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EstaPastaDeTrabalho" defaultThemeVersion="166925"/>
  <mc:AlternateContent xmlns:mc="http://schemas.openxmlformats.org/markup-compatibility/2006">
    <mc:Choice Requires="x15">
      <x15ac:absPath xmlns:x15ac="http://schemas.microsoft.com/office/spreadsheetml/2010/11/ac" url="https://d.docs.live.net/adb569b9d410aff1/Área de Trabalho/"/>
    </mc:Choice>
  </mc:AlternateContent>
  <xr:revisionPtr revIDLastSave="14" documentId="8_{84FB1207-44A9-4813-8FD6-34173953EA5E}" xr6:coauthVersionLast="47" xr6:coauthVersionMax="47" xr10:uidLastSave="{4B150B54-6D02-4D82-BC52-C472C8AEF6C9}"/>
  <bookViews>
    <workbookView xWindow="-120" yWindow="-120" windowWidth="20730" windowHeight="11040" tabRatio="562" xr2:uid="{00000000-000D-0000-FFFF-FFFF00000000}"/>
  </bookViews>
  <sheets>
    <sheet name="Legenda" sheetId="37" r:id="rId1"/>
    <sheet name="CORE" sheetId="38" r:id="rId2"/>
    <sheet name="EMAG" sheetId="39" r:id="rId3"/>
    <sheet name="DUBI" sheetId="40" r:id="rId4"/>
    <sheet name="SADI" sheetId="41" r:id="rId5"/>
    <sheet name="SEGE" sheetId="42" r:id="rId6"/>
    <sheet name="SETI" sheetId="43" r:id="rId7"/>
    <sheet name="SSEG" sheetId="44" r:id="rId8"/>
    <sheet name="UBAS" sheetId="45" r:id="rId9"/>
    <sheet name="NORC" sheetId="46" r:id="rId10"/>
    <sheet name="Relatório" sheetId="19" r:id="rId11"/>
    <sheet name="Tratamento de dados" sheetId="17" r:id="rId12"/>
    <sheet name="Dados" sheetId="2" r:id="rId13"/>
  </sheets>
  <definedNames>
    <definedName name="_xlnm._FilterDatabase" localSheetId="4" hidden="1">SADI!$B$5:$R$69</definedName>
    <definedName name="_xlnm._FilterDatabase" localSheetId="7" hidden="1">SSEG!$B$5:$R$66</definedName>
    <definedName name="area_gestora" localSheetId="11">'Tratamento de dados'!$A1</definedName>
    <definedName name="area_gestora_concatenada" localSheetId="11">IF(ROW('Tratamento de dados'!area_gestora)-2&lt;='Tratamento de dados'!qtd_itens_CORE,"CORE", IF(ROW('Tratamento de dados'!area_gestora)-2&lt;='Tratamento de dados'!qtd_itens_EMAG+'Tratamento de dados'!qtd_itens_CORE,"EMAG", IF(ROW('Tratamento de dados'!area_gestora)-2&lt;='Tratamento de dados'!qtd_itens_DUBI+'Tratamento de dados'!qtd_itens_EMAG+'Tratamento de dados'!qtd_itens_CORE,"DUBI", IF(ROW('Tratamento de dados'!area_gestora)-2&lt;='Tratamento de dados'!qtd_itens_SADI+'Tratamento de dados'!qtd_itens_DUBI+'Tratamento de dados'!qtd_itens_EMAG+'Tratamento de dados'!qtd_itens_CORE,"SADI", IF(ROW('Tratamento de dados'!area_gestora)-2&lt;='Tratamento de dados'!qtd_itens_SEGE+'Tratamento de dados'!qtd_itens_SADI+'Tratamento de dados'!qtd_itens_DUBI+'Tratamento de dados'!qtd_itens_EMAG+'Tratamento de dados'!qtd_itens_CORE,"SEGE", IF(ROW('Tratamento de dados'!area_gestora)-2&lt;='Tratamento de dados'!qtd_itens_SETI+'Tratamento de dados'!qtd_itens_SEGE+'Tratamento de dados'!qtd_itens_SADI+'Tratamento de dados'!qtd_itens_DUBI+'Tratamento de dados'!qtd_itens_EMAG+'Tratamento de dados'!qtd_itens_CORE,"SETI", IF(ROW('Tratamento de dados'!area_gestora)-2&lt;='Tratamento de dados'!qtd_itens_SSEG+'Tratamento de dados'!qtd_itens_SETI+'Tratamento de dados'!qtd_itens_SEGE+'Tratamento de dados'!qtd_itens_SADI+'Tratamento de dados'!qtd_itens_DUBI+'Tratamento de dados'!qtd_itens_EMAG+'Tratamento de dados'!qtd_itens_CORE,"SSEG", IF(ROW('Tratamento de dados'!area_gestora)-2&lt;='Tratamento de dados'!qtd_itens_UBAS+'Tratamento de dados'!qtd_itens_SSEG+'Tratamento de dados'!qtd_itens_SETI+'Tratamento de dados'!qtd_itens_SEGE+'Tratamento de dados'!qtd_itens_SADI+'Tratamento de dados'!qtd_itens_DUBI+'Tratamento de dados'!qtd_itens_EMAG+'Tratamento de dados'!qtd_itens_CORE,"UBAS", IF(ROW('Tratamento de dados'!area_gestora)-2&lt;='Tratamento de dados'!qtd_itens_NORC+'Tratamento de dados'!qtd_itens_UBAS+'Tratamento de dados'!qtd_itens_SSEG+'Tratamento de dados'!qtd_itens_SETI+'Tratamento de dados'!qtd_itens_SEGE+'Tratamento de dados'!qtd_itens_SADI+'Tratamento de dados'!qtd_itens_DUBI+'Tratamento de dados'!qtd_itens_EMAG+'Tratamento de dados'!qtd_itens_CORE,"NORC", "")))))))))</definedName>
    <definedName name="areagestora_col_range" localSheetId="11">'Tratamento de dados'!$A$2:$A1</definedName>
    <definedName name="areagestoraID_anterior" localSheetId="11">'Tratamento de dados'!$P1048576</definedName>
    <definedName name="catalogo" localSheetId="11">IFERROR(IF(INDEX(INDIRECT('Tratamento de dados'!area_gestora&amp;"!$D$6:$D$1000"),_xlfn.SINGLE('Tratamento de dados'!linha_itemPAC)+1)="N/A","N/A", IF(INDEX(INDIRECT('Tratamento de dados'!area_gestora&amp;"!$D$6:$D$1000"),_xlfn.SINGLE('Tratamento de dados'!linha_itemPAC)+1)="","NÃO INFORMADO", IF(INDEX(INDIRECT('Tratamento de dados'!area_gestora&amp;"!$D$6:$D$1000"),_xlfn.SINGLE('Tratamento de dados'!linha_itemPAC)+1)=0,"NÃO INFORMADO", INDEX(INDIRECT('Tratamento de dados'!area_gestora&amp;"!$D$6:$D$1000"),_xlfn.SINGLE('Tratamento de dados'!linha_itemPAC)+1)))),"")</definedName>
    <definedName name="catmat_anterior" localSheetId="11">'Tratamento de dados'!$K1048576</definedName>
    <definedName name="catmat_col_range" localSheetId="11">'Tratamento de dados'!$F$3:$F1</definedName>
    <definedName name="catmat_ord_col_range" localSheetId="11">'Tratamento de dados'!$K$3:$K1</definedName>
    <definedName name="catmat_proximo" localSheetId="11">'Tratamento de dados'!$K2</definedName>
    <definedName name="catmat_unico" localSheetId="10">IFERROR(INDEX(Dados_ordenados[ID 1-catálogo-código],MATCH(0,COUNTIF(Relatório!relatorio_prev_col_range,Dados_ordenados[ID 1-catálogo-código]),0)),"")</definedName>
    <definedName name="linha_itemPAC" localSheetId="11">COUNTIF('Tratamento de dados'!areagestora_col_range,'Tratamento de dados'!area_gestora)-1</definedName>
    <definedName name="qtd_itens_CORE" localSheetId="11">MATCH("total",INDIRECT("CORE"&amp;"!$K$6:$K$1000"),0)-1</definedName>
    <definedName name="qtd_itens_DUBI" localSheetId="11">MATCH("total",INDIRECT("DUBI"&amp;"!$K$6:$K$1000"),0)-1</definedName>
    <definedName name="qtd_itens_EMAG" localSheetId="11">MATCH("total",INDIRECT("EMAG"&amp;"!$K$6:$K$1000"),0)-1</definedName>
    <definedName name="qtd_itens_NORC" localSheetId="11">MATCH("total",INDIRECT("NORC"&amp;"!$K$6:$K$1000"),0)-1</definedName>
    <definedName name="qtd_itens_SADI" localSheetId="11">MATCH("total",INDIRECT("SADI"&amp;"!$K$6:$K$1000"),0)-1</definedName>
    <definedName name="qtd_itens_SEGE" localSheetId="11">MATCH("total",INDIRECT("SEGE"&amp;"!$K$6:$K$1000"),0)-1</definedName>
    <definedName name="qtd_itens_SETI" localSheetId="11">MATCH("total",INDIRECT("SETI"&amp;"!$K$6:$K$1000"),0)-1</definedName>
    <definedName name="qtd_itens_SSEG" localSheetId="11">MATCH("total",INDIRECT("SSEG"&amp;"!$K$6:$K$1000"),0)-1</definedName>
    <definedName name="qtd_itens_UBAS" localSheetId="11">MATCH("total",INDIRECT("UBAS"&amp;"!$K$6:$K$1000"),0)-1</definedName>
    <definedName name="relatorio_prev_col_range" localSheetId="10">Relatório!A$5:A1048576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35" i="42" l="1"/>
  <c r="L154" i="41" l="1"/>
  <c r="E13" i="37"/>
  <c r="L9" i="46"/>
  <c r="E8" i="37"/>
  <c r="E9" i="37" l="1"/>
  <c r="L89" i="44" l="1"/>
  <c r="L34" i="43" l="1"/>
  <c r="L18" i="43"/>
  <c r="L80" i="43" s="1"/>
  <c r="E10" i="37" s="1"/>
  <c r="L22" i="45" l="1"/>
  <c r="L16" i="45"/>
  <c r="L8" i="45"/>
  <c r="L6" i="45"/>
  <c r="E11" i="37" l="1"/>
  <c r="L15" i="39"/>
  <c r="L13" i="39"/>
  <c r="L12" i="39"/>
  <c r="L7" i="39"/>
  <c r="L6" i="39"/>
  <c r="L20" i="39" l="1"/>
  <c r="E6" i="37" s="1"/>
  <c r="L13" i="40" l="1"/>
  <c r="L10" i="40"/>
  <c r="L18" i="40" s="1"/>
  <c r="E7" i="37" l="1"/>
  <c r="L24" i="45" l="1"/>
  <c r="E12" i="37" s="1"/>
  <c r="L6" i="38" l="1"/>
  <c r="L7" i="38"/>
  <c r="E5" i="37" s="1"/>
  <c r="E14" i="37" s="1"/>
  <c r="A345" i="17"/>
  <c r="A216" i="17"/>
  <c r="A534" i="17"/>
  <c r="A28" i="17"/>
  <c r="A396" i="17"/>
  <c r="A120" i="17"/>
  <c r="A164" i="17"/>
  <c r="A61" i="17"/>
  <c r="A528" i="17"/>
  <c r="A80" i="17"/>
  <c r="A249" i="17"/>
  <c r="A565" i="17"/>
  <c r="A190" i="17"/>
  <c r="A254" i="17"/>
  <c r="A33" i="17"/>
  <c r="A104" i="17"/>
  <c r="A578" i="17"/>
  <c r="A583" i="17"/>
  <c r="A546" i="17"/>
  <c r="A573" i="17"/>
  <c r="A585" i="17"/>
  <c r="A443" i="17"/>
  <c r="A50" i="17"/>
  <c r="A244" i="17"/>
  <c r="A81" i="17"/>
  <c r="A478" i="17"/>
  <c r="A103" i="17"/>
  <c r="A199" i="17"/>
  <c r="A559" i="17"/>
  <c r="A296" i="17"/>
  <c r="A133" i="17"/>
  <c r="A359" i="17"/>
  <c r="A472" i="17"/>
  <c r="A483" i="17"/>
  <c r="A139" i="17"/>
  <c r="A468" i="17"/>
  <c r="A539" i="17"/>
  <c r="A203" i="17"/>
  <c r="A73" i="17"/>
  <c r="A96" i="17"/>
  <c r="A405" i="17"/>
  <c r="A319" i="17"/>
  <c r="A157" i="17"/>
  <c r="A536" i="17"/>
  <c r="A299" i="17"/>
  <c r="A450" i="17"/>
  <c r="A156" i="17"/>
  <c r="A313" i="17"/>
  <c r="A48" i="17"/>
  <c r="A444" i="17"/>
  <c r="A26" i="17"/>
  <c r="A516" i="17"/>
  <c r="A371" i="17"/>
  <c r="A440" i="17"/>
  <c r="A138" i="17"/>
  <c r="A189" i="17"/>
  <c r="A437" i="17"/>
  <c r="A361" i="17"/>
  <c r="A614" i="17"/>
  <c r="A421" i="17"/>
  <c r="A581" i="17"/>
  <c r="A369" i="17"/>
  <c r="A383" i="17"/>
  <c r="A499" i="17"/>
  <c r="A551" i="17"/>
  <c r="A474" i="17"/>
  <c r="A457" i="17"/>
  <c r="A335" i="17"/>
  <c r="A289" i="17"/>
  <c r="A431" i="17"/>
  <c r="A78" i="17"/>
  <c r="A385" i="17"/>
  <c r="A82" i="17"/>
  <c r="A552" i="17"/>
  <c r="A491" i="17"/>
  <c r="A471" i="17"/>
  <c r="A107" i="17"/>
  <c r="A394" i="17"/>
  <c r="A567" i="17"/>
  <c r="A191" i="17"/>
  <c r="A49" i="17"/>
  <c r="A169" i="17"/>
  <c r="A280" i="17"/>
  <c r="A253" i="17"/>
  <c r="A55" i="17"/>
  <c r="A404" i="17"/>
  <c r="A401" i="17"/>
  <c r="A521" i="17"/>
  <c r="A434" i="17"/>
  <c r="A525" i="17"/>
  <c r="A555" i="17"/>
  <c r="A467" i="17"/>
  <c r="A200" i="17"/>
  <c r="A15" i="17"/>
  <c r="A594" i="17"/>
  <c r="A553" i="17"/>
  <c r="A83" i="17"/>
  <c r="A600" i="17"/>
  <c r="A482" i="17"/>
  <c r="A258" i="17"/>
  <c r="A277" i="17"/>
  <c r="A591" i="17"/>
  <c r="A143" i="17"/>
  <c r="A327" i="17"/>
  <c r="A22" i="17"/>
  <c r="A484" i="17"/>
  <c r="A459" i="17"/>
  <c r="A158" i="17"/>
  <c r="A489" i="17"/>
  <c r="A374" i="17"/>
  <c r="A570" i="17"/>
  <c r="A515" i="17"/>
  <c r="A297" i="17"/>
  <c r="A162" i="17"/>
  <c r="A391" i="17"/>
  <c r="A325" i="17"/>
  <c r="A425" i="17"/>
  <c r="A218" i="17"/>
  <c r="A282" i="17"/>
  <c r="A517" i="17"/>
  <c r="A261" i="17"/>
  <c r="A381" i="17"/>
  <c r="A255" i="17"/>
  <c r="A569" i="17"/>
  <c r="A201" i="17"/>
  <c r="A58" i="17"/>
  <c r="A29" i="17"/>
  <c r="A205" i="17"/>
  <c r="A332" i="17"/>
  <c r="A161" i="17"/>
  <c r="A376" i="17"/>
  <c r="A154" i="17"/>
  <c r="A397" i="17"/>
  <c r="A41" i="17"/>
  <c r="A407" i="17"/>
  <c r="A196" i="17"/>
  <c r="A400" i="17"/>
  <c r="A301" i="17"/>
  <c r="A615" i="17"/>
  <c r="A412" i="17"/>
  <c r="A393" i="17"/>
  <c r="A466" i="17"/>
  <c r="A300" i="17"/>
  <c r="A441" i="17"/>
  <c r="A229" i="17"/>
  <c r="A453" i="17"/>
  <c r="A95" i="17"/>
  <c r="A324" i="17"/>
  <c r="A215" i="17"/>
  <c r="A206" i="17"/>
  <c r="A375" i="17"/>
  <c r="A79" i="17"/>
  <c r="A6" i="17"/>
  <c r="A184" i="17"/>
  <c r="A328" i="17"/>
  <c r="A607" i="17"/>
  <c r="A14" i="17"/>
  <c r="A213" i="17"/>
  <c r="A429" i="17"/>
  <c r="A99" i="17"/>
  <c r="A94" i="17"/>
  <c r="A485" i="17"/>
  <c r="A125" i="17"/>
  <c r="A333" i="17"/>
  <c r="A132" i="17"/>
  <c r="A286" i="17"/>
  <c r="A338" i="17"/>
  <c r="A292" i="17"/>
  <c r="A523" i="17"/>
  <c r="A279" i="17"/>
  <c r="A417" i="17"/>
  <c r="A145" i="17"/>
  <c r="A538" i="17"/>
  <c r="A465" i="17"/>
  <c r="A596" i="17"/>
  <c r="A210" i="17"/>
  <c r="A174" i="17"/>
  <c r="A283" i="17"/>
  <c r="A542" i="17"/>
  <c r="A195" i="17"/>
  <c r="A8" i="17"/>
  <c r="A274" i="17"/>
  <c r="A589" i="17"/>
  <c r="A488" i="17"/>
  <c r="A106" i="17"/>
  <c r="A220" i="17"/>
  <c r="A408" i="17"/>
  <c r="A225" i="17"/>
  <c r="A250" i="17"/>
  <c r="A586" i="17"/>
  <c r="A146" i="17"/>
  <c r="A234" i="17"/>
  <c r="A240" i="17"/>
  <c r="A498" i="17"/>
  <c r="A76" i="17"/>
  <c r="A560" i="17"/>
  <c r="A129" i="17"/>
  <c r="A252" i="17"/>
  <c r="A387" i="17"/>
  <c r="A126" i="17"/>
  <c r="A556" i="17"/>
  <c r="A159" i="17"/>
  <c r="A40" i="17"/>
  <c r="A13" i="17"/>
  <c r="A588" i="17"/>
  <c r="A316" i="17"/>
  <c r="A330" i="17"/>
  <c r="A424" i="17"/>
  <c r="A176" i="17"/>
  <c r="A593" i="17"/>
  <c r="A166" i="17"/>
  <c r="A329" i="17"/>
  <c r="A541" i="17"/>
  <c r="A418" i="17"/>
  <c r="A235" i="17"/>
  <c r="A500" i="17"/>
  <c r="A503" i="17"/>
  <c r="A543" i="17"/>
  <c r="A508" i="17"/>
  <c r="A326" i="17"/>
  <c r="A590" i="17"/>
  <c r="A469" i="17"/>
  <c r="A402" i="17"/>
  <c r="A16" i="17"/>
  <c r="A353" i="17"/>
  <c r="A514" i="17"/>
  <c r="A117" i="17"/>
  <c r="A309" i="17"/>
  <c r="A461" i="17"/>
  <c r="A84" i="17"/>
  <c r="A263" i="17"/>
  <c r="A35" i="17"/>
  <c r="A168" i="17"/>
  <c r="A317" i="17"/>
  <c r="A403" i="17"/>
  <c r="A140" i="17"/>
  <c r="A604" i="17"/>
  <c r="A224" i="17"/>
  <c r="A21" i="17"/>
  <c r="A479" i="17"/>
  <c r="A356" i="17"/>
  <c r="A119" i="17"/>
  <c r="A599" i="17"/>
  <c r="A530" i="17"/>
  <c r="A38" i="17"/>
  <c r="A520" i="17"/>
  <c r="A153" i="17"/>
  <c r="A378" i="17"/>
  <c r="A43" i="17"/>
  <c r="A294" i="17"/>
  <c r="A382" i="17"/>
  <c r="A68" i="17"/>
  <c r="A52" i="17"/>
  <c r="A480" i="17"/>
  <c r="A318" i="17"/>
  <c r="A204" i="17"/>
  <c r="A372" i="17"/>
  <c r="A172" i="17"/>
  <c r="A410" i="17"/>
  <c r="A241" i="17"/>
  <c r="A388" i="17"/>
  <c r="A340" i="17"/>
  <c r="A208" i="17"/>
  <c r="A460" i="17"/>
  <c r="A150" i="17"/>
  <c r="A435" i="17"/>
  <c r="A486" i="17"/>
  <c r="A571" i="17"/>
  <c r="A501" i="17"/>
  <c r="A513" i="17"/>
  <c r="A524" i="17"/>
  <c r="A102" i="17"/>
  <c r="A456" i="17"/>
  <c r="A306" i="17"/>
  <c r="A430" i="17"/>
  <c r="A358" i="17"/>
  <c r="A597" i="17"/>
  <c r="A186" i="17"/>
  <c r="A219" i="17"/>
  <c r="A336" i="17"/>
  <c r="A502" i="17"/>
  <c r="A111" i="17"/>
  <c r="A348" i="17"/>
  <c r="A122" i="17"/>
  <c r="A98" i="17"/>
  <c r="A36" i="17"/>
  <c r="A347" i="17"/>
  <c r="A446" i="17"/>
  <c r="A312" i="17"/>
  <c r="A100" i="17"/>
  <c r="A181" i="17"/>
  <c r="A87" i="17"/>
  <c r="A428" i="17"/>
  <c r="A116" i="17"/>
  <c r="A278" i="17"/>
  <c r="A351" i="17"/>
  <c r="A490" i="17"/>
  <c r="A349" i="17"/>
  <c r="A395" i="17"/>
  <c r="A342" i="17"/>
  <c r="A511" i="17"/>
  <c r="A370" i="17"/>
  <c r="A414" i="17"/>
  <c r="A611" i="17"/>
  <c r="A67" i="17"/>
  <c r="A30" i="17"/>
  <c r="A399" i="17"/>
  <c r="A445" i="17"/>
  <c r="A259" i="17"/>
  <c r="A69" i="17"/>
  <c r="A380" i="17"/>
  <c r="A88" i="17"/>
  <c r="A285" i="17"/>
  <c r="A436" i="17"/>
  <c r="A256" i="17"/>
  <c r="A53" i="17"/>
  <c r="A575" i="17"/>
  <c r="A423" i="17"/>
  <c r="A121" i="17"/>
  <c r="A45" i="17"/>
  <c r="A142" i="17"/>
  <c r="A243" i="17"/>
  <c r="A222" i="17"/>
  <c r="A66" i="17"/>
  <c r="A532" i="17"/>
  <c r="A373" i="17"/>
  <c r="A72" i="17"/>
  <c r="A5" i="17"/>
  <c r="A505" i="17"/>
  <c r="A25" i="17"/>
  <c r="A447" i="17"/>
  <c r="A321" i="17"/>
  <c r="A415" i="17"/>
  <c r="A464" i="17"/>
  <c r="A592" i="17"/>
  <c r="A160" i="17"/>
  <c r="A147" i="17"/>
  <c r="A576" i="17"/>
  <c r="A492" i="17"/>
  <c r="A74" i="17"/>
  <c r="A236" i="17"/>
  <c r="A165" i="17"/>
  <c r="A337" i="17"/>
  <c r="A549" i="17"/>
  <c r="A54" i="17"/>
  <c r="A609" i="17"/>
  <c r="A34" i="17"/>
  <c r="A612" i="17"/>
  <c r="A454" i="17"/>
  <c r="A267" i="17"/>
  <c r="A362" i="17"/>
  <c r="A365" i="17"/>
  <c r="A595" i="17"/>
  <c r="A247" i="17"/>
  <c r="A182" i="17"/>
  <c r="A494" i="17"/>
  <c r="A227" i="17"/>
  <c r="A123" i="17"/>
  <c r="A207" i="17"/>
  <c r="A37" i="17"/>
  <c r="A115" i="17"/>
  <c r="A608" i="17"/>
  <c r="A180" i="17"/>
  <c r="A602" i="17"/>
  <c r="A128" i="17"/>
  <c r="A239" i="17"/>
  <c r="A188" i="17"/>
  <c r="A598" i="17"/>
  <c r="A364" i="17"/>
  <c r="A187" i="17"/>
  <c r="A64" i="17"/>
  <c r="A221" i="17"/>
  <c r="A12" i="17"/>
  <c r="A56" i="17"/>
  <c r="A31" i="17"/>
  <c r="A320" i="17"/>
  <c r="A311" i="17"/>
  <c r="A557" i="17"/>
  <c r="A432" i="17"/>
  <c r="A275" i="17"/>
  <c r="A91" i="17"/>
  <c r="A537" i="17"/>
  <c r="A462" i="17"/>
  <c r="A379" i="17"/>
  <c r="A512" i="17"/>
  <c r="A477" i="17"/>
  <c r="A533" i="17"/>
  <c r="A10" i="17"/>
  <c r="A416" i="17"/>
  <c r="A109" i="17"/>
  <c r="A17" i="17"/>
  <c r="A496" i="17"/>
  <c r="A562" i="17"/>
  <c r="A439" i="17"/>
  <c r="A44" i="17"/>
  <c r="A39" i="17"/>
  <c r="A558" i="17"/>
  <c r="A3" i="17"/>
  <c r="A561" i="17"/>
  <c r="A406" i="17"/>
  <c r="A151" i="17"/>
  <c r="A148" i="17"/>
  <c r="A422" i="17"/>
  <c r="A60" i="17"/>
  <c r="A77" i="17"/>
  <c r="A476" i="17"/>
  <c r="A540" i="17"/>
  <c r="A506" i="17"/>
  <c r="A610" i="17"/>
  <c r="A389" i="17"/>
  <c r="A574" i="17"/>
  <c r="A304" i="17"/>
  <c r="A135" i="17"/>
  <c r="A366" i="17"/>
  <c r="A276" i="17"/>
  <c r="A4" i="17"/>
  <c r="A545" i="17"/>
  <c r="A112" i="17"/>
  <c r="A57" i="17"/>
  <c r="A305" i="17"/>
  <c r="A605" i="17"/>
  <c r="A302" i="17"/>
  <c r="A228" i="17"/>
  <c r="A89" i="17"/>
  <c r="A563" i="17"/>
  <c r="A114" i="17"/>
  <c r="A427" i="17"/>
  <c r="A251" i="17"/>
  <c r="A262" i="17"/>
  <c r="A231" i="17"/>
  <c r="A47" i="17"/>
  <c r="A331" i="17"/>
  <c r="A470" i="17"/>
  <c r="A509" i="17"/>
  <c r="A202" i="17"/>
  <c r="A544" i="17"/>
  <c r="A272" i="17"/>
  <c r="A580" i="17"/>
  <c r="A93" i="17"/>
  <c r="A23" i="17"/>
  <c r="A32" i="17"/>
  <c r="A308" i="17"/>
  <c r="A265" i="17"/>
  <c r="A97" i="17"/>
  <c r="A51" i="17"/>
  <c r="A42" i="17"/>
  <c r="A497" i="17"/>
  <c r="A322" i="17"/>
  <c r="A92" i="17"/>
  <c r="A268" i="17"/>
  <c r="A291" i="17"/>
  <c r="A344" i="17"/>
  <c r="A606" i="17"/>
  <c r="A223" i="17"/>
  <c r="A455" i="17"/>
  <c r="A85" i="17"/>
  <c r="A175" i="17"/>
  <c r="A197" i="17"/>
  <c r="A295" i="17"/>
  <c r="A65" i="17"/>
  <c r="A420" i="17"/>
  <c r="A271" i="17"/>
  <c r="A171" i="17"/>
  <c r="A266" i="17"/>
  <c r="A238" i="17"/>
  <c r="A155" i="17"/>
  <c r="A587" i="17"/>
  <c r="A582" i="17"/>
  <c r="A298" i="17"/>
  <c r="A149" i="17"/>
  <c r="A473" i="17"/>
  <c r="A426" i="17"/>
  <c r="A504" i="17"/>
  <c r="A526" i="17"/>
  <c r="A493" i="17"/>
  <c r="A451" i="17"/>
  <c r="A237" i="17"/>
  <c r="A519" i="17"/>
  <c r="A105" i="17"/>
  <c r="A19" i="17"/>
  <c r="A449" i="17"/>
  <c r="A547" i="17"/>
  <c r="A579" i="17"/>
  <c r="A411" i="17"/>
  <c r="A352" i="17"/>
  <c r="A346" i="17"/>
  <c r="A46" i="17"/>
  <c r="A458" i="17"/>
  <c r="A527" i="17"/>
  <c r="A343" i="17"/>
  <c r="A130" i="17"/>
  <c r="A409" i="17"/>
  <c r="A209" i="17"/>
  <c r="A137" i="17"/>
  <c r="A566" i="17"/>
  <c r="A307" i="17"/>
  <c r="A152" i="17"/>
  <c r="A368" i="17"/>
  <c r="A310" i="17"/>
  <c r="A390" i="17"/>
  <c r="A7" i="17"/>
  <c r="A281" i="17"/>
  <c r="A193" i="17"/>
  <c r="A212" i="17"/>
  <c r="A564" i="17"/>
  <c r="A550" i="17"/>
  <c r="A198" i="17"/>
  <c r="A288" i="17"/>
  <c r="A230" i="17"/>
  <c r="A217" i="17"/>
  <c r="A24" i="17"/>
  <c r="A27" i="17"/>
  <c r="A360" i="17"/>
  <c r="A529" i="17"/>
  <c r="A323" i="17"/>
  <c r="A303" i="17"/>
  <c r="A284" i="17"/>
  <c r="A144" i="17"/>
  <c r="A75" i="17"/>
  <c r="A354" i="17"/>
  <c r="A131" i="17"/>
  <c r="A233" i="17"/>
  <c r="A124" i="17"/>
  <c r="A548" i="17"/>
  <c r="A170" i="17"/>
  <c r="A433" i="17"/>
  <c r="A179" i="17"/>
  <c r="A178" i="17"/>
  <c r="A507" i="17"/>
  <c r="A270" i="17"/>
  <c r="A246" i="17"/>
  <c r="A603" i="17"/>
  <c r="A110" i="17"/>
  <c r="A475" i="17"/>
  <c r="A211" i="17"/>
  <c r="A350" i="17"/>
  <c r="A584" i="17"/>
  <c r="A20" i="17"/>
  <c r="A136" i="17"/>
  <c r="A183" i="17"/>
  <c r="A568" i="17"/>
  <c r="A264" i="17"/>
  <c r="A452" i="17"/>
  <c r="A315" i="17"/>
  <c r="A177" i="17"/>
  <c r="A242" i="17"/>
  <c r="A86" i="17"/>
  <c r="A355" i="17"/>
  <c r="A11" i="17"/>
  <c r="A108" i="17"/>
  <c r="A510" i="17"/>
  <c r="A214" i="17"/>
  <c r="A127" i="17"/>
  <c r="A173" i="17"/>
  <c r="A269" i="17"/>
  <c r="A18" i="17"/>
  <c r="A134" i="17"/>
  <c r="A377" i="17"/>
  <c r="A141" i="17"/>
  <c r="A613" i="17"/>
  <c r="A185" i="17"/>
  <c r="A314" i="17"/>
  <c r="A601" i="17"/>
  <c r="A419" i="17"/>
  <c r="A260" i="17"/>
  <c r="A163" i="17"/>
  <c r="A192" i="17"/>
  <c r="A481" i="17"/>
  <c r="A438" i="17"/>
  <c r="A232" i="17"/>
  <c r="A392" i="17"/>
  <c r="A62" i="17"/>
  <c r="A90" i="17"/>
  <c r="A63" i="17"/>
  <c r="A226" i="17"/>
  <c r="A70" i="17"/>
  <c r="A363" i="17"/>
  <c r="A386" i="17"/>
  <c r="A273" i="17"/>
  <c r="A248" i="17"/>
  <c r="A518" i="17"/>
  <c r="A495" i="17"/>
  <c r="A522" i="17"/>
  <c r="A334" i="17"/>
  <c r="A339" i="17"/>
  <c r="A118" i="17"/>
  <c r="A487" i="17"/>
  <c r="A384" i="17"/>
  <c r="A554" i="17"/>
  <c r="A194" i="17"/>
  <c r="A71" i="17"/>
  <c r="A245" i="17"/>
  <c r="A293" i="17"/>
  <c r="A463" i="17"/>
  <c r="A398" i="17"/>
  <c r="A357" i="17"/>
  <c r="A257" i="17"/>
  <c r="A531" i="17"/>
  <c r="A341" i="17"/>
  <c r="A59" i="17"/>
  <c r="A367" i="17"/>
  <c r="A572" i="17"/>
  <c r="A413" i="17"/>
  <c r="A448" i="17"/>
  <c r="A535" i="17"/>
  <c r="A287" i="17"/>
  <c r="A577" i="17"/>
  <c r="A113" i="17"/>
  <c r="A167" i="17"/>
  <c r="A9" i="17"/>
  <c r="A290" i="17"/>
  <c r="A101" i="17"/>
  <c r="A442" i="17"/>
  <c r="H442" i="17"/>
  <c r="C9" i="17"/>
  <c r="C577" i="17"/>
  <c r="B448" i="17"/>
  <c r="E367" i="17"/>
  <c r="E531" i="17"/>
  <c r="C398" i="17"/>
  <c r="B245" i="17"/>
  <c r="E554" i="17"/>
  <c r="H118" i="17"/>
  <c r="B522" i="17"/>
  <c r="B248" i="17"/>
  <c r="E363" i="17"/>
  <c r="C63" i="17"/>
  <c r="H392" i="17"/>
  <c r="H481" i="17"/>
  <c r="B260" i="17"/>
  <c r="H314" i="17"/>
  <c r="E141" i="17"/>
  <c r="C18" i="17"/>
  <c r="E127" i="17"/>
  <c r="C108" i="17"/>
  <c r="B86" i="17"/>
  <c r="C315" i="17"/>
  <c r="C568" i="17"/>
  <c r="B20" i="17"/>
  <c r="B211" i="17"/>
  <c r="C603" i="17"/>
  <c r="C507" i="17"/>
  <c r="C433" i="17"/>
  <c r="E124" i="17"/>
  <c r="E354" i="17"/>
  <c r="H284" i="17"/>
  <c r="H529" i="17"/>
  <c r="B24" i="17"/>
  <c r="B288" i="17"/>
  <c r="C564" i="17"/>
  <c r="E281" i="17"/>
  <c r="B310" i="17"/>
  <c r="E307" i="17"/>
  <c r="C209" i="17"/>
  <c r="B343" i="17"/>
  <c r="B46" i="17"/>
  <c r="C411" i="17"/>
  <c r="E449" i="17"/>
  <c r="B519" i="17"/>
  <c r="B493" i="17"/>
  <c r="C426" i="17"/>
  <c r="B298" i="17"/>
  <c r="C155" i="17"/>
  <c r="H171" i="17"/>
  <c r="B65" i="17"/>
  <c r="H175" i="17"/>
  <c r="H223" i="17"/>
  <c r="B291" i="17"/>
  <c r="E322" i="17"/>
  <c r="B51" i="17"/>
  <c r="B308" i="17"/>
  <c r="B93" i="17"/>
  <c r="E544" i="17"/>
  <c r="C470" i="17"/>
  <c r="C231" i="17"/>
  <c r="H427" i="17"/>
  <c r="C89" i="17"/>
  <c r="H605" i="17"/>
  <c r="C112" i="17"/>
  <c r="B276" i="17"/>
  <c r="C304" i="17"/>
  <c r="E610" i="17"/>
  <c r="E476" i="17"/>
  <c r="C422" i="17"/>
  <c r="B406" i="17"/>
  <c r="C558" i="17"/>
  <c r="E439" i="17"/>
  <c r="E17" i="17"/>
  <c r="C10" i="17"/>
  <c r="C512" i="17"/>
  <c r="B537" i="17"/>
  <c r="H432" i="17"/>
  <c r="B320" i="17"/>
  <c r="B12" i="17"/>
  <c r="H187" i="17"/>
  <c r="E188" i="17"/>
  <c r="C602" i="17"/>
  <c r="E115" i="17"/>
  <c r="C123" i="17"/>
  <c r="C182" i="17"/>
  <c r="E365" i="17"/>
  <c r="E454" i="17"/>
  <c r="B609" i="17"/>
  <c r="B337" i="17"/>
  <c r="H74" i="17"/>
  <c r="B147" i="17"/>
  <c r="C464" i="17"/>
  <c r="C447" i="17"/>
  <c r="E5" i="17"/>
  <c r="H532" i="17"/>
  <c r="C243" i="17"/>
  <c r="E121" i="17"/>
  <c r="C53" i="17"/>
  <c r="C285" i="17"/>
  <c r="E69" i="17"/>
  <c r="H399" i="17"/>
  <c r="H611" i="17"/>
  <c r="E511" i="17"/>
  <c r="C349" i="17"/>
  <c r="H278" i="17"/>
  <c r="H87" i="17"/>
  <c r="E312" i="17"/>
  <c r="E36" i="17"/>
  <c r="C348" i="17"/>
  <c r="C336" i="17"/>
  <c r="E597" i="17"/>
  <c r="H306" i="17"/>
  <c r="B524" i="17"/>
  <c r="H571" i="17"/>
  <c r="C150" i="17"/>
  <c r="E340" i="17"/>
  <c r="E410" i="17"/>
  <c r="E204" i="17"/>
  <c r="H52" i="17"/>
  <c r="E294" i="17"/>
  <c r="B153" i="17"/>
  <c r="H530" i="17"/>
  <c r="E356" i="17"/>
  <c r="E224" i="17"/>
  <c r="B403" i="17"/>
  <c r="E35" i="17"/>
  <c r="B461" i="17"/>
  <c r="C514" i="17"/>
  <c r="B402" i="17"/>
  <c r="B326" i="17"/>
  <c r="H503" i="17"/>
  <c r="B418" i="17"/>
  <c r="B166" i="17"/>
  <c r="E424" i="17"/>
  <c r="C588" i="17"/>
  <c r="E159" i="17"/>
  <c r="E387" i="17"/>
  <c r="H560" i="17"/>
  <c r="B240" i="17"/>
  <c r="B586" i="17"/>
  <c r="C408" i="17"/>
  <c r="C488" i="17"/>
  <c r="H8" i="17"/>
  <c r="C283" i="17"/>
  <c r="H596" i="17"/>
  <c r="H145" i="17"/>
  <c r="B523" i="17"/>
  <c r="H286" i="17"/>
  <c r="E125" i="17"/>
  <c r="E99" i="17"/>
  <c r="C14" i="17"/>
  <c r="H184" i="17"/>
  <c r="B375" i="17"/>
  <c r="H324" i="17"/>
  <c r="C229" i="17"/>
  <c r="H466" i="17"/>
  <c r="E615" i="17"/>
  <c r="C196" i="17"/>
  <c r="B397" i="17"/>
  <c r="C161" i="17"/>
  <c r="H29" i="17"/>
  <c r="C569" i="17"/>
  <c r="C261" i="17"/>
  <c r="B218" i="17"/>
  <c r="E391" i="17"/>
  <c r="E515" i="17"/>
  <c r="C489" i="17"/>
  <c r="H484" i="17"/>
  <c r="B143" i="17"/>
  <c r="E258" i="17"/>
  <c r="E83" i="17"/>
  <c r="E15" i="17"/>
  <c r="E555" i="17"/>
  <c r="H521" i="17"/>
  <c r="E55" i="17"/>
  <c r="C169" i="17"/>
  <c r="C567" i="17"/>
  <c r="C471" i="17"/>
  <c r="E82" i="17"/>
  <c r="H431" i="17"/>
  <c r="E457" i="17"/>
  <c r="E499" i="17"/>
  <c r="E581" i="17"/>
  <c r="H361" i="17"/>
  <c r="E138" i="17"/>
  <c r="C516" i="17"/>
  <c r="E48" i="17"/>
  <c r="H450" i="17"/>
  <c r="H157" i="17"/>
  <c r="H96" i="17"/>
  <c r="H539" i="17"/>
  <c r="E483" i="17"/>
  <c r="B133" i="17"/>
  <c r="B199" i="17"/>
  <c r="H81" i="17"/>
  <c r="B443" i="17"/>
  <c r="C546" i="17"/>
  <c r="E104" i="17"/>
  <c r="C190" i="17"/>
  <c r="C80" i="17"/>
  <c r="B164" i="17"/>
  <c r="H28" i="17"/>
  <c r="H345" i="17"/>
  <c r="B442" i="17"/>
  <c r="B9" i="17"/>
  <c r="E577" i="17"/>
  <c r="C448" i="17"/>
  <c r="C367" i="17"/>
  <c r="C531" i="17"/>
  <c r="E398" i="17"/>
  <c r="C245" i="17"/>
  <c r="B554" i="17"/>
  <c r="B118" i="17"/>
  <c r="H522" i="17"/>
  <c r="H248" i="17"/>
  <c r="H363" i="17"/>
  <c r="E63" i="17"/>
  <c r="E392" i="17"/>
  <c r="C481" i="17"/>
  <c r="C260" i="17"/>
  <c r="C314" i="17"/>
  <c r="B141" i="17"/>
  <c r="H18" i="17"/>
  <c r="C127" i="17"/>
  <c r="B108" i="17"/>
  <c r="C86" i="17"/>
  <c r="B315" i="17"/>
  <c r="E568" i="17"/>
  <c r="E20" i="17"/>
  <c r="H211" i="17"/>
  <c r="H603" i="17"/>
  <c r="B507" i="17"/>
  <c r="B433" i="17"/>
  <c r="B124" i="17"/>
  <c r="B354" i="17"/>
  <c r="C284" i="17"/>
  <c r="E529" i="17"/>
  <c r="C24" i="17"/>
  <c r="E288" i="17"/>
  <c r="H564" i="17"/>
  <c r="H281" i="17"/>
  <c r="H310" i="17"/>
  <c r="H307" i="17"/>
  <c r="B209" i="17"/>
  <c r="H343" i="17"/>
  <c r="E46" i="17"/>
  <c r="B411" i="17"/>
  <c r="H449" i="17"/>
  <c r="H519" i="17"/>
  <c r="H493" i="17"/>
  <c r="E426" i="17"/>
  <c r="H298" i="17"/>
  <c r="B155" i="17"/>
  <c r="E171" i="17"/>
  <c r="C65" i="17"/>
  <c r="E175" i="17"/>
  <c r="B223" i="17"/>
  <c r="C291" i="17"/>
  <c r="B322" i="17"/>
  <c r="E51" i="17"/>
  <c r="E308" i="17"/>
  <c r="E93" i="17"/>
  <c r="C544" i="17"/>
  <c r="E470" i="17"/>
  <c r="B231" i="17"/>
  <c r="E427" i="17"/>
  <c r="B89" i="17"/>
  <c r="E605" i="17"/>
  <c r="H112" i="17"/>
  <c r="E276" i="17"/>
  <c r="H304" i="17"/>
  <c r="C610" i="17"/>
  <c r="C476" i="17"/>
  <c r="B422" i="17"/>
  <c r="H406" i="17"/>
  <c r="E558" i="17"/>
  <c r="B439" i="17"/>
  <c r="B17" i="17"/>
  <c r="E10" i="17"/>
  <c r="B512" i="17"/>
  <c r="C537" i="17"/>
  <c r="C432" i="17"/>
  <c r="C320" i="17"/>
  <c r="C12" i="17"/>
  <c r="B187" i="17"/>
  <c r="B188" i="17"/>
  <c r="H602" i="17"/>
  <c r="H115" i="17"/>
  <c r="B123" i="17"/>
  <c r="E182" i="17"/>
  <c r="B365" i="17"/>
  <c r="H454" i="17"/>
  <c r="H609" i="17"/>
  <c r="H337" i="17"/>
  <c r="E74" i="17"/>
  <c r="E147" i="17"/>
  <c r="E464" i="17"/>
  <c r="E447" i="17"/>
  <c r="B5" i="17"/>
  <c r="B532" i="17"/>
  <c r="B243" i="17"/>
  <c r="C121" i="17"/>
  <c r="E53" i="17"/>
  <c r="B285" i="17"/>
  <c r="H69" i="17"/>
  <c r="E399" i="17"/>
  <c r="B611" i="17"/>
  <c r="C511" i="17"/>
  <c r="B349" i="17"/>
  <c r="C278" i="17"/>
  <c r="B87" i="17"/>
  <c r="B312" i="17"/>
  <c r="H36" i="17"/>
  <c r="E348" i="17"/>
  <c r="E336" i="17"/>
  <c r="B597" i="17"/>
  <c r="E306" i="17"/>
  <c r="E524" i="17"/>
  <c r="B571" i="17"/>
  <c r="B150" i="17"/>
  <c r="B340" i="17"/>
  <c r="H410" i="17"/>
  <c r="C204" i="17"/>
  <c r="C52" i="17"/>
  <c r="H294" i="17"/>
  <c r="E153" i="17"/>
  <c r="C530" i="17"/>
  <c r="C356" i="17"/>
  <c r="H224" i="17"/>
  <c r="C403" i="17"/>
  <c r="C35" i="17"/>
  <c r="C461" i="17"/>
  <c r="H514" i="17"/>
  <c r="C402" i="17"/>
  <c r="C326" i="17"/>
  <c r="C503" i="17"/>
  <c r="C418" i="17"/>
  <c r="H166" i="17"/>
  <c r="C424" i="17"/>
  <c r="B588" i="17"/>
  <c r="C159" i="17"/>
  <c r="B387" i="17"/>
  <c r="E560" i="17"/>
  <c r="H240" i="17"/>
  <c r="C586" i="17"/>
  <c r="E408" i="17"/>
  <c r="B488" i="17"/>
  <c r="B8" i="17"/>
  <c r="E283" i="17"/>
  <c r="B596" i="17"/>
  <c r="C145" i="17"/>
  <c r="C523" i="17"/>
  <c r="B286" i="17"/>
  <c r="C125" i="17"/>
  <c r="H99" i="17"/>
  <c r="H14" i="17"/>
  <c r="E184" i="17"/>
  <c r="E375" i="17"/>
  <c r="E324" i="17"/>
  <c r="H229" i="17"/>
  <c r="C466" i="17"/>
  <c r="B615" i="17"/>
  <c r="H196" i="17"/>
  <c r="C397" i="17"/>
  <c r="H161" i="17"/>
  <c r="C29" i="17"/>
  <c r="E569" i="17"/>
  <c r="E261" i="17"/>
  <c r="H218" i="17"/>
  <c r="B391" i="17"/>
  <c r="H515" i="17"/>
  <c r="H489" i="17"/>
  <c r="B484" i="17"/>
  <c r="H143" i="17"/>
  <c r="H258" i="17"/>
  <c r="C83" i="17"/>
  <c r="B15" i="17"/>
  <c r="H555" i="17"/>
  <c r="E521" i="17"/>
  <c r="H55" i="17"/>
  <c r="E169" i="17"/>
  <c r="E567" i="17"/>
  <c r="H471" i="17"/>
  <c r="C82" i="17"/>
  <c r="C431" i="17"/>
  <c r="B457" i="17"/>
  <c r="H499" i="17"/>
  <c r="H581" i="17"/>
  <c r="E361" i="17"/>
  <c r="C138" i="17"/>
  <c r="E516" i="17"/>
  <c r="H48" i="17"/>
  <c r="C450" i="17"/>
  <c r="E157" i="17"/>
  <c r="C96" i="17"/>
  <c r="C539" i="17"/>
  <c r="B483" i="17"/>
  <c r="H133" i="17"/>
  <c r="E199" i="17"/>
  <c r="E81" i="17"/>
  <c r="H443" i="17"/>
  <c r="H546" i="17"/>
  <c r="B104" i="17"/>
  <c r="H190" i="17"/>
  <c r="B80" i="17"/>
  <c r="H164" i="17"/>
  <c r="B28" i="17"/>
  <c r="E345" i="17"/>
  <c r="E442" i="17"/>
  <c r="H9" i="17"/>
  <c r="B577" i="17"/>
  <c r="E448" i="17"/>
  <c r="H367" i="17"/>
  <c r="B531" i="17"/>
  <c r="B398" i="17"/>
  <c r="H245" i="17"/>
  <c r="H554" i="17"/>
  <c r="C118" i="17"/>
  <c r="E522" i="17"/>
  <c r="C248" i="17"/>
  <c r="C363" i="17"/>
  <c r="H63" i="17"/>
  <c r="B392" i="17"/>
  <c r="B481" i="17"/>
  <c r="E260" i="17"/>
  <c r="B314" i="17"/>
  <c r="C141" i="17"/>
  <c r="B18" i="17"/>
  <c r="B127" i="17"/>
  <c r="H108" i="17"/>
  <c r="E86" i="17"/>
  <c r="H315" i="17"/>
  <c r="B568" i="17"/>
  <c r="C20" i="17"/>
  <c r="E211" i="17"/>
  <c r="E603" i="17"/>
  <c r="H507" i="17"/>
  <c r="H433" i="17"/>
  <c r="H124" i="17"/>
  <c r="C354" i="17"/>
  <c r="B284" i="17"/>
  <c r="B529" i="17"/>
  <c r="H24" i="17"/>
  <c r="H288" i="17"/>
  <c r="E564" i="17"/>
  <c r="C281" i="17"/>
  <c r="C310" i="17"/>
  <c r="C307" i="17"/>
  <c r="H209" i="17"/>
  <c r="C343" i="17"/>
  <c r="C46" i="17"/>
  <c r="H411" i="17"/>
  <c r="B449" i="17"/>
  <c r="C519" i="17"/>
  <c r="E493" i="17"/>
  <c r="B426" i="17"/>
  <c r="E298" i="17"/>
  <c r="E155" i="17"/>
  <c r="B171" i="17"/>
  <c r="H65" i="17"/>
  <c r="B175" i="17"/>
  <c r="E223" i="17"/>
  <c r="E291" i="17"/>
  <c r="H322" i="17"/>
  <c r="H51" i="17"/>
  <c r="H308" i="17"/>
  <c r="H93" i="17"/>
  <c r="H544" i="17"/>
  <c r="B470" i="17"/>
  <c r="E231" i="17"/>
  <c r="C427" i="17"/>
  <c r="E89" i="17"/>
  <c r="C605" i="17"/>
  <c r="B112" i="17"/>
  <c r="H276" i="17"/>
  <c r="B304" i="17"/>
  <c r="B610" i="17"/>
  <c r="H476" i="17"/>
  <c r="H422" i="17"/>
  <c r="E406" i="17"/>
  <c r="H558" i="17"/>
  <c r="H439" i="17"/>
  <c r="C17" i="17"/>
  <c r="B10" i="17"/>
  <c r="H512" i="17"/>
  <c r="H537" i="17"/>
  <c r="E432" i="17"/>
  <c r="E320" i="17"/>
  <c r="E12" i="17"/>
  <c r="C187" i="17"/>
  <c r="C188" i="17"/>
  <c r="B602" i="17"/>
  <c r="C115" i="17"/>
  <c r="H123" i="17"/>
  <c r="B182" i="17"/>
  <c r="H365" i="17"/>
  <c r="C454" i="17"/>
  <c r="C609" i="17"/>
  <c r="E337" i="17"/>
  <c r="B74" i="17"/>
  <c r="C147" i="17"/>
  <c r="B464" i="17"/>
  <c r="H447" i="17"/>
  <c r="C5" i="17"/>
  <c r="E532" i="17"/>
  <c r="H243" i="17"/>
  <c r="H121" i="17"/>
  <c r="H53" i="17"/>
  <c r="E285" i="17"/>
  <c r="B69" i="17"/>
  <c r="C399" i="17"/>
  <c r="C611" i="17"/>
  <c r="B511" i="17"/>
  <c r="H349" i="17"/>
  <c r="E278" i="17"/>
  <c r="E87" i="17"/>
  <c r="H312" i="17"/>
  <c r="C36" i="17"/>
  <c r="B348" i="17"/>
  <c r="B336" i="17"/>
  <c r="H597" i="17"/>
  <c r="B306" i="17"/>
  <c r="H524" i="17"/>
  <c r="C571" i="17"/>
  <c r="E150" i="17"/>
  <c r="H340" i="17"/>
  <c r="B410" i="17"/>
  <c r="B204" i="17"/>
  <c r="B52" i="17"/>
  <c r="C294" i="17"/>
  <c r="H153" i="17"/>
  <c r="B530" i="17"/>
  <c r="H356" i="17"/>
  <c r="B224" i="17"/>
  <c r="H403" i="17"/>
  <c r="H35" i="17"/>
  <c r="E461" i="17"/>
  <c r="B514" i="17"/>
  <c r="E402" i="17"/>
  <c r="H326" i="17"/>
  <c r="B503" i="17"/>
  <c r="H418" i="17"/>
  <c r="E166" i="17"/>
  <c r="B424" i="17"/>
  <c r="H588" i="17"/>
  <c r="B159" i="17"/>
  <c r="C387" i="17"/>
  <c r="B560" i="17"/>
  <c r="C240" i="17"/>
  <c r="H586" i="17"/>
  <c r="B408" i="17"/>
  <c r="H488" i="17"/>
  <c r="C8" i="17"/>
  <c r="B283" i="17"/>
  <c r="C596" i="17"/>
  <c r="B145" i="17"/>
  <c r="H523" i="17"/>
  <c r="E286" i="17"/>
  <c r="H125" i="17"/>
  <c r="C99" i="17"/>
  <c r="E14" i="17"/>
  <c r="C184" i="17"/>
  <c r="H375" i="17"/>
  <c r="C324" i="17"/>
  <c r="E229" i="17"/>
  <c r="B466" i="17"/>
  <c r="H615" i="17"/>
  <c r="E196" i="17"/>
  <c r="E397" i="17"/>
  <c r="B161" i="17"/>
  <c r="E29" i="17"/>
  <c r="H569" i="17"/>
  <c r="H261" i="17"/>
  <c r="C218" i="17"/>
  <c r="C391" i="17"/>
  <c r="C515" i="17"/>
  <c r="E489" i="17"/>
  <c r="E484" i="17"/>
  <c r="E143" i="17"/>
  <c r="C258" i="17"/>
  <c r="H83" i="17"/>
  <c r="C15" i="17"/>
  <c r="B555" i="17"/>
  <c r="B521" i="17"/>
  <c r="B55" i="17"/>
  <c r="B169" i="17"/>
  <c r="H567" i="17"/>
  <c r="E471" i="17"/>
  <c r="H82" i="17"/>
  <c r="E431" i="17"/>
  <c r="H457" i="17"/>
  <c r="C499" i="17"/>
  <c r="B581" i="17"/>
  <c r="B361" i="17"/>
  <c r="B138" i="17"/>
  <c r="B516" i="17"/>
  <c r="B48" i="17"/>
  <c r="B450" i="17"/>
  <c r="C157" i="17"/>
  <c r="E96" i="17"/>
  <c r="B539" i="17"/>
  <c r="C483" i="17"/>
  <c r="C133" i="17"/>
  <c r="C199" i="17"/>
  <c r="B81" i="17"/>
  <c r="C443" i="17"/>
  <c r="E546" i="17"/>
  <c r="C104" i="17"/>
  <c r="B190" i="17"/>
  <c r="E80" i="17"/>
  <c r="C164" i="17"/>
  <c r="E28" i="17"/>
  <c r="C345" i="17"/>
  <c r="C442" i="17"/>
  <c r="E9" i="17"/>
  <c r="H577" i="17"/>
  <c r="H448" i="17"/>
  <c r="B367" i="17"/>
  <c r="H531" i="17"/>
  <c r="H398" i="17"/>
  <c r="E245" i="17"/>
  <c r="C554" i="17"/>
  <c r="E118" i="17"/>
  <c r="C522" i="17"/>
  <c r="E248" i="17"/>
  <c r="B363" i="17"/>
  <c r="B63" i="17"/>
  <c r="C392" i="17"/>
  <c r="E481" i="17"/>
  <c r="H260" i="17"/>
  <c r="E314" i="17"/>
  <c r="H141" i="17"/>
  <c r="E18" i="17"/>
  <c r="H127" i="17"/>
  <c r="E108" i="17"/>
  <c r="H86" i="17"/>
  <c r="E315" i="17"/>
  <c r="H568" i="17"/>
  <c r="H20" i="17"/>
  <c r="C211" i="17"/>
  <c r="B603" i="17"/>
  <c r="E507" i="17"/>
  <c r="E433" i="17"/>
  <c r="C124" i="17"/>
  <c r="H354" i="17"/>
  <c r="E284" i="17"/>
  <c r="C529" i="17"/>
  <c r="E24" i="17"/>
  <c r="C288" i="17"/>
  <c r="B564" i="17"/>
  <c r="B281" i="17"/>
  <c r="E310" i="17"/>
  <c r="B307" i="17"/>
  <c r="E209" i="17"/>
  <c r="E343" i="17"/>
  <c r="H46" i="17"/>
  <c r="E411" i="17"/>
  <c r="C449" i="17"/>
  <c r="E519" i="17"/>
  <c r="C493" i="17"/>
  <c r="H426" i="17"/>
  <c r="C298" i="17"/>
  <c r="H155" i="17"/>
  <c r="C171" i="17"/>
  <c r="E65" i="17"/>
  <c r="C175" i="17"/>
  <c r="C223" i="17"/>
  <c r="H291" i="17"/>
  <c r="C322" i="17"/>
  <c r="C51" i="17"/>
  <c r="C308" i="17"/>
  <c r="C93" i="17"/>
  <c r="B544" i="17"/>
  <c r="H470" i="17"/>
  <c r="H231" i="17"/>
  <c r="B427" i="17"/>
  <c r="H89" i="17"/>
  <c r="B605" i="17"/>
  <c r="E112" i="17"/>
  <c r="C276" i="17"/>
  <c r="E304" i="17"/>
  <c r="H610" i="17"/>
  <c r="B476" i="17"/>
  <c r="E422" i="17"/>
  <c r="C406" i="17"/>
  <c r="B558" i="17"/>
  <c r="C439" i="17"/>
  <c r="H17" i="17"/>
  <c r="H10" i="17"/>
  <c r="E512" i="17"/>
  <c r="E537" i="17"/>
  <c r="B432" i="17"/>
  <c r="H320" i="17"/>
  <c r="H12" i="17"/>
  <c r="E187" i="17"/>
  <c r="H188" i="17"/>
  <c r="E602" i="17"/>
  <c r="B115" i="17"/>
  <c r="E123" i="17"/>
  <c r="H182" i="17"/>
  <c r="C365" i="17"/>
  <c r="B454" i="17"/>
  <c r="E609" i="17"/>
  <c r="C337" i="17"/>
  <c r="C74" i="17"/>
  <c r="H147" i="17"/>
  <c r="H464" i="17"/>
  <c r="B447" i="17"/>
  <c r="H5" i="17"/>
  <c r="C532" i="17"/>
  <c r="E243" i="17"/>
  <c r="B121" i="17"/>
  <c r="B53" i="17"/>
  <c r="H285" i="17"/>
  <c r="C69" i="17"/>
  <c r="B399" i="17"/>
  <c r="E611" i="17"/>
  <c r="H511" i="17"/>
  <c r="E349" i="17"/>
  <c r="B278" i="17"/>
  <c r="C87" i="17"/>
  <c r="C312" i="17"/>
  <c r="B36" i="17"/>
  <c r="H348" i="17"/>
  <c r="H336" i="17"/>
  <c r="C597" i="17"/>
  <c r="C306" i="17"/>
  <c r="C524" i="17"/>
  <c r="E571" i="17"/>
  <c r="H150" i="17"/>
  <c r="C340" i="17"/>
  <c r="C410" i="17"/>
  <c r="H204" i="17"/>
  <c r="E52" i="17"/>
  <c r="B294" i="17"/>
  <c r="C153" i="17"/>
  <c r="E530" i="17"/>
  <c r="B356" i="17"/>
  <c r="C224" i="17"/>
  <c r="E403" i="17"/>
  <c r="B101" i="17"/>
  <c r="B167" i="17"/>
  <c r="B287" i="17"/>
  <c r="E413" i="17"/>
  <c r="C59" i="17"/>
  <c r="H257" i="17"/>
  <c r="C463" i="17"/>
  <c r="B71" i="17"/>
  <c r="E384" i="17"/>
  <c r="B339" i="17"/>
  <c r="H495" i="17"/>
  <c r="B273" i="17"/>
  <c r="H70" i="17"/>
  <c r="C90" i="17"/>
  <c r="C232" i="17"/>
  <c r="C192" i="17"/>
  <c r="E419" i="17"/>
  <c r="E185" i="17"/>
  <c r="B377" i="17"/>
  <c r="H269" i="17"/>
  <c r="H214" i="17"/>
  <c r="E11" i="17"/>
  <c r="E242" i="17"/>
  <c r="H452" i="17"/>
  <c r="H183" i="17"/>
  <c r="C584" i="17"/>
  <c r="E475" i="17"/>
  <c r="B246" i="17"/>
  <c r="B178" i="17"/>
  <c r="H170" i="17"/>
  <c r="C233" i="17"/>
  <c r="H75" i="17"/>
  <c r="B303" i="17"/>
  <c r="B360" i="17"/>
  <c r="E217" i="17"/>
  <c r="C198" i="17"/>
  <c r="C212" i="17"/>
  <c r="H7" i="17"/>
  <c r="H368" i="17"/>
  <c r="H566" i="17"/>
  <c r="H409" i="17"/>
  <c r="B527" i="17"/>
  <c r="C346" i="17"/>
  <c r="H579" i="17"/>
  <c r="C19" i="17"/>
  <c r="B237" i="17"/>
  <c r="C526" i="17"/>
  <c r="E473" i="17"/>
  <c r="B582" i="17"/>
  <c r="B238" i="17"/>
  <c r="C271" i="17"/>
  <c r="E295" i="17"/>
  <c r="E85" i="17"/>
  <c r="C606" i="17"/>
  <c r="C268" i="17"/>
  <c r="C497" i="17"/>
  <c r="E97" i="17"/>
  <c r="B32" i="17"/>
  <c r="C580" i="17"/>
  <c r="B202" i="17"/>
  <c r="C331" i="17"/>
  <c r="C262" i="17"/>
  <c r="C114" i="17"/>
  <c r="B228" i="17"/>
  <c r="H305" i="17"/>
  <c r="E545" i="17"/>
  <c r="B366" i="17"/>
  <c r="C574" i="17"/>
  <c r="H506" i="17"/>
  <c r="E77" i="17"/>
  <c r="C148" i="17"/>
  <c r="E561" i="17"/>
  <c r="C39" i="17"/>
  <c r="C562" i="17"/>
  <c r="C109" i="17"/>
  <c r="C533" i="17"/>
  <c r="C379" i="17"/>
  <c r="B91" i="17"/>
  <c r="E557" i="17"/>
  <c r="C31" i="17"/>
  <c r="H221" i="17"/>
  <c r="C101" i="17"/>
  <c r="E113" i="17"/>
  <c r="C572" i="17"/>
  <c r="B257" i="17"/>
  <c r="H293" i="17"/>
  <c r="C487" i="17"/>
  <c r="B495" i="17"/>
  <c r="B70" i="17"/>
  <c r="E62" i="17"/>
  <c r="B163" i="17"/>
  <c r="C185" i="17"/>
  <c r="B134" i="17"/>
  <c r="B510" i="17"/>
  <c r="C242" i="17"/>
  <c r="C183" i="17"/>
  <c r="E350" i="17"/>
  <c r="C270" i="17"/>
  <c r="E170" i="17"/>
  <c r="H131" i="17"/>
  <c r="H323" i="17"/>
  <c r="H217" i="17"/>
  <c r="B212" i="17"/>
  <c r="H390" i="17"/>
  <c r="E137" i="17"/>
  <c r="H527" i="17"/>
  <c r="E352" i="17"/>
  <c r="B105" i="17"/>
  <c r="E526" i="17"/>
  <c r="H582" i="17"/>
  <c r="H266" i="17"/>
  <c r="E197" i="17"/>
  <c r="E606" i="17"/>
  <c r="H92" i="17"/>
  <c r="B265" i="17"/>
  <c r="E580" i="17"/>
  <c r="H331" i="17"/>
  <c r="C251" i="17"/>
  <c r="C302" i="17"/>
  <c r="B545" i="17"/>
  <c r="C135" i="17"/>
  <c r="H540" i="17"/>
  <c r="H148" i="17"/>
  <c r="E39" i="17"/>
  <c r="B496" i="17"/>
  <c r="H477" i="17"/>
  <c r="E91" i="17"/>
  <c r="C311" i="17"/>
  <c r="C64" i="17"/>
  <c r="B239" i="17"/>
  <c r="E608" i="17"/>
  <c r="H227" i="17"/>
  <c r="H595" i="17"/>
  <c r="H612" i="17"/>
  <c r="E549" i="17"/>
  <c r="B492" i="17"/>
  <c r="C592" i="17"/>
  <c r="B25" i="17"/>
  <c r="B373" i="17"/>
  <c r="B142" i="17"/>
  <c r="C575" i="17"/>
  <c r="E88" i="17"/>
  <c r="B445" i="17"/>
  <c r="C414" i="17"/>
  <c r="B395" i="17"/>
  <c r="H116" i="17"/>
  <c r="E100" i="17"/>
  <c r="H98" i="17"/>
  <c r="H502" i="17"/>
  <c r="E358" i="17"/>
  <c r="H102" i="17"/>
  <c r="B486" i="17"/>
  <c r="C208" i="17"/>
  <c r="H172" i="17"/>
  <c r="E480" i="17"/>
  <c r="H43" i="17"/>
  <c r="B38" i="17"/>
  <c r="C479" i="17"/>
  <c r="H140" i="17"/>
  <c r="C263" i="17"/>
  <c r="B309" i="17"/>
  <c r="E16" i="17"/>
  <c r="H508" i="17"/>
  <c r="H500" i="17"/>
  <c r="C329" i="17"/>
  <c r="B330" i="17"/>
  <c r="H13" i="17"/>
  <c r="H126" i="17"/>
  <c r="E76" i="17"/>
  <c r="H234" i="17"/>
  <c r="B225" i="17"/>
  <c r="H589" i="17"/>
  <c r="H195" i="17"/>
  <c r="B210" i="17"/>
  <c r="H417" i="17"/>
  <c r="H292" i="17"/>
  <c r="B333" i="17"/>
  <c r="C429" i="17"/>
  <c r="E607" i="17"/>
  <c r="H79" i="17"/>
  <c r="B95" i="17"/>
  <c r="B441" i="17"/>
  <c r="B412" i="17"/>
  <c r="B407" i="17"/>
  <c r="C154" i="17"/>
  <c r="C205" i="17"/>
  <c r="E255" i="17"/>
  <c r="H517" i="17"/>
  <c r="C325" i="17"/>
  <c r="H570" i="17"/>
  <c r="H158" i="17"/>
  <c r="E327" i="17"/>
  <c r="B482" i="17"/>
  <c r="C553" i="17"/>
  <c r="C467" i="17"/>
  <c r="E401" i="17"/>
  <c r="C253" i="17"/>
  <c r="B191" i="17"/>
  <c r="B491" i="17"/>
  <c r="H385" i="17"/>
  <c r="B335" i="17"/>
  <c r="B383" i="17"/>
  <c r="E421" i="17"/>
  <c r="E189" i="17"/>
  <c r="H26" i="17"/>
  <c r="C313" i="17"/>
  <c r="C536" i="17"/>
  <c r="B73" i="17"/>
  <c r="C468" i="17"/>
  <c r="C359" i="17"/>
  <c r="E103" i="17"/>
  <c r="H244" i="17"/>
  <c r="B573" i="17"/>
  <c r="E33" i="17"/>
  <c r="H565" i="17"/>
  <c r="H61" i="17"/>
  <c r="B534" i="17"/>
  <c r="H572" i="17"/>
  <c r="H31" i="17"/>
  <c r="H66" i="17"/>
  <c r="C370" i="17"/>
  <c r="B219" i="17"/>
  <c r="B435" i="17"/>
  <c r="B68" i="17"/>
  <c r="C21" i="17"/>
  <c r="C117" i="17"/>
  <c r="H235" i="17"/>
  <c r="E40" i="17"/>
  <c r="C76" i="17"/>
  <c r="B146" i="17"/>
  <c r="H542" i="17"/>
  <c r="H465" i="17"/>
  <c r="E485" i="17"/>
  <c r="B429" i="17"/>
  <c r="C95" i="17"/>
  <c r="H300" i="17"/>
  <c r="B376" i="17"/>
  <c r="B58" i="17"/>
  <c r="E162" i="17"/>
  <c r="E570" i="17"/>
  <c r="C482" i="17"/>
  <c r="C401" i="17"/>
  <c r="C491" i="17"/>
  <c r="E383" i="17"/>
  <c r="E26" i="17"/>
  <c r="C156" i="17"/>
  <c r="H139" i="17"/>
  <c r="H296" i="17"/>
  <c r="H583" i="17"/>
  <c r="H33" i="17"/>
  <c r="H534" i="17"/>
  <c r="H59" i="17"/>
  <c r="H357" i="17"/>
  <c r="E194" i="17"/>
  <c r="H339" i="17"/>
  <c r="C518" i="17"/>
  <c r="H226" i="17"/>
  <c r="H232" i="17"/>
  <c r="H419" i="17"/>
  <c r="C613" i="17"/>
  <c r="H173" i="17"/>
  <c r="H136" i="17"/>
  <c r="H475" i="17"/>
  <c r="H178" i="17"/>
  <c r="C548" i="17"/>
  <c r="E230" i="17"/>
  <c r="H193" i="17"/>
  <c r="H101" i="17"/>
  <c r="B113" i="17"/>
  <c r="B572" i="17"/>
  <c r="E257" i="17"/>
  <c r="C71" i="17"/>
  <c r="B487" i="17"/>
  <c r="E518" i="17"/>
  <c r="C70" i="17"/>
  <c r="B62" i="17"/>
  <c r="E163" i="17"/>
  <c r="B185" i="17"/>
  <c r="E269" i="17"/>
  <c r="H510" i="17"/>
  <c r="E177" i="17"/>
  <c r="E183" i="17"/>
  <c r="H350" i="17"/>
  <c r="B270" i="17"/>
  <c r="C170" i="17"/>
  <c r="B75" i="17"/>
  <c r="B323" i="17"/>
  <c r="B230" i="17"/>
  <c r="H212" i="17"/>
  <c r="C390" i="17"/>
  <c r="B137" i="17"/>
  <c r="E527" i="17"/>
  <c r="C579" i="17"/>
  <c r="H105" i="17"/>
  <c r="H504" i="17"/>
  <c r="E582" i="17"/>
  <c r="E266" i="17"/>
  <c r="B197" i="17"/>
  <c r="H606" i="17"/>
  <c r="B497" i="17"/>
  <c r="C265" i="17"/>
  <c r="H272" i="17"/>
  <c r="B331" i="17"/>
  <c r="H251" i="17"/>
  <c r="B302" i="17"/>
  <c r="C545" i="17"/>
  <c r="B574" i="17"/>
  <c r="B540" i="17"/>
  <c r="H151" i="17"/>
  <c r="B39" i="17"/>
  <c r="C496" i="17"/>
  <c r="B477" i="17"/>
  <c r="H91" i="17"/>
  <c r="B31" i="17"/>
  <c r="E64" i="17"/>
  <c r="H239" i="17"/>
  <c r="B608" i="17"/>
  <c r="C227" i="17"/>
  <c r="C595" i="17"/>
  <c r="C612" i="17"/>
  <c r="H549" i="17"/>
  <c r="E492" i="17"/>
  <c r="E592" i="17"/>
  <c r="H25" i="17"/>
  <c r="H373" i="17"/>
  <c r="C142" i="17"/>
  <c r="B575" i="17"/>
  <c r="C88" i="17"/>
  <c r="C445" i="17"/>
  <c r="B414" i="17"/>
  <c r="H395" i="17"/>
  <c r="C116" i="17"/>
  <c r="H100" i="17"/>
  <c r="B98" i="17"/>
  <c r="E502" i="17"/>
  <c r="H358" i="17"/>
  <c r="E102" i="17"/>
  <c r="H486" i="17"/>
  <c r="H208" i="17"/>
  <c r="E172" i="17"/>
  <c r="H480" i="17"/>
  <c r="E43" i="17"/>
  <c r="C38" i="17"/>
  <c r="B479" i="17"/>
  <c r="B140" i="17"/>
  <c r="B263" i="17"/>
  <c r="H117" i="17"/>
  <c r="C16" i="17"/>
  <c r="E508" i="17"/>
  <c r="B235" i="17"/>
  <c r="B329" i="17"/>
  <c r="E330" i="17"/>
  <c r="B40" i="17"/>
  <c r="C126" i="17"/>
  <c r="B76" i="17"/>
  <c r="C146" i="17"/>
  <c r="C225" i="17"/>
  <c r="B589" i="17"/>
  <c r="E542" i="17"/>
  <c r="H210" i="17"/>
  <c r="B417" i="17"/>
  <c r="C338" i="17"/>
  <c r="H333" i="17"/>
  <c r="H429" i="17"/>
  <c r="B328" i="17"/>
  <c r="B79" i="17"/>
  <c r="H95" i="17"/>
  <c r="B300" i="17"/>
  <c r="H412" i="17"/>
  <c r="H407" i="17"/>
  <c r="E376" i="17"/>
  <c r="E205" i="17"/>
  <c r="C255" i="17"/>
  <c r="B282" i="17"/>
  <c r="H325" i="17"/>
  <c r="C570" i="17"/>
  <c r="C459" i="17"/>
  <c r="B327" i="17"/>
  <c r="H482" i="17"/>
  <c r="B594" i="17"/>
  <c r="H467" i="17"/>
  <c r="B401" i="17"/>
  <c r="C280" i="17"/>
  <c r="E191" i="17"/>
  <c r="H491" i="17"/>
  <c r="B78" i="17"/>
  <c r="C335" i="17"/>
  <c r="H383" i="17"/>
  <c r="B614" i="17"/>
  <c r="C189" i="17"/>
  <c r="B26" i="17"/>
  <c r="H156" i="17"/>
  <c r="B536" i="17"/>
  <c r="H73" i="17"/>
  <c r="C139" i="17"/>
  <c r="E359" i="17"/>
  <c r="C103" i="17"/>
  <c r="B50" i="17"/>
  <c r="C573" i="17"/>
  <c r="C33" i="17"/>
  <c r="B249" i="17"/>
  <c r="B61" i="17"/>
  <c r="E534" i="17"/>
  <c r="E290" i="17"/>
  <c r="E71" i="17"/>
  <c r="H518" i="17"/>
  <c r="E232" i="17"/>
  <c r="H613" i="17"/>
  <c r="C11" i="17"/>
  <c r="E136" i="17"/>
  <c r="H270" i="17"/>
  <c r="C75" i="17"/>
  <c r="H230" i="17"/>
  <c r="C368" i="17"/>
  <c r="H458" i="17"/>
  <c r="C237" i="17"/>
  <c r="C587" i="17"/>
  <c r="C197" i="17"/>
  <c r="H497" i="17"/>
  <c r="E272" i="17"/>
  <c r="B114" i="17"/>
  <c r="B4" i="17"/>
  <c r="B77" i="17"/>
  <c r="H44" i="17"/>
  <c r="C477" i="17"/>
  <c r="B364" i="17"/>
  <c r="B37" i="17"/>
  <c r="C362" i="17"/>
  <c r="B165" i="17"/>
  <c r="H415" i="17"/>
  <c r="C45" i="17"/>
  <c r="C30" i="17"/>
  <c r="C490" i="17"/>
  <c r="E446" i="17"/>
  <c r="E430" i="17"/>
  <c r="H388" i="17"/>
  <c r="H378" i="17"/>
  <c r="C317" i="17"/>
  <c r="B469" i="17"/>
  <c r="C593" i="17"/>
  <c r="H220" i="17"/>
  <c r="E417" i="17"/>
  <c r="H328" i="17"/>
  <c r="C301" i="17"/>
  <c r="H255" i="17"/>
  <c r="B459" i="17"/>
  <c r="E594" i="17"/>
  <c r="H280" i="17"/>
  <c r="H78" i="17"/>
  <c r="C614" i="17"/>
  <c r="C319" i="17"/>
  <c r="C50" i="17"/>
  <c r="B120" i="17"/>
  <c r="C290" i="17"/>
  <c r="B11" i="17"/>
  <c r="E144" i="17"/>
  <c r="B368" i="17"/>
  <c r="E101" i="17"/>
  <c r="E287" i="17"/>
  <c r="E572" i="17"/>
  <c r="B357" i="17"/>
  <c r="H71" i="17"/>
  <c r="E487" i="17"/>
  <c r="B518" i="17"/>
  <c r="E70" i="17"/>
  <c r="B232" i="17"/>
  <c r="C163" i="17"/>
  <c r="E613" i="17"/>
  <c r="C269" i="17"/>
  <c r="E510" i="17"/>
  <c r="H177" i="17"/>
  <c r="B183" i="17"/>
  <c r="C475" i="17"/>
  <c r="E270" i="17"/>
  <c r="B548" i="17"/>
  <c r="E75" i="17"/>
  <c r="C323" i="17"/>
  <c r="C230" i="17"/>
  <c r="E212" i="17"/>
  <c r="E368" i="17"/>
  <c r="H137" i="17"/>
  <c r="E458" i="17"/>
  <c r="E579" i="17"/>
  <c r="C105" i="17"/>
  <c r="B504" i="17"/>
  <c r="C582" i="17"/>
  <c r="E271" i="17"/>
  <c r="H197" i="17"/>
  <c r="E344" i="17"/>
  <c r="E497" i="17"/>
  <c r="H265" i="17"/>
  <c r="B272" i="17"/>
  <c r="E331" i="17"/>
  <c r="E114" i="17"/>
  <c r="E302" i="17"/>
  <c r="H4" i="17"/>
  <c r="E574" i="17"/>
  <c r="E540" i="17"/>
  <c r="C151" i="17"/>
  <c r="H39" i="17"/>
  <c r="B109" i="17"/>
  <c r="E477" i="17"/>
  <c r="H275" i="17"/>
  <c r="E31" i="17"/>
  <c r="H64" i="17"/>
  <c r="C239" i="17"/>
  <c r="H608" i="17"/>
  <c r="B227" i="17"/>
  <c r="E595" i="17"/>
  <c r="E612" i="17"/>
  <c r="C549" i="17"/>
  <c r="H492" i="17"/>
  <c r="B592" i="17"/>
  <c r="C25" i="17"/>
  <c r="C373" i="17"/>
  <c r="E142" i="17"/>
  <c r="E575" i="17"/>
  <c r="H88" i="17"/>
  <c r="E445" i="17"/>
  <c r="H414" i="17"/>
  <c r="E395" i="17"/>
  <c r="B116" i="17"/>
  <c r="C100" i="17"/>
  <c r="E98" i="17"/>
  <c r="B502" i="17"/>
  <c r="B358" i="17"/>
  <c r="C102" i="17"/>
  <c r="C486" i="17"/>
  <c r="E208" i="17"/>
  <c r="C172" i="17"/>
  <c r="C480" i="17"/>
  <c r="C43" i="17"/>
  <c r="H38" i="17"/>
  <c r="H479" i="17"/>
  <c r="C140" i="17"/>
  <c r="E263" i="17"/>
  <c r="B117" i="17"/>
  <c r="H402" i="17"/>
  <c r="B508" i="17"/>
  <c r="E235" i="17"/>
  <c r="C166" i="17"/>
  <c r="C330" i="17"/>
  <c r="C40" i="17"/>
  <c r="H387" i="17"/>
  <c r="H76" i="17"/>
  <c r="H146" i="17"/>
  <c r="H408" i="17"/>
  <c r="E589" i="17"/>
  <c r="C542" i="17"/>
  <c r="E596" i="17"/>
  <c r="C417" i="17"/>
  <c r="H338" i="17"/>
  <c r="B125" i="17"/>
  <c r="E429" i="17"/>
  <c r="E328" i="17"/>
  <c r="C375" i="17"/>
  <c r="E95" i="17"/>
  <c r="C300" i="17"/>
  <c r="C615" i="17"/>
  <c r="C407" i="17"/>
  <c r="H376" i="17"/>
  <c r="B29" i="17"/>
  <c r="B255" i="17"/>
  <c r="E282" i="17"/>
  <c r="H391" i="17"/>
  <c r="B570" i="17"/>
  <c r="E459" i="17"/>
  <c r="C143" i="17"/>
  <c r="E482" i="17"/>
  <c r="H594" i="17"/>
  <c r="C555" i="17"/>
  <c r="H401" i="17"/>
  <c r="B280" i="17"/>
  <c r="B567" i="17"/>
  <c r="E491" i="17"/>
  <c r="C78" i="17"/>
  <c r="C457" i="17"/>
  <c r="C383" i="17"/>
  <c r="E614" i="17"/>
  <c r="H138" i="17"/>
  <c r="C26" i="17"/>
  <c r="E156" i="17"/>
  <c r="B157" i="17"/>
  <c r="E73" i="17"/>
  <c r="E139" i="17"/>
  <c r="E133" i="17"/>
  <c r="B103" i="17"/>
  <c r="H50" i="17"/>
  <c r="B546" i="17"/>
  <c r="B33" i="17"/>
  <c r="C249" i="17"/>
  <c r="E164" i="17"/>
  <c r="C534" i="17"/>
  <c r="H287" i="17"/>
  <c r="C357" i="17"/>
  <c r="C339" i="17"/>
  <c r="B226" i="17"/>
  <c r="H163" i="17"/>
  <c r="B269" i="17"/>
  <c r="B177" i="17"/>
  <c r="B475" i="17"/>
  <c r="H548" i="17"/>
  <c r="E360" i="17"/>
  <c r="E193" i="17"/>
  <c r="C137" i="17"/>
  <c r="B579" i="17"/>
  <c r="C504" i="17"/>
  <c r="B271" i="17"/>
  <c r="C344" i="17"/>
  <c r="H32" i="17"/>
  <c r="E47" i="17"/>
  <c r="H302" i="17"/>
  <c r="H574" i="17"/>
  <c r="B151" i="17"/>
  <c r="H109" i="17"/>
  <c r="C275" i="17"/>
  <c r="C128" i="17"/>
  <c r="C494" i="17"/>
  <c r="H34" i="17"/>
  <c r="B576" i="17"/>
  <c r="H505" i="17"/>
  <c r="B256" i="17"/>
  <c r="B380" i="17"/>
  <c r="B428" i="17"/>
  <c r="B122" i="17"/>
  <c r="B513" i="17"/>
  <c r="C372" i="17"/>
  <c r="B599" i="17"/>
  <c r="H263" i="17"/>
  <c r="C508" i="17"/>
  <c r="H330" i="17"/>
  <c r="E252" i="17"/>
  <c r="C589" i="17"/>
  <c r="E338" i="17"/>
  <c r="B206" i="17"/>
  <c r="E407" i="17"/>
  <c r="H282" i="17"/>
  <c r="H591" i="17"/>
  <c r="H525" i="17"/>
  <c r="B394" i="17"/>
  <c r="C474" i="17"/>
  <c r="B440" i="17"/>
  <c r="C73" i="17"/>
  <c r="H103" i="17"/>
  <c r="E249" i="17"/>
  <c r="C287" i="17"/>
  <c r="C177" i="17"/>
  <c r="H360" i="17"/>
  <c r="B409" i="17"/>
  <c r="H290" i="17"/>
  <c r="C413" i="17"/>
  <c r="E463" i="17"/>
  <c r="H334" i="17"/>
  <c r="E386" i="17"/>
  <c r="B192" i="17"/>
  <c r="E377" i="17"/>
  <c r="H11" i="17"/>
  <c r="E264" i="17"/>
  <c r="C110" i="17"/>
  <c r="B233" i="17"/>
  <c r="E323" i="17"/>
  <c r="C550" i="17"/>
  <c r="H152" i="17"/>
  <c r="C458" i="17"/>
  <c r="H19" i="17"/>
  <c r="E504" i="17"/>
  <c r="E238" i="17"/>
  <c r="B85" i="17"/>
  <c r="E268" i="17"/>
  <c r="E32" i="17"/>
  <c r="H509" i="17"/>
  <c r="H114" i="17"/>
  <c r="C57" i="17"/>
  <c r="E389" i="17"/>
  <c r="E60" i="17"/>
  <c r="C44" i="17"/>
  <c r="H416" i="17"/>
  <c r="E275" i="17"/>
  <c r="B221" i="17"/>
  <c r="H128" i="17"/>
  <c r="E207" i="17"/>
  <c r="H362" i="17"/>
  <c r="B54" i="17"/>
  <c r="H576" i="17"/>
  <c r="H321" i="17"/>
  <c r="E66" i="17"/>
  <c r="C423" i="17"/>
  <c r="C380" i="17"/>
  <c r="B67" i="17"/>
  <c r="B490" i="17"/>
  <c r="E181" i="17"/>
  <c r="H122" i="17"/>
  <c r="E186" i="17"/>
  <c r="C513" i="17"/>
  <c r="B460" i="17"/>
  <c r="B372" i="17"/>
  <c r="E382" i="17"/>
  <c r="E599" i="17"/>
  <c r="C604" i="17"/>
  <c r="C84" i="17"/>
  <c r="H353" i="17"/>
  <c r="H543" i="17"/>
  <c r="H541" i="17"/>
  <c r="B316" i="17"/>
  <c r="C556" i="17"/>
  <c r="H498" i="17"/>
  <c r="B250" i="17"/>
  <c r="C274" i="17"/>
  <c r="B174" i="17"/>
  <c r="B279" i="17"/>
  <c r="C132" i="17"/>
  <c r="E213" i="17"/>
  <c r="C6" i="17"/>
  <c r="E453" i="17"/>
  <c r="C393" i="17"/>
  <c r="E41" i="17"/>
  <c r="C332" i="17"/>
  <c r="B381" i="17"/>
  <c r="E425" i="17"/>
  <c r="B374" i="17"/>
  <c r="B22" i="17"/>
  <c r="B600" i="17"/>
  <c r="H200" i="17"/>
  <c r="C404" i="17"/>
  <c r="B49" i="17"/>
  <c r="C552" i="17"/>
  <c r="C289" i="17"/>
  <c r="B369" i="17"/>
  <c r="C437" i="17"/>
  <c r="B444" i="17"/>
  <c r="E299" i="17"/>
  <c r="E203" i="17"/>
  <c r="C472" i="17"/>
  <c r="B478" i="17"/>
  <c r="H585" i="17"/>
  <c r="C254" i="17"/>
  <c r="B528" i="17"/>
  <c r="B216" i="17"/>
  <c r="C293" i="17"/>
  <c r="C334" i="17"/>
  <c r="B90" i="17"/>
  <c r="B419" i="17"/>
  <c r="H134" i="17"/>
  <c r="B355" i="17"/>
  <c r="B136" i="17"/>
  <c r="C27" i="17"/>
  <c r="B193" i="17"/>
  <c r="B566" i="17"/>
  <c r="B473" i="17"/>
  <c r="E455" i="17"/>
  <c r="B23" i="17"/>
  <c r="H545" i="17"/>
  <c r="E562" i="17"/>
  <c r="B64" i="17"/>
  <c r="E267" i="17"/>
  <c r="E25" i="17"/>
  <c r="B222" i="17"/>
  <c r="E414" i="17"/>
  <c r="B100" i="17"/>
  <c r="C358" i="17"/>
  <c r="C318" i="17"/>
  <c r="E140" i="17"/>
  <c r="C543" i="17"/>
  <c r="E126" i="17"/>
  <c r="H274" i="17"/>
  <c r="C333" i="17"/>
  <c r="B453" i="17"/>
  <c r="H205" i="17"/>
  <c r="C374" i="17"/>
  <c r="H327" i="17"/>
  <c r="E404" i="17"/>
  <c r="H191" i="17"/>
  <c r="H369" i="17"/>
  <c r="H189" i="17"/>
  <c r="H203" i="17"/>
  <c r="H359" i="17"/>
  <c r="E254" i="17"/>
  <c r="C61" i="17"/>
  <c r="E341" i="17"/>
  <c r="E237" i="17"/>
  <c r="C23" i="17"/>
  <c r="C506" i="17"/>
  <c r="E379" i="17"/>
  <c r="C180" i="17"/>
  <c r="C165" i="17"/>
  <c r="H222" i="17"/>
  <c r="C256" i="17"/>
  <c r="E523" i="17"/>
  <c r="B525" i="17"/>
  <c r="C48" i="17"/>
  <c r="C81" i="17"/>
  <c r="H120" i="17"/>
  <c r="H113" i="17"/>
  <c r="C495" i="17"/>
  <c r="H90" i="17"/>
  <c r="B601" i="17"/>
  <c r="B173" i="17"/>
  <c r="H242" i="17"/>
  <c r="B584" i="17"/>
  <c r="E178" i="17"/>
  <c r="E131" i="17"/>
  <c r="E27" i="17"/>
  <c r="C409" i="17"/>
  <c r="H237" i="17"/>
  <c r="C149" i="17"/>
  <c r="H420" i="17"/>
  <c r="H23" i="17"/>
  <c r="C47" i="17"/>
  <c r="E506" i="17"/>
  <c r="H562" i="17"/>
  <c r="C364" i="17"/>
  <c r="E180" i="17"/>
  <c r="E165" i="17"/>
  <c r="C222" i="17"/>
  <c r="B259" i="17"/>
  <c r="H351" i="17"/>
  <c r="C430" i="17"/>
  <c r="E318" i="17"/>
  <c r="B317" i="17"/>
  <c r="B500" i="17"/>
  <c r="E593" i="17"/>
  <c r="B234" i="17"/>
  <c r="C465" i="17"/>
  <c r="B607" i="17"/>
  <c r="H301" i="17"/>
  <c r="E517" i="17"/>
  <c r="E591" i="17"/>
  <c r="B253" i="17"/>
  <c r="E474" i="17"/>
  <c r="B313" i="17"/>
  <c r="E296" i="17"/>
  <c r="E565" i="17"/>
  <c r="H341" i="17"/>
  <c r="C273" i="17"/>
  <c r="H62" i="17"/>
  <c r="H601" i="17"/>
  <c r="C173" i="17"/>
  <c r="B242" i="17"/>
  <c r="C179" i="17"/>
  <c r="B217" i="17"/>
  <c r="E409" i="17"/>
  <c r="E451" i="17"/>
  <c r="B455" i="17"/>
  <c r="B47" i="17"/>
  <c r="B506" i="17"/>
  <c r="C561" i="17"/>
  <c r="H311" i="17"/>
  <c r="E364" i="17"/>
  <c r="E160" i="17"/>
  <c r="H256" i="17"/>
  <c r="C351" i="17"/>
  <c r="H430" i="17"/>
  <c r="H318" i="17"/>
  <c r="B378" i="17"/>
  <c r="C309" i="17"/>
  <c r="E469" i="17"/>
  <c r="H593" i="17"/>
  <c r="C252" i="17"/>
  <c r="E220" i="17"/>
  <c r="B465" i="17"/>
  <c r="C607" i="17"/>
  <c r="B301" i="17"/>
  <c r="C517" i="17"/>
  <c r="C591" i="17"/>
  <c r="E253" i="17"/>
  <c r="H474" i="17"/>
  <c r="E313" i="17"/>
  <c r="B296" i="17"/>
  <c r="C565" i="17"/>
  <c r="E120" i="17"/>
  <c r="E535" i="17"/>
  <c r="H273" i="17"/>
  <c r="C62" i="17"/>
  <c r="C601" i="17"/>
  <c r="C350" i="17"/>
  <c r="H144" i="17"/>
  <c r="B130" i="17"/>
  <c r="H451" i="17"/>
  <c r="B420" i="17"/>
  <c r="B580" i="17"/>
  <c r="E228" i="17"/>
  <c r="C540" i="17"/>
  <c r="H462" i="17"/>
  <c r="C608" i="17"/>
  <c r="H236" i="17"/>
  <c r="H592" i="17"/>
  <c r="B436" i="17"/>
  <c r="H445" i="17"/>
  <c r="B347" i="17"/>
  <c r="B290" i="17"/>
  <c r="H413" i="17"/>
  <c r="B293" i="17"/>
  <c r="B334" i="17"/>
  <c r="E226" i="17"/>
  <c r="E192" i="17"/>
  <c r="C377" i="17"/>
  <c r="C355" i="17"/>
  <c r="C264" i="17"/>
  <c r="E246" i="17"/>
  <c r="E233" i="17"/>
  <c r="C360" i="17"/>
  <c r="B550" i="17"/>
  <c r="E152" i="17"/>
  <c r="B458" i="17"/>
  <c r="B19" i="17"/>
  <c r="H473" i="17"/>
  <c r="H238" i="17"/>
  <c r="C85" i="17"/>
  <c r="C92" i="17"/>
  <c r="C32" i="17"/>
  <c r="B509" i="17"/>
  <c r="C563" i="17"/>
  <c r="H57" i="17"/>
  <c r="H389" i="17"/>
  <c r="C60" i="17"/>
  <c r="B44" i="17"/>
  <c r="E533" i="17"/>
  <c r="B275" i="17"/>
  <c r="C221" i="17"/>
  <c r="E128" i="17"/>
  <c r="C207" i="17"/>
  <c r="E362" i="17"/>
  <c r="E54" i="17"/>
  <c r="C576" i="17"/>
  <c r="E321" i="17"/>
  <c r="C66" i="17"/>
  <c r="B423" i="17"/>
  <c r="H380" i="17"/>
  <c r="H67" i="17"/>
  <c r="E490" i="17"/>
  <c r="B181" i="17"/>
  <c r="C122" i="17"/>
  <c r="H186" i="17"/>
  <c r="H513" i="17"/>
  <c r="H460" i="17"/>
  <c r="H372" i="17"/>
  <c r="H382" i="17"/>
  <c r="H599" i="17"/>
  <c r="E604" i="17"/>
  <c r="B84" i="17"/>
  <c r="C353" i="17"/>
  <c r="E543" i="17"/>
  <c r="C541" i="17"/>
  <c r="H316" i="17"/>
  <c r="H556" i="17"/>
  <c r="C498" i="17"/>
  <c r="C250" i="17"/>
  <c r="E274" i="17"/>
  <c r="E174" i="17"/>
  <c r="E279" i="17"/>
  <c r="H132" i="17"/>
  <c r="H213" i="17"/>
  <c r="E6" i="17"/>
  <c r="H453" i="17"/>
  <c r="E393" i="17"/>
  <c r="H41" i="17"/>
  <c r="H332" i="17"/>
  <c r="C381" i="17"/>
  <c r="H425" i="17"/>
  <c r="E374" i="17"/>
  <c r="E22" i="17"/>
  <c r="H600" i="17"/>
  <c r="C200" i="17"/>
  <c r="H404" i="17"/>
  <c r="H49" i="17"/>
  <c r="H552" i="17"/>
  <c r="B289" i="17"/>
  <c r="E369" i="17"/>
  <c r="H437" i="17"/>
  <c r="E444" i="17"/>
  <c r="C299" i="17"/>
  <c r="C203" i="17"/>
  <c r="E472" i="17"/>
  <c r="E478" i="17"/>
  <c r="E585" i="17"/>
  <c r="B254" i="17"/>
  <c r="H528" i="17"/>
  <c r="E216" i="17"/>
  <c r="E59" i="17"/>
  <c r="C246" i="17"/>
  <c r="H346" i="17"/>
  <c r="B266" i="17"/>
  <c r="E509" i="17"/>
  <c r="B389" i="17"/>
  <c r="H533" i="17"/>
  <c r="H180" i="17"/>
  <c r="B549" i="17"/>
  <c r="H575" i="17"/>
  <c r="B351" i="17"/>
  <c r="E501" i="17"/>
  <c r="B43" i="17"/>
  <c r="H84" i="17"/>
  <c r="H329" i="17"/>
  <c r="B498" i="17"/>
  <c r="C210" i="17"/>
  <c r="B213" i="17"/>
  <c r="E412" i="17"/>
  <c r="B325" i="17"/>
  <c r="E600" i="17"/>
  <c r="B552" i="17"/>
  <c r="C444" i="17"/>
  <c r="C478" i="17"/>
  <c r="H167" i="17"/>
  <c r="E90" i="17"/>
  <c r="E134" i="17"/>
  <c r="E584" i="17"/>
  <c r="B131" i="17"/>
  <c r="C193" i="17"/>
  <c r="E346" i="17"/>
  <c r="H271" i="17"/>
  <c r="E42" i="17"/>
  <c r="H563" i="17"/>
  <c r="E151" i="17"/>
  <c r="B557" i="17"/>
  <c r="B494" i="17"/>
  <c r="C160" i="17"/>
  <c r="E370" i="17"/>
  <c r="B446" i="17"/>
  <c r="B430" i="17"/>
  <c r="C388" i="17"/>
  <c r="E378" i="17"/>
  <c r="H317" i="17"/>
  <c r="C469" i="17"/>
  <c r="B593" i="17"/>
  <c r="H252" i="17"/>
  <c r="C220" i="17"/>
  <c r="E465" i="17"/>
  <c r="B14" i="17"/>
  <c r="B229" i="17"/>
  <c r="H397" i="17"/>
  <c r="B261" i="17"/>
  <c r="B489" i="17"/>
  <c r="B83" i="17"/>
  <c r="H394" i="17"/>
  <c r="B474" i="17"/>
  <c r="C440" i="17"/>
  <c r="E539" i="17"/>
  <c r="E583" i="17"/>
  <c r="B345" i="17"/>
  <c r="B341" i="17"/>
  <c r="H352" i="17"/>
  <c r="B42" i="17"/>
  <c r="H228" i="17"/>
  <c r="B561" i="17"/>
  <c r="B311" i="17"/>
  <c r="C267" i="17"/>
  <c r="C505" i="17"/>
  <c r="B370" i="17"/>
  <c r="C111" i="17"/>
  <c r="E388" i="17"/>
  <c r="H119" i="17"/>
  <c r="H309" i="17"/>
  <c r="B13" i="17"/>
  <c r="B195" i="17"/>
  <c r="H485" i="17"/>
  <c r="H206" i="17"/>
  <c r="B154" i="17"/>
  <c r="C162" i="17"/>
  <c r="E553" i="17"/>
  <c r="E394" i="17"/>
  <c r="H421" i="17"/>
  <c r="H319" i="17"/>
  <c r="B244" i="17"/>
  <c r="C120" i="17"/>
  <c r="C113" i="17"/>
  <c r="B144" i="17"/>
  <c r="C352" i="17"/>
  <c r="E420" i="17"/>
  <c r="H580" i="17"/>
  <c r="C366" i="17"/>
  <c r="H496" i="17"/>
  <c r="B180" i="17"/>
  <c r="H267" i="17"/>
  <c r="E505" i="17"/>
  <c r="E259" i="17"/>
  <c r="C446" i="17"/>
  <c r="B388" i="17"/>
  <c r="E317" i="17"/>
  <c r="E13" i="17"/>
  <c r="C195" i="17"/>
  <c r="C485" i="17"/>
  <c r="C206" i="17"/>
  <c r="E154" i="17"/>
  <c r="B162" i="17"/>
  <c r="H553" i="17"/>
  <c r="C394" i="17"/>
  <c r="C421" i="17"/>
  <c r="B319" i="17"/>
  <c r="E244" i="17"/>
  <c r="C384" i="17"/>
  <c r="E173" i="17"/>
  <c r="B179" i="17"/>
  <c r="C217" i="17"/>
  <c r="B352" i="17"/>
  <c r="B606" i="17"/>
  <c r="H262" i="17"/>
  <c r="H561" i="17"/>
  <c r="E311" i="17"/>
  <c r="H247" i="17"/>
  <c r="B72" i="17"/>
  <c r="E167" i="17"/>
  <c r="B59" i="17"/>
  <c r="E293" i="17"/>
  <c r="E334" i="17"/>
  <c r="C226" i="17"/>
  <c r="H192" i="17"/>
  <c r="C134" i="17"/>
  <c r="E355" i="17"/>
  <c r="C136" i="17"/>
  <c r="H246" i="17"/>
  <c r="H233" i="17"/>
  <c r="H27" i="17"/>
  <c r="E550" i="17"/>
  <c r="E566" i="17"/>
  <c r="B346" i="17"/>
  <c r="E19" i="17"/>
  <c r="C473" i="17"/>
  <c r="C266" i="17"/>
  <c r="H85" i="17"/>
  <c r="B92" i="17"/>
  <c r="E23" i="17"/>
  <c r="C509" i="17"/>
  <c r="B563" i="17"/>
  <c r="E57" i="17"/>
  <c r="C389" i="17"/>
  <c r="B148" i="17"/>
  <c r="E44" i="17"/>
  <c r="B533" i="17"/>
  <c r="C557" i="17"/>
  <c r="E221" i="17"/>
  <c r="B128" i="17"/>
  <c r="H207" i="17"/>
  <c r="B362" i="17"/>
  <c r="C54" i="17"/>
  <c r="E576" i="17"/>
  <c r="B321" i="17"/>
  <c r="B66" i="17"/>
  <c r="H423" i="17"/>
  <c r="E380" i="17"/>
  <c r="E67" i="17"/>
  <c r="H490" i="17"/>
  <c r="C181" i="17"/>
  <c r="E122" i="17"/>
  <c r="B186" i="17"/>
  <c r="E513" i="17"/>
  <c r="C460" i="17"/>
  <c r="E372" i="17"/>
  <c r="B382" i="17"/>
  <c r="C599" i="17"/>
  <c r="H604" i="17"/>
  <c r="E84" i="17"/>
  <c r="H16" i="17"/>
  <c r="B543" i="17"/>
  <c r="E329" i="17"/>
  <c r="E316" i="17"/>
  <c r="B126" i="17"/>
  <c r="E498" i="17"/>
  <c r="E225" i="17"/>
  <c r="B274" i="17"/>
  <c r="E210" i="17"/>
  <c r="C279" i="17"/>
  <c r="E333" i="17"/>
  <c r="C213" i="17"/>
  <c r="C79" i="17"/>
  <c r="C453" i="17"/>
  <c r="C412" i="17"/>
  <c r="B41" i="17"/>
  <c r="B205" i="17"/>
  <c r="H381" i="17"/>
  <c r="E325" i="17"/>
  <c r="H374" i="17"/>
  <c r="C327" i="17"/>
  <c r="C600" i="17"/>
  <c r="B467" i="17"/>
  <c r="B404" i="17"/>
  <c r="C191" i="17"/>
  <c r="E552" i="17"/>
  <c r="H335" i="17"/>
  <c r="C369" i="17"/>
  <c r="B189" i="17"/>
  <c r="H444" i="17"/>
  <c r="E536" i="17"/>
  <c r="B203" i="17"/>
  <c r="B359" i="17"/>
  <c r="H478" i="17"/>
  <c r="E573" i="17"/>
  <c r="H254" i="17"/>
  <c r="E61" i="17"/>
  <c r="H216" i="17"/>
  <c r="C167" i="17"/>
  <c r="C131" i="17"/>
  <c r="E105" i="17"/>
  <c r="E92" i="17"/>
  <c r="E563" i="17"/>
  <c r="E148" i="17"/>
  <c r="H557" i="17"/>
  <c r="E227" i="17"/>
  <c r="B160" i="17"/>
  <c r="C259" i="17"/>
  <c r="E111" i="17"/>
  <c r="B208" i="17"/>
  <c r="E119" i="17"/>
  <c r="B16" i="17"/>
  <c r="C316" i="17"/>
  <c r="H225" i="17"/>
  <c r="H279" i="17"/>
  <c r="E79" i="17"/>
  <c r="C41" i="17"/>
  <c r="E381" i="17"/>
  <c r="E467" i="17"/>
  <c r="E335" i="17"/>
  <c r="H536" i="17"/>
  <c r="H573" i="17"/>
  <c r="C216" i="17"/>
  <c r="B194" i="17"/>
  <c r="E495" i="17"/>
  <c r="C419" i="17"/>
  <c r="H355" i="17"/>
  <c r="C178" i="17"/>
  <c r="B27" i="17"/>
  <c r="C566" i="17"/>
  <c r="H149" i="17"/>
  <c r="H455" i="17"/>
  <c r="H47" i="17"/>
  <c r="E4" i="17"/>
  <c r="B562" i="17"/>
  <c r="H364" i="17"/>
  <c r="B267" i="17"/>
  <c r="B505" i="17"/>
  <c r="H259" i="17"/>
  <c r="E351" i="17"/>
  <c r="B111" i="17"/>
  <c r="B501" i="17"/>
  <c r="B318" i="17"/>
  <c r="C119" i="17"/>
  <c r="H461" i="17"/>
  <c r="E503" i="17"/>
  <c r="E588" i="17"/>
  <c r="E240" i="17"/>
  <c r="E8" i="17"/>
  <c r="B485" i="17"/>
  <c r="E206" i="17"/>
  <c r="E301" i="17"/>
  <c r="E58" i="17"/>
  <c r="H162" i="17"/>
  <c r="B591" i="17"/>
  <c r="C55" i="17"/>
  <c r="B82" i="17"/>
  <c r="C581" i="17"/>
  <c r="E319" i="17"/>
  <c r="C296" i="17"/>
  <c r="E190" i="17"/>
  <c r="H194" i="17"/>
  <c r="C7" i="17"/>
  <c r="C455" i="17"/>
  <c r="C4" i="17"/>
  <c r="B379" i="17"/>
  <c r="E494" i="17"/>
  <c r="H160" i="17"/>
  <c r="E256" i="17"/>
  <c r="H446" i="17"/>
  <c r="H501" i="17"/>
  <c r="C378" i="17"/>
  <c r="H469" i="17"/>
  <c r="B252" i="17"/>
  <c r="B220" i="17"/>
  <c r="C292" i="17"/>
  <c r="H441" i="17"/>
  <c r="H58" i="17"/>
  <c r="E158" i="17"/>
  <c r="C525" i="17"/>
  <c r="B385" i="17"/>
  <c r="E440" i="17"/>
  <c r="E468" i="17"/>
  <c r="B583" i="17"/>
  <c r="C194" i="17"/>
  <c r="H584" i="17"/>
  <c r="B7" i="17"/>
  <c r="E149" i="17"/>
  <c r="C42" i="17"/>
  <c r="C228" i="17"/>
  <c r="H379" i="17"/>
  <c r="H494" i="17"/>
  <c r="H165" i="17"/>
  <c r="E222" i="17"/>
  <c r="H370" i="17"/>
  <c r="H111" i="17"/>
  <c r="C501" i="17"/>
  <c r="B119" i="17"/>
  <c r="C500" i="17"/>
  <c r="C234" i="17"/>
  <c r="B292" i="17"/>
  <c r="E441" i="17"/>
  <c r="C58" i="17"/>
  <c r="B158" i="17"/>
  <c r="E525" i="17"/>
  <c r="C385" i="17"/>
  <c r="H440" i="17"/>
  <c r="H468" i="17"/>
  <c r="C583" i="17"/>
  <c r="C341" i="17"/>
  <c r="E452" i="17"/>
  <c r="E7" i="17"/>
  <c r="B149" i="17"/>
  <c r="H42" i="17"/>
  <c r="E366" i="17"/>
  <c r="E496" i="17"/>
  <c r="C598" i="17"/>
  <c r="B612" i="17"/>
  <c r="H142" i="17"/>
  <c r="H342" i="17"/>
  <c r="H535" i="17"/>
  <c r="E273" i="17"/>
  <c r="C214" i="17"/>
  <c r="H179" i="17"/>
  <c r="B390" i="17"/>
  <c r="C451" i="17"/>
  <c r="B344" i="17"/>
  <c r="B262" i="17"/>
  <c r="H77" i="17"/>
  <c r="B462" i="17"/>
  <c r="C37" i="17"/>
  <c r="E236" i="17"/>
  <c r="E45" i="17"/>
  <c r="C342" i="17"/>
  <c r="C98" i="17"/>
  <c r="H435" i="17"/>
  <c r="C68" i="17"/>
  <c r="C168" i="17"/>
  <c r="C590" i="17"/>
  <c r="H424" i="17"/>
  <c r="E146" i="17"/>
  <c r="C174" i="17"/>
  <c r="H94" i="17"/>
  <c r="B215" i="17"/>
  <c r="B196" i="17"/>
  <c r="C282" i="17"/>
  <c r="C22" i="17"/>
  <c r="B434" i="17"/>
  <c r="E107" i="17"/>
  <c r="B499" i="17"/>
  <c r="B156" i="17"/>
  <c r="H472" i="17"/>
  <c r="H578" i="17"/>
  <c r="E396" i="17"/>
  <c r="B535" i="17"/>
  <c r="C462" i="17"/>
  <c r="B45" i="17"/>
  <c r="C219" i="17"/>
  <c r="E520" i="17"/>
  <c r="H168" i="17"/>
  <c r="H40" i="17"/>
  <c r="H250" i="17"/>
  <c r="B94" i="17"/>
  <c r="B324" i="17"/>
  <c r="C376" i="17"/>
  <c r="B277" i="17"/>
  <c r="H434" i="17"/>
  <c r="B471" i="17"/>
  <c r="H299" i="17"/>
  <c r="H559" i="17"/>
  <c r="C578" i="17"/>
  <c r="C535" i="17"/>
  <c r="C386" i="17"/>
  <c r="E214" i="17"/>
  <c r="E179" i="17"/>
  <c r="E390" i="17"/>
  <c r="B451" i="17"/>
  <c r="H344" i="17"/>
  <c r="E262" i="17"/>
  <c r="C77" i="17"/>
  <c r="E462" i="17"/>
  <c r="E37" i="17"/>
  <c r="C236" i="17"/>
  <c r="H45" i="17"/>
  <c r="B342" i="17"/>
  <c r="C502" i="17"/>
  <c r="E435" i="17"/>
  <c r="C382" i="17"/>
  <c r="E168" i="17"/>
  <c r="E590" i="17"/>
  <c r="C13" i="17"/>
  <c r="E586" i="17"/>
  <c r="H174" i="17"/>
  <c r="E94" i="17"/>
  <c r="C215" i="17"/>
  <c r="H154" i="17"/>
  <c r="E218" i="17"/>
  <c r="H22" i="17"/>
  <c r="E434" i="17"/>
  <c r="C107" i="17"/>
  <c r="B421" i="17"/>
  <c r="E450" i="17"/>
  <c r="B472" i="17"/>
  <c r="B578" i="17"/>
  <c r="H396" i="17"/>
  <c r="B386" i="17"/>
  <c r="B214" i="17"/>
  <c r="B170" i="17"/>
  <c r="C152" i="17"/>
  <c r="H526" i="17"/>
  <c r="B268" i="17"/>
  <c r="B251" i="17"/>
  <c r="B60" i="17"/>
  <c r="H37" i="17"/>
  <c r="B236" i="17"/>
  <c r="E342" i="17"/>
  <c r="C435" i="17"/>
  <c r="E326" i="17"/>
  <c r="B538" i="17"/>
  <c r="B425" i="17"/>
  <c r="H614" i="17"/>
  <c r="C28" i="17"/>
  <c r="C257" i="17"/>
  <c r="C438" i="17"/>
  <c r="C452" i="17"/>
  <c r="C144" i="17"/>
  <c r="E130" i="17"/>
  <c r="B587" i="17"/>
  <c r="C97" i="17"/>
  <c r="B305" i="17"/>
  <c r="B3" i="17"/>
  <c r="E56" i="17"/>
  <c r="C247" i="17"/>
  <c r="E415" i="17"/>
  <c r="H436" i="17"/>
  <c r="E116" i="17"/>
  <c r="H219" i="17"/>
  <c r="C241" i="17"/>
  <c r="B520" i="17"/>
  <c r="B35" i="17"/>
  <c r="C235" i="17"/>
  <c r="E556" i="17"/>
  <c r="H106" i="17"/>
  <c r="C538" i="17"/>
  <c r="B99" i="17"/>
  <c r="E300" i="17"/>
  <c r="B332" i="17"/>
  <c r="H297" i="17"/>
  <c r="E277" i="17"/>
  <c r="C521" i="17"/>
  <c r="E78" i="17"/>
  <c r="B437" i="17"/>
  <c r="E405" i="17"/>
  <c r="C559" i="17"/>
  <c r="H104" i="17"/>
  <c r="E357" i="17"/>
  <c r="B438" i="17"/>
  <c r="B452" i="17"/>
  <c r="H303" i="17"/>
  <c r="H130" i="17"/>
  <c r="H587" i="17"/>
  <c r="B97" i="17"/>
  <c r="E305" i="17"/>
  <c r="C3" i="17"/>
  <c r="B56" i="17"/>
  <c r="B247" i="17"/>
  <c r="C415" i="17"/>
  <c r="E436" i="17"/>
  <c r="H428" i="17"/>
  <c r="C186" i="17"/>
  <c r="B241" i="17"/>
  <c r="C520" i="17"/>
  <c r="E309" i="17"/>
  <c r="E418" i="17"/>
  <c r="B556" i="17"/>
  <c r="C106" i="17"/>
  <c r="H538" i="17"/>
  <c r="H607" i="17"/>
  <c r="E466" i="17"/>
  <c r="E332" i="17"/>
  <c r="B297" i="17"/>
  <c r="H277" i="17"/>
  <c r="H253" i="17"/>
  <c r="B431" i="17"/>
  <c r="E437" i="17"/>
  <c r="H405" i="17"/>
  <c r="B559" i="17"/>
  <c r="B565" i="17"/>
  <c r="B413" i="17"/>
  <c r="B613" i="17"/>
  <c r="B198" i="17"/>
  <c r="E587" i="17"/>
  <c r="C202" i="17"/>
  <c r="E416" i="17"/>
  <c r="B595" i="17"/>
  <c r="E423" i="17"/>
  <c r="E347" i="17"/>
  <c r="B172" i="17"/>
  <c r="E117" i="17"/>
  <c r="E176" i="17"/>
  <c r="E195" i="17"/>
  <c r="B184" i="17"/>
  <c r="E161" i="17"/>
  <c r="H459" i="17"/>
  <c r="E49" i="17"/>
  <c r="B371" i="17"/>
  <c r="H483" i="17"/>
  <c r="E528" i="17"/>
  <c r="H463" i="17"/>
  <c r="H377" i="17"/>
  <c r="E198" i="17"/>
  <c r="C238" i="17"/>
  <c r="E251" i="17"/>
  <c r="B416" i="17"/>
  <c r="E34" i="17"/>
  <c r="C436" i="17"/>
  <c r="C347" i="17"/>
  <c r="B480" i="17"/>
  <c r="E514" i="17"/>
  <c r="H159" i="17"/>
  <c r="B542" i="17"/>
  <c r="B6" i="17"/>
  <c r="H201" i="17"/>
  <c r="C484" i="17"/>
  <c r="C49" i="17"/>
  <c r="H371" i="17"/>
  <c r="E559" i="17"/>
  <c r="C396" i="17"/>
  <c r="B463" i="17"/>
  <c r="C510" i="17"/>
  <c r="H198" i="17"/>
  <c r="C420" i="17"/>
  <c r="C305" i="17"/>
  <c r="C416" i="17"/>
  <c r="C34" i="17"/>
  <c r="B88" i="17"/>
  <c r="E219" i="17"/>
  <c r="E68" i="17"/>
  <c r="E353" i="17"/>
  <c r="E129" i="17"/>
  <c r="H283" i="17"/>
  <c r="H6" i="17"/>
  <c r="C201" i="17"/>
  <c r="C277" i="17"/>
  <c r="H107" i="17"/>
  <c r="E371" i="17"/>
  <c r="H199" i="17"/>
  <c r="B396" i="17"/>
  <c r="B384" i="17"/>
  <c r="B264" i="17"/>
  <c r="B152" i="17"/>
  <c r="H295" i="17"/>
  <c r="H366" i="17"/>
  <c r="H56" i="17"/>
  <c r="H54" i="17"/>
  <c r="E30" i="17"/>
  <c r="H456" i="17"/>
  <c r="H520" i="17"/>
  <c r="H590" i="17"/>
  <c r="B129" i="17"/>
  <c r="E145" i="17"/>
  <c r="E215" i="17"/>
  <c r="E201" i="17"/>
  <c r="B553" i="17"/>
  <c r="E385" i="17"/>
  <c r="H516" i="17"/>
  <c r="E50" i="17"/>
  <c r="B110" i="17"/>
  <c r="C527" i="17"/>
  <c r="E135" i="17"/>
  <c r="C67" i="17"/>
  <c r="E479" i="17"/>
  <c r="C560" i="17"/>
  <c r="B393" i="17"/>
  <c r="H15" i="17"/>
  <c r="B299" i="17"/>
  <c r="H110" i="17"/>
  <c r="C547" i="17"/>
  <c r="B135" i="17"/>
  <c r="C321" i="17"/>
  <c r="B102" i="17"/>
  <c r="E541" i="17"/>
  <c r="C286" i="17"/>
  <c r="C425" i="17"/>
  <c r="H551" i="17"/>
  <c r="B585" i="17"/>
  <c r="E438" i="17"/>
  <c r="E265" i="17"/>
  <c r="E598" i="17"/>
  <c r="E428" i="17"/>
  <c r="E21" i="17"/>
  <c r="E250" i="17"/>
  <c r="B400" i="17"/>
  <c r="B200" i="17"/>
  <c r="C405" i="17"/>
  <c r="H487" i="17"/>
  <c r="B350" i="17"/>
  <c r="C130" i="17"/>
  <c r="B295" i="17"/>
  <c r="H135" i="17"/>
  <c r="C56" i="17"/>
  <c r="C492" i="17"/>
  <c r="B30" i="17"/>
  <c r="B456" i="17"/>
  <c r="E38" i="17"/>
  <c r="B590" i="17"/>
  <c r="C129" i="17"/>
  <c r="E292" i="17"/>
  <c r="C441" i="17"/>
  <c r="B569" i="17"/>
  <c r="C594" i="17"/>
  <c r="E289" i="17"/>
  <c r="H313" i="17"/>
  <c r="E443" i="17"/>
  <c r="E339" i="17"/>
  <c r="H268" i="17"/>
  <c r="B598" i="17"/>
  <c r="B415" i="17"/>
  <c r="E456" i="17"/>
  <c r="E500" i="17"/>
  <c r="B338" i="17"/>
  <c r="B517" i="17"/>
  <c r="H289" i="17"/>
  <c r="C585" i="17"/>
  <c r="H386" i="17"/>
  <c r="H97" i="17"/>
  <c r="H598" i="17"/>
  <c r="C395" i="17"/>
  <c r="B21" i="17"/>
  <c r="E234" i="17"/>
  <c r="H393" i="17"/>
  <c r="E200" i="17"/>
  <c r="B405" i="17"/>
  <c r="E110" i="17"/>
  <c r="E547" i="17"/>
  <c r="H60" i="17"/>
  <c r="E72" i="17"/>
  <c r="E486" i="17"/>
  <c r="B541" i="17"/>
  <c r="E132" i="17"/>
  <c r="E297" i="17"/>
  <c r="E551" i="17"/>
  <c r="E578" i="17"/>
  <c r="H384" i="17"/>
  <c r="C295" i="17"/>
  <c r="B34" i="17"/>
  <c r="H68" i="17"/>
  <c r="E538" i="17"/>
  <c r="B258" i="17"/>
  <c r="C244" i="17"/>
  <c r="H185" i="17"/>
  <c r="H30" i="17"/>
  <c r="B353" i="17"/>
  <c r="E548" i="17"/>
  <c r="C551" i="17"/>
  <c r="E303" i="17"/>
  <c r="H176" i="17"/>
  <c r="E109" i="17"/>
  <c r="C176" i="17"/>
  <c r="H550" i="17"/>
  <c r="H129" i="17"/>
  <c r="E239" i="17"/>
  <c r="C297" i="17"/>
  <c r="B547" i="17"/>
  <c r="E106" i="17"/>
  <c r="B526" i="17"/>
  <c r="E488" i="17"/>
  <c r="H438" i="17"/>
  <c r="C272" i="17"/>
  <c r="H72" i="17"/>
  <c r="H21" i="17"/>
  <c r="B132" i="17"/>
  <c r="C434" i="17"/>
  <c r="H249" i="17"/>
  <c r="E373" i="17"/>
  <c r="C328" i="17"/>
  <c r="C528" i="17"/>
  <c r="H264" i="17"/>
  <c r="B107" i="17"/>
  <c r="E3" i="17"/>
  <c r="B176" i="17"/>
  <c r="H3" i="17"/>
  <c r="C400" i="17"/>
  <c r="H347" i="17"/>
  <c r="H400" i="17"/>
  <c r="C91" i="17"/>
  <c r="B201" i="17"/>
  <c r="E460" i="17"/>
  <c r="B96" i="17"/>
  <c r="B207" i="17"/>
  <c r="B515" i="17"/>
  <c r="E247" i="17"/>
  <c r="B139" i="17"/>
  <c r="E601" i="17"/>
  <c r="E202" i="17"/>
  <c r="C72" i="17"/>
  <c r="B604" i="17"/>
  <c r="C94" i="17"/>
  <c r="E280" i="17"/>
  <c r="H80" i="17"/>
  <c r="H202" i="17"/>
  <c r="B168" i="17"/>
  <c r="H169" i="17"/>
  <c r="B57" i="17"/>
  <c r="H215" i="17"/>
  <c r="C428" i="17"/>
  <c r="E400" i="17"/>
  <c r="H181" i="17"/>
  <c r="B551" i="17"/>
  <c r="C303" i="17"/>
  <c r="C361" i="17"/>
  <c r="C456" i="17"/>
  <c r="C371" i="17"/>
  <c r="H547" i="17"/>
  <c r="B106" i="17"/>
  <c r="E241" i="17"/>
  <c r="B468" i="17"/>
  <c r="H241" i="17"/>
  <c r="C158" i="17"/>
  <c r="D158" i="17" l="1"/>
  <c r="F158" i="17" s="1"/>
  <c r="I468" i="17"/>
  <c r="I106" i="17"/>
  <c r="D371" i="17"/>
  <c r="F371" i="17" s="1"/>
  <c r="D456" i="17"/>
  <c r="D361" i="17"/>
  <c r="F361" i="17" s="1"/>
  <c r="D303" i="17"/>
  <c r="F303" i="17" s="1"/>
  <c r="I551" i="17"/>
  <c r="F400" i="17"/>
  <c r="G400" i="17"/>
  <c r="D428" i="17"/>
  <c r="I57" i="17"/>
  <c r="I168" i="17"/>
  <c r="D94" i="17"/>
  <c r="F94" i="17" s="1"/>
  <c r="I604" i="17"/>
  <c r="D72" i="17"/>
  <c r="F72" i="17" s="1"/>
  <c r="F601" i="17"/>
  <c r="G601" i="17"/>
  <c r="I139" i="17"/>
  <c r="I515" i="17"/>
  <c r="I207" i="17"/>
  <c r="I96" i="17"/>
  <c r="F460" i="17"/>
  <c r="G460" i="17"/>
  <c r="I201" i="17"/>
  <c r="D91" i="17"/>
  <c r="F91" i="17" s="1"/>
  <c r="D400" i="17"/>
  <c r="I176" i="17"/>
  <c r="I107" i="17"/>
  <c r="D528" i="17"/>
  <c r="D328" i="17"/>
  <c r="F328" i="17" s="1"/>
  <c r="D434" i="17"/>
  <c r="I132" i="17"/>
  <c r="D272" i="17"/>
  <c r="F272" i="17" s="1"/>
  <c r="F488" i="17"/>
  <c r="G488" i="17"/>
  <c r="I526" i="17"/>
  <c r="I547" i="17"/>
  <c r="D297" i="17"/>
  <c r="F297" i="17" s="1"/>
  <c r="D176" i="17"/>
  <c r="F176" i="17" s="1"/>
  <c r="D551" i="17"/>
  <c r="F548" i="17"/>
  <c r="G548" i="17"/>
  <c r="I353" i="17"/>
  <c r="D244" i="17"/>
  <c r="F244" i="17" s="1"/>
  <c r="I258" i="17"/>
  <c r="F538" i="17"/>
  <c r="G538" i="17"/>
  <c r="I34" i="17"/>
  <c r="D295" i="17"/>
  <c r="F295" i="17" s="1"/>
  <c r="F578" i="17"/>
  <c r="G578" i="17"/>
  <c r="G551" i="17"/>
  <c r="F551" i="17"/>
  <c r="I541" i="17"/>
  <c r="G486" i="17"/>
  <c r="F486" i="17"/>
  <c r="G547" i="17"/>
  <c r="F547" i="17"/>
  <c r="I405" i="17"/>
  <c r="I21" i="17"/>
  <c r="D395" i="17"/>
  <c r="D585" i="17"/>
  <c r="I517" i="17"/>
  <c r="I338" i="17"/>
  <c r="F500" i="17"/>
  <c r="G500" i="17"/>
  <c r="F456" i="17"/>
  <c r="G456" i="17"/>
  <c r="I415" i="17"/>
  <c r="I598" i="17"/>
  <c r="F443" i="17"/>
  <c r="G443" i="17"/>
  <c r="D594" i="17"/>
  <c r="I569" i="17"/>
  <c r="D441" i="17"/>
  <c r="D129" i="17"/>
  <c r="F129" i="17" s="1"/>
  <c r="I590" i="17"/>
  <c r="I456" i="17"/>
  <c r="I30" i="17"/>
  <c r="D492" i="17"/>
  <c r="D56" i="17"/>
  <c r="F56" i="17" s="1"/>
  <c r="I295" i="17"/>
  <c r="D130" i="17"/>
  <c r="F130" i="17" s="1"/>
  <c r="I350" i="17"/>
  <c r="D405" i="17"/>
  <c r="I200" i="17"/>
  <c r="I400" i="17"/>
  <c r="G428" i="17"/>
  <c r="F428" i="17"/>
  <c r="F598" i="17"/>
  <c r="G598" i="17"/>
  <c r="F438" i="17"/>
  <c r="G438" i="17"/>
  <c r="I585" i="17"/>
  <c r="D425" i="17"/>
  <c r="D286" i="17"/>
  <c r="F286" i="17" s="1"/>
  <c r="G541" i="17"/>
  <c r="F541" i="17"/>
  <c r="I102" i="17"/>
  <c r="D321" i="17"/>
  <c r="F321" i="17" s="1"/>
  <c r="I135" i="17"/>
  <c r="D547" i="17"/>
  <c r="I299" i="17"/>
  <c r="I393" i="17"/>
  <c r="D560" i="17"/>
  <c r="F479" i="17"/>
  <c r="G479" i="17"/>
  <c r="D67" i="17"/>
  <c r="F67" i="17" s="1"/>
  <c r="D527" i="17"/>
  <c r="I110" i="17"/>
  <c r="F385" i="17"/>
  <c r="G385" i="17"/>
  <c r="I553" i="17"/>
  <c r="I129" i="17"/>
  <c r="I152" i="17"/>
  <c r="I264" i="17"/>
  <c r="I384" i="17"/>
  <c r="I396" i="17"/>
  <c r="D277" i="17"/>
  <c r="F277" i="17" s="1"/>
  <c r="D201" i="17"/>
  <c r="F201" i="17" s="1"/>
  <c r="I88" i="17"/>
  <c r="D34" i="17"/>
  <c r="F34" i="17" s="1"/>
  <c r="D416" i="17"/>
  <c r="D305" i="17"/>
  <c r="F305" i="17" s="1"/>
  <c r="D420" i="17"/>
  <c r="D510" i="17"/>
  <c r="I463" i="17"/>
  <c r="D396" i="17"/>
  <c r="F559" i="17"/>
  <c r="G559" i="17"/>
  <c r="D49" i="17"/>
  <c r="F49" i="17" s="1"/>
  <c r="D484" i="17"/>
  <c r="I6" i="17"/>
  <c r="I542" i="17"/>
  <c r="G514" i="17"/>
  <c r="F514" i="17"/>
  <c r="I480" i="17"/>
  <c r="D347" i="17"/>
  <c r="F347" i="17" s="1"/>
  <c r="D436" i="17"/>
  <c r="I416" i="17"/>
  <c r="D238" i="17"/>
  <c r="F238" i="17" s="1"/>
  <c r="G528" i="17"/>
  <c r="F528" i="17"/>
  <c r="I371" i="17"/>
  <c r="I184" i="17"/>
  <c r="I172" i="17"/>
  <c r="G423" i="17"/>
  <c r="F423" i="17"/>
  <c r="I595" i="17"/>
  <c r="G416" i="17"/>
  <c r="F416" i="17"/>
  <c r="D202" i="17"/>
  <c r="F202" i="17" s="1"/>
  <c r="F587" i="17"/>
  <c r="G587" i="17"/>
  <c r="I198" i="17"/>
  <c r="I613" i="17"/>
  <c r="I413" i="17"/>
  <c r="I565" i="17"/>
  <c r="I559" i="17"/>
  <c r="F437" i="17"/>
  <c r="G437" i="17"/>
  <c r="I431" i="17"/>
  <c r="I297" i="17"/>
  <c r="F466" i="17"/>
  <c r="G466" i="17"/>
  <c r="D106" i="17"/>
  <c r="F106" i="17" s="1"/>
  <c r="I556" i="17"/>
  <c r="G418" i="17"/>
  <c r="F418" i="17"/>
  <c r="D520" i="17"/>
  <c r="I241" i="17"/>
  <c r="D186" i="17"/>
  <c r="F186" i="17" s="1"/>
  <c r="F436" i="17"/>
  <c r="G436" i="17"/>
  <c r="D415" i="17"/>
  <c r="I247" i="17"/>
  <c r="I56" i="17"/>
  <c r="D3" i="17"/>
  <c r="F3" i="17" s="1"/>
  <c r="I97" i="17"/>
  <c r="I452" i="17"/>
  <c r="I438" i="17"/>
  <c r="D559" i="17"/>
  <c r="G405" i="17"/>
  <c r="F405" i="17"/>
  <c r="I437" i="17"/>
  <c r="D521" i="17"/>
  <c r="I332" i="17"/>
  <c r="I99" i="17"/>
  <c r="D538" i="17"/>
  <c r="F556" i="17"/>
  <c r="G556" i="17"/>
  <c r="D235" i="17"/>
  <c r="F235" i="17" s="1"/>
  <c r="I35" i="17"/>
  <c r="I520" i="17"/>
  <c r="D241" i="17"/>
  <c r="F241" i="17" s="1"/>
  <c r="F415" i="17"/>
  <c r="G415" i="17"/>
  <c r="D247" i="17"/>
  <c r="F247" i="17" s="1"/>
  <c r="I3" i="17"/>
  <c r="I305" i="17"/>
  <c r="D97" i="17"/>
  <c r="F97" i="17" s="1"/>
  <c r="I587" i="17"/>
  <c r="D144" i="17"/>
  <c r="F144" i="17" s="1"/>
  <c r="D452" i="17"/>
  <c r="D438" i="17"/>
  <c r="D257" i="17"/>
  <c r="F257" i="17" s="1"/>
  <c r="D28" i="17"/>
  <c r="F28" i="17" s="1"/>
  <c r="I425" i="17"/>
  <c r="I538" i="17"/>
  <c r="D435" i="17"/>
  <c r="I236" i="17"/>
  <c r="I60" i="17"/>
  <c r="I251" i="17"/>
  <c r="I268" i="17"/>
  <c r="D152" i="17"/>
  <c r="F152" i="17" s="1"/>
  <c r="I170" i="17"/>
  <c r="I214" i="17"/>
  <c r="I386" i="17"/>
  <c r="I578" i="17"/>
  <c r="I472" i="17"/>
  <c r="G450" i="17"/>
  <c r="F450" i="17"/>
  <c r="I421" i="17"/>
  <c r="D107" i="17"/>
  <c r="F107" i="17" s="1"/>
  <c r="G434" i="17"/>
  <c r="F434" i="17"/>
  <c r="D215" i="17"/>
  <c r="F215" i="17" s="1"/>
  <c r="G586" i="17"/>
  <c r="F586" i="17"/>
  <c r="D13" i="17"/>
  <c r="F13" i="17" s="1"/>
  <c r="F590" i="17"/>
  <c r="G590" i="17"/>
  <c r="D382" i="17"/>
  <c r="F382" i="17" s="1"/>
  <c r="G435" i="17"/>
  <c r="F435" i="17"/>
  <c r="D502" i="17"/>
  <c r="I342" i="17"/>
  <c r="D236" i="17"/>
  <c r="F236" i="17" s="1"/>
  <c r="F462" i="17"/>
  <c r="G462" i="17"/>
  <c r="D77" i="17"/>
  <c r="F77" i="17" s="1"/>
  <c r="I451" i="17"/>
  <c r="F390" i="17"/>
  <c r="G390" i="17"/>
  <c r="D386" i="17"/>
  <c r="D535" i="17"/>
  <c r="D578" i="17"/>
  <c r="I471" i="17"/>
  <c r="I277" i="17"/>
  <c r="D376" i="17"/>
  <c r="F376" i="17" s="1"/>
  <c r="I324" i="17"/>
  <c r="I94" i="17"/>
  <c r="G520" i="17"/>
  <c r="F520" i="17"/>
  <c r="D219" i="17"/>
  <c r="F219" i="17" s="1"/>
  <c r="I45" i="17"/>
  <c r="D462" i="17"/>
  <c r="I535" i="17"/>
  <c r="F396" i="17"/>
  <c r="G396" i="17"/>
  <c r="I156" i="17"/>
  <c r="I499" i="17"/>
  <c r="I434" i="17"/>
  <c r="D22" i="17"/>
  <c r="F22" i="17" s="1"/>
  <c r="D282" i="17"/>
  <c r="F282" i="17" s="1"/>
  <c r="I196" i="17"/>
  <c r="I215" i="17"/>
  <c r="D174" i="17"/>
  <c r="F174" i="17" s="1"/>
  <c r="D590" i="17"/>
  <c r="D168" i="17"/>
  <c r="F168" i="17" s="1"/>
  <c r="D68" i="17"/>
  <c r="F68" i="17" s="1"/>
  <c r="D98" i="17"/>
  <c r="F98" i="17" s="1"/>
  <c r="D342" i="17"/>
  <c r="F342" i="17" s="1"/>
  <c r="D37" i="17"/>
  <c r="F37" i="17" s="1"/>
  <c r="I462" i="17"/>
  <c r="I262" i="17"/>
  <c r="I344" i="17"/>
  <c r="D451" i="17"/>
  <c r="I390" i="17"/>
  <c r="D214" i="17"/>
  <c r="F214" i="17" s="1"/>
  <c r="I612" i="17"/>
  <c r="D598" i="17"/>
  <c r="F496" i="17"/>
  <c r="G496" i="17"/>
  <c r="I149" i="17"/>
  <c r="F452" i="17"/>
  <c r="G452" i="17"/>
  <c r="D341" i="17"/>
  <c r="F341" i="17" s="1"/>
  <c r="D583" i="17"/>
  <c r="D385" i="17"/>
  <c r="G525" i="17"/>
  <c r="F525" i="17"/>
  <c r="I158" i="17"/>
  <c r="D58" i="17"/>
  <c r="F58" i="17" s="1"/>
  <c r="F441" i="17"/>
  <c r="G441" i="17"/>
  <c r="I292" i="17"/>
  <c r="D234" i="17"/>
  <c r="F234" i="17" s="1"/>
  <c r="D500" i="17"/>
  <c r="I119" i="17"/>
  <c r="D501" i="17"/>
  <c r="D228" i="17"/>
  <c r="F228" i="17" s="1"/>
  <c r="D42" i="17"/>
  <c r="F42" i="17" s="1"/>
  <c r="I7" i="17"/>
  <c r="D194" i="17"/>
  <c r="F194" i="17" s="1"/>
  <c r="I583" i="17"/>
  <c r="G468" i="17"/>
  <c r="F468" i="17"/>
  <c r="G440" i="17"/>
  <c r="F440" i="17"/>
  <c r="I385" i="17"/>
  <c r="D525" i="17"/>
  <c r="D292" i="17"/>
  <c r="F292" i="17" s="1"/>
  <c r="I220" i="17"/>
  <c r="I252" i="17"/>
  <c r="D378" i="17"/>
  <c r="F378" i="17" s="1"/>
  <c r="G494" i="17"/>
  <c r="F494" i="17"/>
  <c r="I379" i="17"/>
  <c r="D4" i="17"/>
  <c r="F4" i="17" s="1"/>
  <c r="D455" i="17"/>
  <c r="D7" i="17"/>
  <c r="F7" i="17" s="1"/>
  <c r="D296" i="17"/>
  <c r="F296" i="17" s="1"/>
  <c r="D581" i="17"/>
  <c r="I82" i="17"/>
  <c r="D55" i="17"/>
  <c r="F55" i="17" s="1"/>
  <c r="I591" i="17"/>
  <c r="I485" i="17"/>
  <c r="F588" i="17"/>
  <c r="G588" i="17"/>
  <c r="F503" i="17"/>
  <c r="G503" i="17"/>
  <c r="D119" i="17"/>
  <c r="F119" i="17" s="1"/>
  <c r="I318" i="17"/>
  <c r="I501" i="17"/>
  <c r="I111" i="17"/>
  <c r="I505" i="17"/>
  <c r="I267" i="17"/>
  <c r="I562" i="17"/>
  <c r="D566" i="17"/>
  <c r="I27" i="17"/>
  <c r="D178" i="17"/>
  <c r="F178" i="17" s="1"/>
  <c r="D419" i="17"/>
  <c r="F495" i="17"/>
  <c r="G495" i="17"/>
  <c r="I194" i="17"/>
  <c r="D216" i="17"/>
  <c r="F216" i="17" s="1"/>
  <c r="G467" i="17"/>
  <c r="F467" i="17"/>
  <c r="D41" i="17"/>
  <c r="F41" i="17" s="1"/>
  <c r="D316" i="17"/>
  <c r="F316" i="17" s="1"/>
  <c r="I16" i="17"/>
  <c r="I208" i="17"/>
  <c r="D259" i="17"/>
  <c r="F259" i="17" s="1"/>
  <c r="I160" i="17"/>
  <c r="F563" i="17"/>
  <c r="G563" i="17"/>
  <c r="D131" i="17"/>
  <c r="F131" i="17" s="1"/>
  <c r="D167" i="17"/>
  <c r="F167" i="17" s="1"/>
  <c r="G573" i="17"/>
  <c r="F573" i="17"/>
  <c r="I359" i="17"/>
  <c r="I203" i="17"/>
  <c r="F536" i="17"/>
  <c r="G536" i="17"/>
  <c r="I189" i="17"/>
  <c r="D369" i="17"/>
  <c r="F369" i="17" s="1"/>
  <c r="G552" i="17"/>
  <c r="F552" i="17"/>
  <c r="D191" i="17"/>
  <c r="F191" i="17" s="1"/>
  <c r="I404" i="17"/>
  <c r="I467" i="17"/>
  <c r="D600" i="17"/>
  <c r="D327" i="17"/>
  <c r="F327" i="17" s="1"/>
  <c r="I205" i="17"/>
  <c r="I41" i="17"/>
  <c r="D412" i="17"/>
  <c r="D453" i="17"/>
  <c r="D79" i="17"/>
  <c r="F79" i="17" s="1"/>
  <c r="D213" i="17"/>
  <c r="F213" i="17" s="1"/>
  <c r="D279" i="17"/>
  <c r="F279" i="17" s="1"/>
  <c r="I274" i="17"/>
  <c r="G498" i="17"/>
  <c r="F498" i="17"/>
  <c r="I126" i="17"/>
  <c r="I543" i="17"/>
  <c r="D599" i="17"/>
  <c r="I382" i="17"/>
  <c r="D460" i="17"/>
  <c r="G513" i="17"/>
  <c r="F513" i="17"/>
  <c r="I186" i="17"/>
  <c r="D181" i="17"/>
  <c r="F181" i="17" s="1"/>
  <c r="I66" i="17"/>
  <c r="I321" i="17"/>
  <c r="F576" i="17"/>
  <c r="G576" i="17"/>
  <c r="D54" i="17"/>
  <c r="F54" i="17" s="1"/>
  <c r="I362" i="17"/>
  <c r="I128" i="17"/>
  <c r="D557" i="17"/>
  <c r="I533" i="17"/>
  <c r="I148" i="17"/>
  <c r="D389" i="17"/>
  <c r="I563" i="17"/>
  <c r="D509" i="17"/>
  <c r="I92" i="17"/>
  <c r="D266" i="17"/>
  <c r="F266" i="17" s="1"/>
  <c r="D473" i="17"/>
  <c r="I346" i="17"/>
  <c r="F566" i="17"/>
  <c r="G566" i="17"/>
  <c r="G550" i="17"/>
  <c r="F550" i="17"/>
  <c r="D136" i="17"/>
  <c r="F136" i="17" s="1"/>
  <c r="D134" i="17"/>
  <c r="F134" i="17" s="1"/>
  <c r="D226" i="17"/>
  <c r="F226" i="17" s="1"/>
  <c r="I59" i="17"/>
  <c r="I72" i="17"/>
  <c r="I606" i="17"/>
  <c r="I352" i="17"/>
  <c r="D217" i="17"/>
  <c r="F217" i="17" s="1"/>
  <c r="I179" i="17"/>
  <c r="D384" i="17"/>
  <c r="F384" i="17" s="1"/>
  <c r="I319" i="17"/>
  <c r="D421" i="17"/>
  <c r="D394" i="17"/>
  <c r="I162" i="17"/>
  <c r="D206" i="17"/>
  <c r="F206" i="17" s="1"/>
  <c r="D485" i="17"/>
  <c r="D195" i="17"/>
  <c r="F195" i="17" s="1"/>
  <c r="I388" i="17"/>
  <c r="D446" i="17"/>
  <c r="F505" i="17"/>
  <c r="G505" i="17"/>
  <c r="I180" i="17"/>
  <c r="D366" i="17"/>
  <c r="F366" i="17" s="1"/>
  <c r="G420" i="17"/>
  <c r="F420" i="17"/>
  <c r="D352" i="17"/>
  <c r="F352" i="17" s="1"/>
  <c r="I144" i="17"/>
  <c r="D113" i="17"/>
  <c r="F113" i="17" s="1"/>
  <c r="D120" i="17"/>
  <c r="F120" i="17" s="1"/>
  <c r="I244" i="17"/>
  <c r="F394" i="17"/>
  <c r="G394" i="17"/>
  <c r="G553" i="17"/>
  <c r="F553" i="17"/>
  <c r="D162" i="17"/>
  <c r="F162" i="17" s="1"/>
  <c r="I154" i="17"/>
  <c r="I195" i="17"/>
  <c r="I13" i="17"/>
  <c r="F388" i="17"/>
  <c r="G388" i="17"/>
  <c r="D111" i="17"/>
  <c r="F111" i="17" s="1"/>
  <c r="I370" i="17"/>
  <c r="D505" i="17"/>
  <c r="D267" i="17"/>
  <c r="F267" i="17" s="1"/>
  <c r="I311" i="17"/>
  <c r="I561" i="17"/>
  <c r="I42" i="17"/>
  <c r="I341" i="17"/>
  <c r="I345" i="17"/>
  <c r="F583" i="17"/>
  <c r="G583" i="17"/>
  <c r="F539" i="17"/>
  <c r="G539" i="17"/>
  <c r="D440" i="17"/>
  <c r="I474" i="17"/>
  <c r="I83" i="17"/>
  <c r="I489" i="17"/>
  <c r="I261" i="17"/>
  <c r="I229" i="17"/>
  <c r="I14" i="17"/>
  <c r="F465" i="17"/>
  <c r="G465" i="17"/>
  <c r="D220" i="17"/>
  <c r="F220" i="17" s="1"/>
  <c r="I593" i="17"/>
  <c r="D469" i="17"/>
  <c r="D388" i="17"/>
  <c r="I430" i="17"/>
  <c r="I446" i="17"/>
  <c r="D160" i="17"/>
  <c r="F160" i="17" s="1"/>
  <c r="I494" i="17"/>
  <c r="I557" i="17"/>
  <c r="D193" i="17"/>
  <c r="F193" i="17" s="1"/>
  <c r="I131" i="17"/>
  <c r="G584" i="17"/>
  <c r="F584" i="17"/>
  <c r="D478" i="17"/>
  <c r="D444" i="17"/>
  <c r="I552" i="17"/>
  <c r="F600" i="17"/>
  <c r="G600" i="17"/>
  <c r="I325" i="17"/>
  <c r="G412" i="17"/>
  <c r="F412" i="17"/>
  <c r="I213" i="17"/>
  <c r="D210" i="17"/>
  <c r="F210" i="17" s="1"/>
  <c r="I498" i="17"/>
  <c r="I43" i="17"/>
  <c r="G501" i="17"/>
  <c r="F501" i="17"/>
  <c r="I351" i="17"/>
  <c r="I549" i="17"/>
  <c r="I389" i="17"/>
  <c r="G509" i="17"/>
  <c r="F509" i="17"/>
  <c r="I266" i="17"/>
  <c r="D246" i="17"/>
  <c r="F246" i="17" s="1"/>
  <c r="I254" i="17"/>
  <c r="G585" i="17"/>
  <c r="F585" i="17"/>
  <c r="G478" i="17"/>
  <c r="F478" i="17"/>
  <c r="F472" i="17"/>
  <c r="G472" i="17"/>
  <c r="D203" i="17"/>
  <c r="F203" i="17" s="1"/>
  <c r="D299" i="17"/>
  <c r="F299" i="17" s="1"/>
  <c r="G444" i="17"/>
  <c r="F444" i="17"/>
  <c r="I289" i="17"/>
  <c r="D200" i="17"/>
  <c r="F200" i="17" s="1"/>
  <c r="D381" i="17"/>
  <c r="F381" i="17" s="1"/>
  <c r="G393" i="17"/>
  <c r="F393" i="17"/>
  <c r="D250" i="17"/>
  <c r="F250" i="17" s="1"/>
  <c r="D498" i="17"/>
  <c r="D541" i="17"/>
  <c r="G543" i="17"/>
  <c r="F543" i="17"/>
  <c r="D353" i="17"/>
  <c r="F353" i="17" s="1"/>
  <c r="I84" i="17"/>
  <c r="F604" i="17"/>
  <c r="G604" i="17"/>
  <c r="D122" i="17"/>
  <c r="F122" i="17" s="1"/>
  <c r="I181" i="17"/>
  <c r="G490" i="17"/>
  <c r="F490" i="17"/>
  <c r="I423" i="17"/>
  <c r="D66" i="17"/>
  <c r="F66" i="17" s="1"/>
  <c r="D576" i="17"/>
  <c r="D207" i="17"/>
  <c r="F207" i="17" s="1"/>
  <c r="D221" i="17"/>
  <c r="F221" i="17" s="1"/>
  <c r="I275" i="17"/>
  <c r="G533" i="17"/>
  <c r="F533" i="17"/>
  <c r="I44" i="17"/>
  <c r="D60" i="17"/>
  <c r="F60" i="17" s="1"/>
  <c r="D563" i="17"/>
  <c r="I509" i="17"/>
  <c r="D32" i="17"/>
  <c r="F32" i="17" s="1"/>
  <c r="D92" i="17"/>
  <c r="F92" i="17" s="1"/>
  <c r="D85" i="17"/>
  <c r="F85" i="17" s="1"/>
  <c r="I19" i="17"/>
  <c r="I458" i="17"/>
  <c r="I550" i="17"/>
  <c r="D360" i="17"/>
  <c r="F360" i="17" s="1"/>
  <c r="D264" i="17"/>
  <c r="F264" i="17" s="1"/>
  <c r="D355" i="17"/>
  <c r="F355" i="17" s="1"/>
  <c r="D377" i="17"/>
  <c r="F377" i="17" s="1"/>
  <c r="I334" i="17"/>
  <c r="I293" i="17"/>
  <c r="I290" i="17"/>
  <c r="I347" i="17"/>
  <c r="I436" i="17"/>
  <c r="D608" i="17"/>
  <c r="D540" i="17"/>
  <c r="I580" i="17"/>
  <c r="I420" i="17"/>
  <c r="I130" i="17"/>
  <c r="D350" i="17"/>
  <c r="F350" i="17" s="1"/>
  <c r="D601" i="17"/>
  <c r="D62" i="17"/>
  <c r="F62" i="17" s="1"/>
  <c r="F535" i="17"/>
  <c r="G535" i="17"/>
  <c r="D565" i="17"/>
  <c r="I296" i="17"/>
  <c r="D591" i="17"/>
  <c r="D517" i="17"/>
  <c r="I301" i="17"/>
  <c r="D607" i="17"/>
  <c r="I465" i="17"/>
  <c r="D252" i="17"/>
  <c r="F252" i="17" s="1"/>
  <c r="F469" i="17"/>
  <c r="G469" i="17"/>
  <c r="D309" i="17"/>
  <c r="F309" i="17" s="1"/>
  <c r="I378" i="17"/>
  <c r="D351" i="17"/>
  <c r="F351" i="17" s="1"/>
  <c r="D561" i="17"/>
  <c r="I506" i="17"/>
  <c r="I47" i="17"/>
  <c r="I455" i="17"/>
  <c r="F451" i="17"/>
  <c r="G451" i="17"/>
  <c r="F409" i="17"/>
  <c r="G409" i="17"/>
  <c r="I217" i="17"/>
  <c r="D179" i="17"/>
  <c r="F179" i="17" s="1"/>
  <c r="I242" i="17"/>
  <c r="D173" i="17"/>
  <c r="F173" i="17" s="1"/>
  <c r="D273" i="17"/>
  <c r="F273" i="17" s="1"/>
  <c r="G565" i="17"/>
  <c r="F565" i="17"/>
  <c r="I313" i="17"/>
  <c r="G474" i="17"/>
  <c r="F474" i="17"/>
  <c r="I253" i="17"/>
  <c r="F591" i="17"/>
  <c r="G591" i="17"/>
  <c r="F517" i="17"/>
  <c r="G517" i="17"/>
  <c r="I607" i="17"/>
  <c r="D465" i="17"/>
  <c r="I234" i="17"/>
  <c r="F593" i="17"/>
  <c r="G593" i="17"/>
  <c r="I500" i="17"/>
  <c r="I317" i="17"/>
  <c r="D430" i="17"/>
  <c r="I259" i="17"/>
  <c r="D222" i="17"/>
  <c r="F222" i="17" s="1"/>
  <c r="D364" i="17"/>
  <c r="F364" i="17" s="1"/>
  <c r="F506" i="17"/>
  <c r="G506" i="17"/>
  <c r="D47" i="17"/>
  <c r="F47" i="17" s="1"/>
  <c r="D149" i="17"/>
  <c r="F149" i="17" s="1"/>
  <c r="D409" i="17"/>
  <c r="I584" i="17"/>
  <c r="I173" i="17"/>
  <c r="I601" i="17"/>
  <c r="D495" i="17"/>
  <c r="D81" i="17"/>
  <c r="F81" i="17" s="1"/>
  <c r="D48" i="17"/>
  <c r="F48" i="17" s="1"/>
  <c r="I525" i="17"/>
  <c r="F523" i="17"/>
  <c r="G523" i="17"/>
  <c r="D256" i="17"/>
  <c r="F256" i="17" s="1"/>
  <c r="D165" i="17"/>
  <c r="F165" i="17" s="1"/>
  <c r="D180" i="17"/>
  <c r="F180" i="17" s="1"/>
  <c r="D506" i="17"/>
  <c r="D23" i="17"/>
  <c r="F23" i="17" s="1"/>
  <c r="D61" i="17"/>
  <c r="F61" i="17" s="1"/>
  <c r="F404" i="17"/>
  <c r="G404" i="17"/>
  <c r="D374" i="17"/>
  <c r="F374" i="17" s="1"/>
  <c r="I453" i="17"/>
  <c r="D333" i="17"/>
  <c r="F333" i="17" s="1"/>
  <c r="D543" i="17"/>
  <c r="D318" i="17"/>
  <c r="F318" i="17" s="1"/>
  <c r="D358" i="17"/>
  <c r="F358" i="17" s="1"/>
  <c r="I100" i="17"/>
  <c r="G414" i="17"/>
  <c r="F414" i="17"/>
  <c r="I222" i="17"/>
  <c r="I64" i="17"/>
  <c r="F562" i="17"/>
  <c r="G562" i="17"/>
  <c r="I23" i="17"/>
  <c r="F455" i="17"/>
  <c r="G455" i="17"/>
  <c r="I473" i="17"/>
  <c r="I566" i="17"/>
  <c r="I193" i="17"/>
  <c r="D27" i="17"/>
  <c r="F27" i="17" s="1"/>
  <c r="I136" i="17"/>
  <c r="I355" i="17"/>
  <c r="I419" i="17"/>
  <c r="I90" i="17"/>
  <c r="D334" i="17"/>
  <c r="F334" i="17" s="1"/>
  <c r="D293" i="17"/>
  <c r="F293" i="17" s="1"/>
  <c r="I216" i="17"/>
  <c r="I528" i="17"/>
  <c r="D254" i="17"/>
  <c r="F254" i="17" s="1"/>
  <c r="I478" i="17"/>
  <c r="D472" i="17"/>
  <c r="I444" i="17"/>
  <c r="D437" i="17"/>
  <c r="I369" i="17"/>
  <c r="D289" i="17"/>
  <c r="F289" i="17" s="1"/>
  <c r="D552" i="17"/>
  <c r="I49" i="17"/>
  <c r="D404" i="17"/>
  <c r="I600" i="17"/>
  <c r="I22" i="17"/>
  <c r="I374" i="17"/>
  <c r="F425" i="17"/>
  <c r="G425" i="17"/>
  <c r="I381" i="17"/>
  <c r="D332" i="17"/>
  <c r="F332" i="17" s="1"/>
  <c r="D393" i="17"/>
  <c r="G453" i="17"/>
  <c r="F453" i="17"/>
  <c r="D6" i="17"/>
  <c r="F6" i="17" s="1"/>
  <c r="D132" i="17"/>
  <c r="F132" i="17" s="1"/>
  <c r="I279" i="17"/>
  <c r="I174" i="17"/>
  <c r="D274" i="17"/>
  <c r="F274" i="17" s="1"/>
  <c r="I250" i="17"/>
  <c r="D556" i="17"/>
  <c r="I316" i="17"/>
  <c r="D84" i="17"/>
  <c r="F84" i="17" s="1"/>
  <c r="D604" i="17"/>
  <c r="G599" i="17"/>
  <c r="F599" i="17"/>
  <c r="I372" i="17"/>
  <c r="I460" i="17"/>
  <c r="D513" i="17"/>
  <c r="I490" i="17"/>
  <c r="I67" i="17"/>
  <c r="D380" i="17"/>
  <c r="F380" i="17" s="1"/>
  <c r="D423" i="17"/>
  <c r="I54" i="17"/>
  <c r="I221" i="17"/>
  <c r="D44" i="17"/>
  <c r="F44" i="17" s="1"/>
  <c r="F389" i="17"/>
  <c r="G389" i="17"/>
  <c r="D57" i="17"/>
  <c r="F57" i="17" s="1"/>
  <c r="I85" i="17"/>
  <c r="F504" i="17"/>
  <c r="G504" i="17"/>
  <c r="D458" i="17"/>
  <c r="D550" i="17"/>
  <c r="I233" i="17"/>
  <c r="D110" i="17"/>
  <c r="F110" i="17" s="1"/>
  <c r="I192" i="17"/>
  <c r="G386" i="17"/>
  <c r="F386" i="17"/>
  <c r="F463" i="17"/>
  <c r="G463" i="17"/>
  <c r="D413" i="17"/>
  <c r="I409" i="17"/>
  <c r="D177" i="17"/>
  <c r="F177" i="17" s="1"/>
  <c r="D287" i="17"/>
  <c r="F287" i="17" s="1"/>
  <c r="D73" i="17"/>
  <c r="F73" i="17" s="1"/>
  <c r="I440" i="17"/>
  <c r="D474" i="17"/>
  <c r="I394" i="17"/>
  <c r="G407" i="17"/>
  <c r="F407" i="17"/>
  <c r="I206" i="17"/>
  <c r="D589" i="17"/>
  <c r="D508" i="17"/>
  <c r="I599" i="17"/>
  <c r="D372" i="17"/>
  <c r="F372" i="17" s="1"/>
  <c r="I513" i="17"/>
  <c r="I122" i="17"/>
  <c r="I428" i="17"/>
  <c r="I380" i="17"/>
  <c r="I256" i="17"/>
  <c r="I576" i="17"/>
  <c r="D494" i="17"/>
  <c r="D128" i="17"/>
  <c r="F128" i="17" s="1"/>
  <c r="D275" i="17"/>
  <c r="F275" i="17" s="1"/>
  <c r="I151" i="17"/>
  <c r="D344" i="17"/>
  <c r="F344" i="17" s="1"/>
  <c r="I271" i="17"/>
  <c r="D504" i="17"/>
  <c r="I579" i="17"/>
  <c r="D137" i="17"/>
  <c r="F137" i="17" s="1"/>
  <c r="I475" i="17"/>
  <c r="I177" i="17"/>
  <c r="I269" i="17"/>
  <c r="I226" i="17"/>
  <c r="D339" i="17"/>
  <c r="F339" i="17" s="1"/>
  <c r="D357" i="17"/>
  <c r="F357" i="17" s="1"/>
  <c r="D534" i="17"/>
  <c r="D249" i="17"/>
  <c r="F249" i="17" s="1"/>
  <c r="I33" i="17"/>
  <c r="I546" i="17"/>
  <c r="I103" i="17"/>
  <c r="I157" i="17"/>
  <c r="D26" i="17"/>
  <c r="F26" i="17" s="1"/>
  <c r="F614" i="17"/>
  <c r="G614" i="17"/>
  <c r="D383" i="17"/>
  <c r="F383" i="17" s="1"/>
  <c r="D457" i="17"/>
  <c r="D78" i="17"/>
  <c r="F78" i="17" s="1"/>
  <c r="G491" i="17"/>
  <c r="F491" i="17"/>
  <c r="I567" i="17"/>
  <c r="I280" i="17"/>
  <c r="D555" i="17"/>
  <c r="G482" i="17"/>
  <c r="F482" i="17"/>
  <c r="D143" i="17"/>
  <c r="F143" i="17" s="1"/>
  <c r="G459" i="17"/>
  <c r="F459" i="17"/>
  <c r="I570" i="17"/>
  <c r="I255" i="17"/>
  <c r="I29" i="17"/>
  <c r="D407" i="17"/>
  <c r="D615" i="17"/>
  <c r="D300" i="17"/>
  <c r="F300" i="17" s="1"/>
  <c r="D375" i="17"/>
  <c r="F375" i="17" s="1"/>
  <c r="F429" i="17"/>
  <c r="G429" i="17"/>
  <c r="I125" i="17"/>
  <c r="D417" i="17"/>
  <c r="F596" i="17"/>
  <c r="G596" i="17"/>
  <c r="D542" i="17"/>
  <c r="G589" i="17"/>
  <c r="F589" i="17"/>
  <c r="D40" i="17"/>
  <c r="F40" i="17" s="1"/>
  <c r="D330" i="17"/>
  <c r="F330" i="17" s="1"/>
  <c r="D166" i="17"/>
  <c r="F166" i="17" s="1"/>
  <c r="I508" i="17"/>
  <c r="I117" i="17"/>
  <c r="D140" i="17"/>
  <c r="F140" i="17" s="1"/>
  <c r="D43" i="17"/>
  <c r="F43" i="17" s="1"/>
  <c r="D480" i="17"/>
  <c r="D172" i="17"/>
  <c r="F172" i="17" s="1"/>
  <c r="D486" i="17"/>
  <c r="D102" i="17"/>
  <c r="F102" i="17" s="1"/>
  <c r="I358" i="17"/>
  <c r="I502" i="17"/>
  <c r="D100" i="17"/>
  <c r="F100" i="17" s="1"/>
  <c r="I116" i="17"/>
  <c r="G395" i="17"/>
  <c r="F395" i="17"/>
  <c r="G445" i="17"/>
  <c r="F445" i="17"/>
  <c r="G575" i="17"/>
  <c r="F575" i="17"/>
  <c r="D373" i="17"/>
  <c r="F373" i="17" s="1"/>
  <c r="D25" i="17"/>
  <c r="F25" i="17" s="1"/>
  <c r="I592" i="17"/>
  <c r="D549" i="17"/>
  <c r="G612" i="17"/>
  <c r="F612" i="17"/>
  <c r="G595" i="17"/>
  <c r="F595" i="17"/>
  <c r="I227" i="17"/>
  <c r="D239" i="17"/>
  <c r="F239" i="17" s="1"/>
  <c r="F477" i="17"/>
  <c r="G477" i="17"/>
  <c r="I109" i="17"/>
  <c r="D151" i="17"/>
  <c r="F151" i="17" s="1"/>
  <c r="G540" i="17"/>
  <c r="F540" i="17"/>
  <c r="G574" i="17"/>
  <c r="F574" i="17"/>
  <c r="I272" i="17"/>
  <c r="G497" i="17"/>
  <c r="F497" i="17"/>
  <c r="D582" i="17"/>
  <c r="I504" i="17"/>
  <c r="D105" i="17"/>
  <c r="F105" i="17" s="1"/>
  <c r="G579" i="17"/>
  <c r="F579" i="17"/>
  <c r="F458" i="17"/>
  <c r="G458" i="17"/>
  <c r="D230" i="17"/>
  <c r="F230" i="17" s="1"/>
  <c r="D323" i="17"/>
  <c r="F323" i="17" s="1"/>
  <c r="I548" i="17"/>
  <c r="D475" i="17"/>
  <c r="I183" i="17"/>
  <c r="G510" i="17"/>
  <c r="F510" i="17"/>
  <c r="D269" i="17"/>
  <c r="F269" i="17" s="1"/>
  <c r="F613" i="17"/>
  <c r="G613" i="17"/>
  <c r="D163" i="17"/>
  <c r="F163" i="17" s="1"/>
  <c r="I232" i="17"/>
  <c r="I518" i="17"/>
  <c r="F487" i="17"/>
  <c r="G487" i="17"/>
  <c r="I357" i="17"/>
  <c r="F572" i="17"/>
  <c r="G572" i="17"/>
  <c r="I368" i="17"/>
  <c r="I11" i="17"/>
  <c r="D290" i="17"/>
  <c r="F290" i="17" s="1"/>
  <c r="I120" i="17"/>
  <c r="D50" i="17"/>
  <c r="F50" i="17" s="1"/>
  <c r="D319" i="17"/>
  <c r="F319" i="17" s="1"/>
  <c r="D614" i="17"/>
  <c r="G594" i="17"/>
  <c r="F594" i="17"/>
  <c r="I459" i="17"/>
  <c r="D301" i="17"/>
  <c r="F301" i="17" s="1"/>
  <c r="G417" i="17"/>
  <c r="F417" i="17"/>
  <c r="D593" i="17"/>
  <c r="I469" i="17"/>
  <c r="D317" i="17"/>
  <c r="F317" i="17" s="1"/>
  <c r="F430" i="17"/>
  <c r="G430" i="17"/>
  <c r="G446" i="17"/>
  <c r="F446" i="17"/>
  <c r="D490" i="17"/>
  <c r="D30" i="17"/>
  <c r="F30" i="17" s="1"/>
  <c r="D45" i="17"/>
  <c r="F45" i="17" s="1"/>
  <c r="I165" i="17"/>
  <c r="D362" i="17"/>
  <c r="F362" i="17" s="1"/>
  <c r="I37" i="17"/>
  <c r="I364" i="17"/>
  <c r="D477" i="17"/>
  <c r="I77" i="17"/>
  <c r="I4" i="17"/>
  <c r="I114" i="17"/>
  <c r="D197" i="17"/>
  <c r="F197" i="17" s="1"/>
  <c r="D587" i="17"/>
  <c r="D237" i="17"/>
  <c r="F237" i="17" s="1"/>
  <c r="D368" i="17"/>
  <c r="F368" i="17" s="1"/>
  <c r="D75" i="17"/>
  <c r="F75" i="17" s="1"/>
  <c r="D11" i="17"/>
  <c r="F11" i="17" s="1"/>
  <c r="G534" i="17"/>
  <c r="F534" i="17"/>
  <c r="I61" i="17"/>
  <c r="I249" i="17"/>
  <c r="D33" i="17"/>
  <c r="F33" i="17" s="1"/>
  <c r="D573" i="17"/>
  <c r="I50" i="17"/>
  <c r="D103" i="17"/>
  <c r="F103" i="17" s="1"/>
  <c r="D139" i="17"/>
  <c r="F139" i="17" s="1"/>
  <c r="I536" i="17"/>
  <c r="I26" i="17"/>
  <c r="D189" i="17"/>
  <c r="F189" i="17" s="1"/>
  <c r="I614" i="17"/>
  <c r="D335" i="17"/>
  <c r="F335" i="17" s="1"/>
  <c r="I78" i="17"/>
  <c r="D280" i="17"/>
  <c r="F280" i="17" s="1"/>
  <c r="I401" i="17"/>
  <c r="I594" i="17"/>
  <c r="I327" i="17"/>
  <c r="D459" i="17"/>
  <c r="D570" i="17"/>
  <c r="I282" i="17"/>
  <c r="D255" i="17"/>
  <c r="F255" i="17" s="1"/>
  <c r="I300" i="17"/>
  <c r="I79" i="17"/>
  <c r="I328" i="17"/>
  <c r="D338" i="17"/>
  <c r="F338" i="17" s="1"/>
  <c r="I417" i="17"/>
  <c r="G542" i="17"/>
  <c r="F542" i="17"/>
  <c r="I589" i="17"/>
  <c r="D225" i="17"/>
  <c r="F225" i="17" s="1"/>
  <c r="D146" i="17"/>
  <c r="F146" i="17" s="1"/>
  <c r="I76" i="17"/>
  <c r="D126" i="17"/>
  <c r="F126" i="17" s="1"/>
  <c r="I40" i="17"/>
  <c r="I329" i="17"/>
  <c r="I235" i="17"/>
  <c r="F508" i="17"/>
  <c r="G508" i="17"/>
  <c r="D16" i="17"/>
  <c r="F16" i="17" s="1"/>
  <c r="I263" i="17"/>
  <c r="I140" i="17"/>
  <c r="I479" i="17"/>
  <c r="D38" i="17"/>
  <c r="F38" i="17" s="1"/>
  <c r="G502" i="17"/>
  <c r="F502" i="17"/>
  <c r="I98" i="17"/>
  <c r="D116" i="17"/>
  <c r="F116" i="17" s="1"/>
  <c r="I414" i="17"/>
  <c r="D445" i="17"/>
  <c r="D88" i="17"/>
  <c r="F88" i="17" s="1"/>
  <c r="I575" i="17"/>
  <c r="D142" i="17"/>
  <c r="F142" i="17" s="1"/>
  <c r="F592" i="17"/>
  <c r="G592" i="17"/>
  <c r="G492" i="17"/>
  <c r="F492" i="17"/>
  <c r="D612" i="17"/>
  <c r="D595" i="17"/>
  <c r="D227" i="17"/>
  <c r="F227" i="17" s="1"/>
  <c r="I608" i="17"/>
  <c r="I31" i="17"/>
  <c r="I477" i="17"/>
  <c r="D496" i="17"/>
  <c r="I39" i="17"/>
  <c r="I540" i="17"/>
  <c r="I574" i="17"/>
  <c r="D545" i="17"/>
  <c r="I302" i="17"/>
  <c r="I331" i="17"/>
  <c r="D265" i="17"/>
  <c r="F265" i="17" s="1"/>
  <c r="I497" i="17"/>
  <c r="I197" i="17"/>
  <c r="F582" i="17"/>
  <c r="G582" i="17"/>
  <c r="D579" i="17"/>
  <c r="F527" i="17"/>
  <c r="G527" i="17"/>
  <c r="I137" i="17"/>
  <c r="D390" i="17"/>
  <c r="I230" i="17"/>
  <c r="I323" i="17"/>
  <c r="I75" i="17"/>
  <c r="D170" i="17"/>
  <c r="F170" i="17" s="1"/>
  <c r="I270" i="17"/>
  <c r="I185" i="17"/>
  <c r="I62" i="17"/>
  <c r="D70" i="17"/>
  <c r="F70" i="17" s="1"/>
  <c r="G518" i="17"/>
  <c r="F518" i="17"/>
  <c r="I487" i="17"/>
  <c r="D71" i="17"/>
  <c r="F71" i="17" s="1"/>
  <c r="I572" i="17"/>
  <c r="I113" i="17"/>
  <c r="D548" i="17"/>
  <c r="D613" i="17"/>
  <c r="D518" i="17"/>
  <c r="D156" i="17"/>
  <c r="F156" i="17" s="1"/>
  <c r="D491" i="17"/>
  <c r="D401" i="17"/>
  <c r="D482" i="17"/>
  <c r="F570" i="17"/>
  <c r="G570" i="17"/>
  <c r="I58" i="17"/>
  <c r="I376" i="17"/>
  <c r="D95" i="17"/>
  <c r="F95" i="17" s="1"/>
  <c r="I429" i="17"/>
  <c r="F485" i="17"/>
  <c r="G485" i="17"/>
  <c r="I146" i="17"/>
  <c r="D76" i="17"/>
  <c r="F76" i="17" s="1"/>
  <c r="D117" i="17"/>
  <c r="F117" i="17" s="1"/>
  <c r="D21" i="17"/>
  <c r="F21" i="17" s="1"/>
  <c r="I68" i="17"/>
  <c r="I435" i="17"/>
  <c r="I219" i="17"/>
  <c r="D370" i="17"/>
  <c r="F370" i="17" s="1"/>
  <c r="I534" i="17"/>
  <c r="I573" i="17"/>
  <c r="D359" i="17"/>
  <c r="F359" i="17" s="1"/>
  <c r="D468" i="17"/>
  <c r="I73" i="17"/>
  <c r="D536" i="17"/>
  <c r="D313" i="17"/>
  <c r="F313" i="17" s="1"/>
  <c r="G421" i="17"/>
  <c r="F421" i="17"/>
  <c r="I383" i="17"/>
  <c r="I335" i="17"/>
  <c r="I491" i="17"/>
  <c r="I191" i="17"/>
  <c r="D253" i="17"/>
  <c r="F253" i="17" s="1"/>
  <c r="G401" i="17"/>
  <c r="F401" i="17"/>
  <c r="D467" i="17"/>
  <c r="D553" i="17"/>
  <c r="I482" i="17"/>
  <c r="D325" i="17"/>
  <c r="F325" i="17" s="1"/>
  <c r="D205" i="17"/>
  <c r="F205" i="17" s="1"/>
  <c r="D154" i="17"/>
  <c r="F154" i="17" s="1"/>
  <c r="I407" i="17"/>
  <c r="I412" i="17"/>
  <c r="I441" i="17"/>
  <c r="I95" i="17"/>
  <c r="G607" i="17"/>
  <c r="F607" i="17"/>
  <c r="D429" i="17"/>
  <c r="I333" i="17"/>
  <c r="I210" i="17"/>
  <c r="I225" i="17"/>
  <c r="I330" i="17"/>
  <c r="D329" i="17"/>
  <c r="F329" i="17" s="1"/>
  <c r="I309" i="17"/>
  <c r="D263" i="17"/>
  <c r="F263" i="17" s="1"/>
  <c r="D479" i="17"/>
  <c r="I38" i="17"/>
  <c r="F480" i="17"/>
  <c r="G480" i="17"/>
  <c r="D208" i="17"/>
  <c r="F208" i="17" s="1"/>
  <c r="I486" i="17"/>
  <c r="I395" i="17"/>
  <c r="D414" i="17"/>
  <c r="I445" i="17"/>
  <c r="D575" i="17"/>
  <c r="I142" i="17"/>
  <c r="I373" i="17"/>
  <c r="I25" i="17"/>
  <c r="D592" i="17"/>
  <c r="I492" i="17"/>
  <c r="F549" i="17"/>
  <c r="G549" i="17"/>
  <c r="F608" i="17"/>
  <c r="G608" i="17"/>
  <c r="I239" i="17"/>
  <c r="D64" i="17"/>
  <c r="F64" i="17" s="1"/>
  <c r="D311" i="17"/>
  <c r="F311" i="17" s="1"/>
  <c r="I496" i="17"/>
  <c r="D135" i="17"/>
  <c r="F135" i="17" s="1"/>
  <c r="I545" i="17"/>
  <c r="D302" i="17"/>
  <c r="F302" i="17" s="1"/>
  <c r="D251" i="17"/>
  <c r="F251" i="17" s="1"/>
  <c r="G580" i="17"/>
  <c r="F580" i="17"/>
  <c r="I265" i="17"/>
  <c r="F606" i="17"/>
  <c r="G606" i="17"/>
  <c r="F526" i="17"/>
  <c r="G526" i="17"/>
  <c r="I105" i="17"/>
  <c r="I212" i="17"/>
  <c r="D270" i="17"/>
  <c r="F270" i="17" s="1"/>
  <c r="D183" i="17"/>
  <c r="F183" i="17" s="1"/>
  <c r="D242" i="17"/>
  <c r="F242" i="17" s="1"/>
  <c r="I510" i="17"/>
  <c r="I134" i="17"/>
  <c r="D185" i="17"/>
  <c r="F185" i="17" s="1"/>
  <c r="I163" i="17"/>
  <c r="I70" i="17"/>
  <c r="I495" i="17"/>
  <c r="D487" i="17"/>
  <c r="I257" i="17"/>
  <c r="D572" i="17"/>
  <c r="D101" i="17"/>
  <c r="F101" i="17" s="1"/>
  <c r="D31" i="17"/>
  <c r="F31" i="17" s="1"/>
  <c r="F557" i="17"/>
  <c r="G557" i="17"/>
  <c r="I91" i="17"/>
  <c r="D379" i="17"/>
  <c r="F379" i="17" s="1"/>
  <c r="D533" i="17"/>
  <c r="D109" i="17"/>
  <c r="F109" i="17" s="1"/>
  <c r="D562" i="17"/>
  <c r="D39" i="17"/>
  <c r="F39" i="17" s="1"/>
  <c r="G561" i="17"/>
  <c r="F561" i="17"/>
  <c r="D148" i="17"/>
  <c r="F148" i="17" s="1"/>
  <c r="D574" i="17"/>
  <c r="I366" i="17"/>
  <c r="F545" i="17"/>
  <c r="G545" i="17"/>
  <c r="I228" i="17"/>
  <c r="D114" i="17"/>
  <c r="F114" i="17" s="1"/>
  <c r="D262" i="17"/>
  <c r="F262" i="17" s="1"/>
  <c r="D331" i="17"/>
  <c r="F331" i="17" s="1"/>
  <c r="I202" i="17"/>
  <c r="D580" i="17"/>
  <c r="I32" i="17"/>
  <c r="D497" i="17"/>
  <c r="D268" i="17"/>
  <c r="F268" i="17" s="1"/>
  <c r="D606" i="17"/>
  <c r="D271" i="17"/>
  <c r="F271" i="17" s="1"/>
  <c r="I238" i="17"/>
  <c r="I582" i="17"/>
  <c r="G473" i="17"/>
  <c r="F473" i="17"/>
  <c r="D526" i="17"/>
  <c r="I237" i="17"/>
  <c r="D19" i="17"/>
  <c r="F19" i="17" s="1"/>
  <c r="D346" i="17"/>
  <c r="F346" i="17" s="1"/>
  <c r="I527" i="17"/>
  <c r="D212" i="17"/>
  <c r="F212" i="17" s="1"/>
  <c r="D198" i="17"/>
  <c r="F198" i="17" s="1"/>
  <c r="I360" i="17"/>
  <c r="I303" i="17"/>
  <c r="D233" i="17"/>
  <c r="F233" i="17" s="1"/>
  <c r="I178" i="17"/>
  <c r="I246" i="17"/>
  <c r="F475" i="17"/>
  <c r="G475" i="17"/>
  <c r="D584" i="17"/>
  <c r="I377" i="17"/>
  <c r="G419" i="17"/>
  <c r="F419" i="17"/>
  <c r="D192" i="17"/>
  <c r="F192" i="17" s="1"/>
  <c r="D232" i="17"/>
  <c r="F232" i="17" s="1"/>
  <c r="D90" i="17"/>
  <c r="F90" i="17" s="1"/>
  <c r="I273" i="17"/>
  <c r="I339" i="17"/>
  <c r="I71" i="17"/>
  <c r="D463" i="17"/>
  <c r="D59" i="17"/>
  <c r="F59" i="17" s="1"/>
  <c r="G413" i="17"/>
  <c r="F413" i="17"/>
  <c r="I287" i="17"/>
  <c r="I167" i="17"/>
  <c r="I101" i="17"/>
  <c r="G403" i="17"/>
  <c r="F403" i="17"/>
  <c r="D224" i="17"/>
  <c r="F224" i="17" s="1"/>
  <c r="I356" i="17"/>
  <c r="G530" i="17"/>
  <c r="F530" i="17"/>
  <c r="D153" i="17"/>
  <c r="F153" i="17" s="1"/>
  <c r="I294" i="17"/>
  <c r="D410" i="17"/>
  <c r="D340" i="17"/>
  <c r="F340" i="17" s="1"/>
  <c r="F571" i="17"/>
  <c r="G571" i="17"/>
  <c r="D524" i="17"/>
  <c r="D306" i="17"/>
  <c r="F306" i="17" s="1"/>
  <c r="D597" i="17"/>
  <c r="I36" i="17"/>
  <c r="D312" i="17"/>
  <c r="F312" i="17" s="1"/>
  <c r="D87" i="17"/>
  <c r="F87" i="17" s="1"/>
  <c r="I278" i="17"/>
  <c r="F611" i="17"/>
  <c r="G611" i="17"/>
  <c r="I399" i="17"/>
  <c r="D69" i="17"/>
  <c r="F69" i="17" s="1"/>
  <c r="I53" i="17"/>
  <c r="I121" i="17"/>
  <c r="D532" i="17"/>
  <c r="I447" i="17"/>
  <c r="D74" i="17"/>
  <c r="F74" i="17" s="1"/>
  <c r="D337" i="17"/>
  <c r="F337" i="17" s="1"/>
  <c r="G609" i="17"/>
  <c r="F609" i="17"/>
  <c r="I454" i="17"/>
  <c r="D365" i="17"/>
  <c r="F365" i="17" s="1"/>
  <c r="I115" i="17"/>
  <c r="F602" i="17"/>
  <c r="G602" i="17"/>
  <c r="I432" i="17"/>
  <c r="F537" i="17"/>
  <c r="G537" i="17"/>
  <c r="G512" i="17"/>
  <c r="F512" i="17"/>
  <c r="D439" i="17"/>
  <c r="I558" i="17"/>
  <c r="D406" i="17"/>
  <c r="F422" i="17"/>
  <c r="G422" i="17"/>
  <c r="I476" i="17"/>
  <c r="D276" i="17"/>
  <c r="F276" i="17" s="1"/>
  <c r="I605" i="17"/>
  <c r="I427" i="17"/>
  <c r="I544" i="17"/>
  <c r="D93" i="17"/>
  <c r="F93" i="17" s="1"/>
  <c r="D308" i="17"/>
  <c r="F308" i="17" s="1"/>
  <c r="D51" i="17"/>
  <c r="F51" i="17" s="1"/>
  <c r="D322" i="17"/>
  <c r="F322" i="17" s="1"/>
  <c r="D223" i="17"/>
  <c r="F223" i="17" s="1"/>
  <c r="D175" i="17"/>
  <c r="F175" i="17" s="1"/>
  <c r="D171" i="17"/>
  <c r="F171" i="17" s="1"/>
  <c r="D298" i="17"/>
  <c r="F298" i="17" s="1"/>
  <c r="D493" i="17"/>
  <c r="G519" i="17"/>
  <c r="F519" i="17"/>
  <c r="D449" i="17"/>
  <c r="F411" i="17"/>
  <c r="G411" i="17"/>
  <c r="I307" i="17"/>
  <c r="I281" i="17"/>
  <c r="I564" i="17"/>
  <c r="D288" i="17"/>
  <c r="F288" i="17" s="1"/>
  <c r="D529" i="17"/>
  <c r="D124" i="17"/>
  <c r="F124" i="17" s="1"/>
  <c r="F433" i="17"/>
  <c r="G433" i="17"/>
  <c r="F507" i="17"/>
  <c r="G507" i="17"/>
  <c r="I603" i="17"/>
  <c r="D211" i="17"/>
  <c r="F211" i="17" s="1"/>
  <c r="G481" i="17"/>
  <c r="F481" i="17"/>
  <c r="D392" i="17"/>
  <c r="I63" i="17"/>
  <c r="I363" i="17"/>
  <c r="D522" i="17"/>
  <c r="D554" i="17"/>
  <c r="I367" i="17"/>
  <c r="D442" i="17"/>
  <c r="D345" i="17"/>
  <c r="F345" i="17" s="1"/>
  <c r="D164" i="17"/>
  <c r="F164" i="17" s="1"/>
  <c r="I190" i="17"/>
  <c r="D104" i="17"/>
  <c r="F104" i="17" s="1"/>
  <c r="G546" i="17"/>
  <c r="F546" i="17"/>
  <c r="D443" i="17"/>
  <c r="I81" i="17"/>
  <c r="D199" i="17"/>
  <c r="F199" i="17" s="1"/>
  <c r="D133" i="17"/>
  <c r="F133" i="17" s="1"/>
  <c r="D483" i="17"/>
  <c r="I539" i="17"/>
  <c r="D157" i="17"/>
  <c r="F157" i="17" s="1"/>
  <c r="I450" i="17"/>
  <c r="I48" i="17"/>
  <c r="I516" i="17"/>
  <c r="I138" i="17"/>
  <c r="I361" i="17"/>
  <c r="I581" i="17"/>
  <c r="D499" i="17"/>
  <c r="G431" i="17"/>
  <c r="F431" i="17"/>
  <c r="G471" i="17"/>
  <c r="F471" i="17"/>
  <c r="I169" i="17"/>
  <c r="I55" i="17"/>
  <c r="I521" i="17"/>
  <c r="I555" i="17"/>
  <c r="D15" i="17"/>
  <c r="F15" i="17" s="1"/>
  <c r="D258" i="17"/>
  <c r="F258" i="17" s="1"/>
  <c r="F484" i="17"/>
  <c r="G484" i="17"/>
  <c r="F489" i="17"/>
  <c r="G489" i="17"/>
  <c r="D515" i="17"/>
  <c r="D391" i="17"/>
  <c r="D218" i="17"/>
  <c r="F218" i="17" s="1"/>
  <c r="I161" i="17"/>
  <c r="G397" i="17"/>
  <c r="F397" i="17"/>
  <c r="I466" i="17"/>
  <c r="D324" i="17"/>
  <c r="F324" i="17" s="1"/>
  <c r="D184" i="17"/>
  <c r="F184" i="17" s="1"/>
  <c r="D99" i="17"/>
  <c r="F99" i="17" s="1"/>
  <c r="I145" i="17"/>
  <c r="D596" i="17"/>
  <c r="I283" i="17"/>
  <c r="D8" i="17"/>
  <c r="F8" i="17" s="1"/>
  <c r="I408" i="17"/>
  <c r="D240" i="17"/>
  <c r="F240" i="17" s="1"/>
  <c r="I560" i="17"/>
  <c r="D387" i="17"/>
  <c r="I159" i="17"/>
  <c r="I424" i="17"/>
  <c r="I503" i="17"/>
  <c r="F402" i="17"/>
  <c r="G402" i="17"/>
  <c r="I514" i="17"/>
  <c r="F461" i="17"/>
  <c r="G461" i="17"/>
  <c r="I224" i="17"/>
  <c r="I530" i="17"/>
  <c r="D294" i="17"/>
  <c r="F294" i="17" s="1"/>
  <c r="I52" i="17"/>
  <c r="I204" i="17"/>
  <c r="I410" i="17"/>
  <c r="D571" i="17"/>
  <c r="I306" i="17"/>
  <c r="I336" i="17"/>
  <c r="I348" i="17"/>
  <c r="D36" i="17"/>
  <c r="F36" i="17" s="1"/>
  <c r="I511" i="17"/>
  <c r="D611" i="17"/>
  <c r="D399" i="17"/>
  <c r="I69" i="17"/>
  <c r="G532" i="17"/>
  <c r="F532" i="17"/>
  <c r="D5" i="17"/>
  <c r="F5" i="17" s="1"/>
  <c r="I464" i="17"/>
  <c r="D147" i="17"/>
  <c r="F147" i="17" s="1"/>
  <c r="I74" i="17"/>
  <c r="D609" i="17"/>
  <c r="D454" i="17"/>
  <c r="I182" i="17"/>
  <c r="D115" i="17"/>
  <c r="F115" i="17" s="1"/>
  <c r="I602" i="17"/>
  <c r="D188" i="17"/>
  <c r="F188" i="17" s="1"/>
  <c r="D187" i="17"/>
  <c r="F187" i="17" s="1"/>
  <c r="G432" i="17"/>
  <c r="F432" i="17"/>
  <c r="I10" i="17"/>
  <c r="D17" i="17"/>
  <c r="F17" i="17" s="1"/>
  <c r="G406" i="17"/>
  <c r="F406" i="17"/>
  <c r="I610" i="17"/>
  <c r="I304" i="17"/>
  <c r="I112" i="17"/>
  <c r="D605" i="17"/>
  <c r="D427" i="17"/>
  <c r="I470" i="17"/>
  <c r="I175" i="17"/>
  <c r="I171" i="17"/>
  <c r="I426" i="17"/>
  <c r="G493" i="17"/>
  <c r="F493" i="17"/>
  <c r="D519" i="17"/>
  <c r="I449" i="17"/>
  <c r="D46" i="17"/>
  <c r="F46" i="17" s="1"/>
  <c r="D343" i="17"/>
  <c r="F343" i="17" s="1"/>
  <c r="D307" i="17"/>
  <c r="F307" i="17" s="1"/>
  <c r="D310" i="17"/>
  <c r="F310" i="17" s="1"/>
  <c r="D281" i="17"/>
  <c r="F281" i="17" s="1"/>
  <c r="G564" i="17"/>
  <c r="F564" i="17"/>
  <c r="I529" i="17"/>
  <c r="I284" i="17"/>
  <c r="D354" i="17"/>
  <c r="F354" i="17" s="1"/>
  <c r="G603" i="17"/>
  <c r="F603" i="17"/>
  <c r="D20" i="17"/>
  <c r="F20" i="17" s="1"/>
  <c r="I568" i="17"/>
  <c r="I127" i="17"/>
  <c r="I18" i="17"/>
  <c r="D141" i="17"/>
  <c r="F141" i="17" s="1"/>
  <c r="I314" i="17"/>
  <c r="I481" i="17"/>
  <c r="I392" i="17"/>
  <c r="D363" i="17"/>
  <c r="F363" i="17" s="1"/>
  <c r="D248" i="17"/>
  <c r="F248" i="17" s="1"/>
  <c r="G522" i="17"/>
  <c r="F522" i="17"/>
  <c r="D118" i="17"/>
  <c r="F118" i="17" s="1"/>
  <c r="I398" i="17"/>
  <c r="I531" i="17"/>
  <c r="F448" i="17"/>
  <c r="G448" i="17"/>
  <c r="I577" i="17"/>
  <c r="F442" i="17"/>
  <c r="G442" i="17"/>
  <c r="I28" i="17"/>
  <c r="I80" i="17"/>
  <c r="I104" i="17"/>
  <c r="I483" i="17"/>
  <c r="D539" i="17"/>
  <c r="D96" i="17"/>
  <c r="F96" i="17" s="1"/>
  <c r="D450" i="17"/>
  <c r="F516" i="17"/>
  <c r="G516" i="17"/>
  <c r="D138" i="17"/>
  <c r="F138" i="17" s="1"/>
  <c r="I457" i="17"/>
  <c r="D431" i="17"/>
  <c r="D82" i="17"/>
  <c r="F82" i="17" s="1"/>
  <c r="F567" i="17"/>
  <c r="G567" i="17"/>
  <c r="G521" i="17"/>
  <c r="F521" i="17"/>
  <c r="I15" i="17"/>
  <c r="D83" i="17"/>
  <c r="F83" i="17" s="1"/>
  <c r="I484" i="17"/>
  <c r="I391" i="17"/>
  <c r="F569" i="17"/>
  <c r="G569" i="17"/>
  <c r="D29" i="17"/>
  <c r="F29" i="17" s="1"/>
  <c r="D397" i="17"/>
  <c r="I615" i="17"/>
  <c r="D466" i="17"/>
  <c r="D125" i="17"/>
  <c r="F125" i="17" s="1"/>
  <c r="I286" i="17"/>
  <c r="D523" i="17"/>
  <c r="D145" i="17"/>
  <c r="F145" i="17" s="1"/>
  <c r="I596" i="17"/>
  <c r="I8" i="17"/>
  <c r="I488" i="17"/>
  <c r="F408" i="17"/>
  <c r="G408" i="17"/>
  <c r="D586" i="17"/>
  <c r="G560" i="17"/>
  <c r="F560" i="17"/>
  <c r="I387" i="17"/>
  <c r="D159" i="17"/>
  <c r="F159" i="17" s="1"/>
  <c r="I588" i="17"/>
  <c r="D424" i="17"/>
  <c r="D418" i="17"/>
  <c r="D503" i="17"/>
  <c r="D326" i="17"/>
  <c r="F326" i="17" s="1"/>
  <c r="D402" i="17"/>
  <c r="D461" i="17"/>
  <c r="D35" i="17"/>
  <c r="F35" i="17" s="1"/>
  <c r="D403" i="17"/>
  <c r="D356" i="17"/>
  <c r="F356" i="17" s="1"/>
  <c r="D530" i="17"/>
  <c r="D52" i="17"/>
  <c r="F52" i="17" s="1"/>
  <c r="D204" i="17"/>
  <c r="F204" i="17" s="1"/>
  <c r="I340" i="17"/>
  <c r="I150" i="17"/>
  <c r="I571" i="17"/>
  <c r="G524" i="17"/>
  <c r="F524" i="17"/>
  <c r="I597" i="17"/>
  <c r="I312" i="17"/>
  <c r="I87" i="17"/>
  <c r="D278" i="17"/>
  <c r="F278" i="17" s="1"/>
  <c r="I349" i="17"/>
  <c r="D511" i="17"/>
  <c r="I611" i="17"/>
  <c r="G399" i="17"/>
  <c r="F399" i="17"/>
  <c r="I285" i="17"/>
  <c r="D121" i="17"/>
  <c r="F121" i="17" s="1"/>
  <c r="I243" i="17"/>
  <c r="I532" i="17"/>
  <c r="I5" i="17"/>
  <c r="F447" i="17"/>
  <c r="G447" i="17"/>
  <c r="F464" i="17"/>
  <c r="G464" i="17"/>
  <c r="I365" i="17"/>
  <c r="I123" i="17"/>
  <c r="I188" i="17"/>
  <c r="I187" i="17"/>
  <c r="D12" i="17"/>
  <c r="F12" i="17" s="1"/>
  <c r="D320" i="17"/>
  <c r="F320" i="17" s="1"/>
  <c r="D432" i="17"/>
  <c r="D537" i="17"/>
  <c r="I512" i="17"/>
  <c r="I17" i="17"/>
  <c r="I439" i="17"/>
  <c r="F558" i="17"/>
  <c r="G558" i="17"/>
  <c r="I422" i="17"/>
  <c r="D476" i="17"/>
  <c r="D610" i="17"/>
  <c r="G605" i="17"/>
  <c r="F605" i="17"/>
  <c r="I89" i="17"/>
  <c r="G427" i="17"/>
  <c r="F427" i="17"/>
  <c r="I231" i="17"/>
  <c r="F470" i="17"/>
  <c r="G470" i="17"/>
  <c r="D544" i="17"/>
  <c r="I322" i="17"/>
  <c r="D291" i="17"/>
  <c r="F291" i="17" s="1"/>
  <c r="I223" i="17"/>
  <c r="D65" i="17"/>
  <c r="F65" i="17" s="1"/>
  <c r="I155" i="17"/>
  <c r="F426" i="17"/>
  <c r="G426" i="17"/>
  <c r="I411" i="17"/>
  <c r="I209" i="17"/>
  <c r="D24" i="17"/>
  <c r="F24" i="17" s="1"/>
  <c r="G529" i="17"/>
  <c r="F529" i="17"/>
  <c r="D284" i="17"/>
  <c r="F284" i="17" s="1"/>
  <c r="I354" i="17"/>
  <c r="I124" i="17"/>
  <c r="I433" i="17"/>
  <c r="I507" i="17"/>
  <c r="F568" i="17"/>
  <c r="G568" i="17"/>
  <c r="I315" i="17"/>
  <c r="D86" i="17"/>
  <c r="F86" i="17" s="1"/>
  <c r="I108" i="17"/>
  <c r="D127" i="17"/>
  <c r="F127" i="17" s="1"/>
  <c r="I141" i="17"/>
  <c r="D314" i="17"/>
  <c r="F314" i="17" s="1"/>
  <c r="D260" i="17"/>
  <c r="F260" i="17" s="1"/>
  <c r="D481" i="17"/>
  <c r="F392" i="17"/>
  <c r="G392" i="17"/>
  <c r="I118" i="17"/>
  <c r="I554" i="17"/>
  <c r="D245" i="17"/>
  <c r="F245" i="17" s="1"/>
  <c r="F398" i="17"/>
  <c r="G398" i="17"/>
  <c r="D531" i="17"/>
  <c r="D367" i="17"/>
  <c r="F367" i="17" s="1"/>
  <c r="D448" i="17"/>
  <c r="G577" i="17"/>
  <c r="F577" i="17"/>
  <c r="I9" i="17"/>
  <c r="I442" i="17"/>
  <c r="I164" i="17"/>
  <c r="D80" i="17"/>
  <c r="F80" i="17" s="1"/>
  <c r="D190" i="17"/>
  <c r="F190" i="17" s="1"/>
  <c r="D546" i="17"/>
  <c r="I443" i="17"/>
  <c r="I199" i="17"/>
  <c r="I133" i="17"/>
  <c r="G483" i="17"/>
  <c r="F483" i="17"/>
  <c r="D516" i="17"/>
  <c r="G581" i="17"/>
  <c r="F581" i="17"/>
  <c r="G499" i="17"/>
  <c r="F499" i="17"/>
  <c r="G457" i="17"/>
  <c r="F457" i="17"/>
  <c r="D471" i="17"/>
  <c r="D567" i="17"/>
  <c r="D169" i="17"/>
  <c r="F169" i="17" s="1"/>
  <c r="F555" i="17"/>
  <c r="G555" i="17"/>
  <c r="I143" i="17"/>
  <c r="D489" i="17"/>
  <c r="F515" i="17"/>
  <c r="G515" i="17"/>
  <c r="G391" i="17"/>
  <c r="F391" i="17"/>
  <c r="I218" i="17"/>
  <c r="D261" i="17"/>
  <c r="F261" i="17" s="1"/>
  <c r="D569" i="17"/>
  <c r="D161" i="17"/>
  <c r="F161" i="17" s="1"/>
  <c r="I397" i="17"/>
  <c r="D196" i="17"/>
  <c r="F196" i="17" s="1"/>
  <c r="F615" i="17"/>
  <c r="G615" i="17"/>
  <c r="D229" i="17"/>
  <c r="F229" i="17" s="1"/>
  <c r="I375" i="17"/>
  <c r="D14" i="17"/>
  <c r="F14" i="17" s="1"/>
  <c r="I523" i="17"/>
  <c r="D283" i="17"/>
  <c r="F283" i="17" s="1"/>
  <c r="D488" i="17"/>
  <c r="D408" i="17"/>
  <c r="I586" i="17"/>
  <c r="I240" i="17"/>
  <c r="G387" i="17"/>
  <c r="F387" i="17"/>
  <c r="D588" i="17"/>
  <c r="F424" i="17"/>
  <c r="G424" i="17"/>
  <c r="I166" i="17"/>
  <c r="I418" i="17"/>
  <c r="I326" i="17"/>
  <c r="I402" i="17"/>
  <c r="D514" i="17"/>
  <c r="I461" i="17"/>
  <c r="I403" i="17"/>
  <c r="I153" i="17"/>
  <c r="F410" i="17"/>
  <c r="G410" i="17"/>
  <c r="D150" i="17"/>
  <c r="F150" i="17" s="1"/>
  <c r="I524" i="17"/>
  <c r="F597" i="17"/>
  <c r="G597" i="17"/>
  <c r="D336" i="17"/>
  <c r="F336" i="17" s="1"/>
  <c r="D348" i="17"/>
  <c r="F348" i="17" s="1"/>
  <c r="D349" i="17"/>
  <c r="F349" i="17" s="1"/>
  <c r="G511" i="17"/>
  <c r="F511" i="17"/>
  <c r="D285" i="17"/>
  <c r="F285" i="17" s="1"/>
  <c r="D53" i="17"/>
  <c r="F53" i="17" s="1"/>
  <c r="D243" i="17"/>
  <c r="F243" i="17" s="1"/>
  <c r="D447" i="17"/>
  <c r="D464" i="17"/>
  <c r="I147" i="17"/>
  <c r="I337" i="17"/>
  <c r="I609" i="17"/>
  <c r="G454" i="17"/>
  <c r="F454" i="17"/>
  <c r="D182" i="17"/>
  <c r="F182" i="17" s="1"/>
  <c r="D123" i="17"/>
  <c r="F123" i="17" s="1"/>
  <c r="D602" i="17"/>
  <c r="I12" i="17"/>
  <c r="I320" i="17"/>
  <c r="I537" i="17"/>
  <c r="D512" i="17"/>
  <c r="D10" i="17"/>
  <c r="F10" i="17" s="1"/>
  <c r="G439" i="17"/>
  <c r="F439" i="17"/>
  <c r="D558" i="17"/>
  <c r="I406" i="17"/>
  <c r="D422" i="17"/>
  <c r="F476" i="17"/>
  <c r="G476" i="17"/>
  <c r="G610" i="17"/>
  <c r="F610" i="17"/>
  <c r="D304" i="17"/>
  <c r="F304" i="17" s="1"/>
  <c r="I276" i="17"/>
  <c r="D112" i="17"/>
  <c r="F112" i="17" s="1"/>
  <c r="D89" i="17"/>
  <c r="F89" i="17" s="1"/>
  <c r="D231" i="17"/>
  <c r="F231" i="17" s="1"/>
  <c r="D470" i="17"/>
  <c r="F544" i="17"/>
  <c r="G544" i="17"/>
  <c r="I93" i="17"/>
  <c r="I308" i="17"/>
  <c r="I51" i="17"/>
  <c r="I291" i="17"/>
  <c r="I65" i="17"/>
  <c r="D155" i="17"/>
  <c r="F155" i="17" s="1"/>
  <c r="I298" i="17"/>
  <c r="D426" i="17"/>
  <c r="I493" i="17"/>
  <c r="I519" i="17"/>
  <c r="G449" i="17"/>
  <c r="F449" i="17"/>
  <c r="D411" i="17"/>
  <c r="I46" i="17"/>
  <c r="I343" i="17"/>
  <c r="D209" i="17"/>
  <c r="F209" i="17" s="1"/>
  <c r="I310" i="17"/>
  <c r="D564" i="17"/>
  <c r="I288" i="17"/>
  <c r="I24" i="17"/>
  <c r="D433" i="17"/>
  <c r="D507" i="17"/>
  <c r="D603" i="17"/>
  <c r="I211" i="17"/>
  <c r="I20" i="17"/>
  <c r="D568" i="17"/>
  <c r="D315" i="17"/>
  <c r="F315" i="17" s="1"/>
  <c r="I86" i="17"/>
  <c r="D108" i="17"/>
  <c r="F108" i="17" s="1"/>
  <c r="D18" i="17"/>
  <c r="F18" i="17" s="1"/>
  <c r="I260" i="17"/>
  <c r="D63" i="17"/>
  <c r="F63" i="17" s="1"/>
  <c r="I248" i="17"/>
  <c r="I522" i="17"/>
  <c r="F554" i="17"/>
  <c r="G554" i="17"/>
  <c r="I245" i="17"/>
  <c r="D398" i="17"/>
  <c r="G531" i="17"/>
  <c r="F531" i="17"/>
  <c r="I448" i="17"/>
  <c r="D577" i="17"/>
  <c r="D9" i="17"/>
  <c r="F9" i="17" s="1"/>
  <c r="G283" i="17" l="1"/>
  <c r="G6" i="17"/>
  <c r="G336" i="17"/>
  <c r="G199" i="17"/>
  <c r="G271" i="17"/>
  <c r="G78" i="17"/>
  <c r="G373" i="17"/>
  <c r="G357" i="17"/>
  <c r="G113" i="17"/>
  <c r="G7" i="17"/>
  <c r="G63" i="17"/>
  <c r="G190" i="17"/>
  <c r="G278" i="17"/>
  <c r="G290" i="17"/>
  <c r="G275" i="17"/>
  <c r="G57" i="17"/>
  <c r="G374" i="17"/>
  <c r="G62" i="17"/>
  <c r="G234" i="17"/>
  <c r="G236" i="17"/>
  <c r="G3" i="17"/>
  <c r="G5" i="17"/>
  <c r="G9" i="17"/>
  <c r="G226" i="17"/>
  <c r="G97" i="17"/>
  <c r="G155" i="17"/>
  <c r="G80" i="17"/>
  <c r="G35" i="17"/>
  <c r="G298" i="17"/>
  <c r="G212" i="17"/>
  <c r="G302" i="17"/>
  <c r="G289" i="17"/>
  <c r="G350" i="17"/>
  <c r="G381" i="17"/>
  <c r="G134" i="17"/>
  <c r="G4" i="17"/>
  <c r="G107" i="17"/>
  <c r="G99" i="17"/>
  <c r="G101" i="17"/>
  <c r="G95" i="17"/>
  <c r="G200" i="17"/>
  <c r="G369" i="17"/>
  <c r="G229" i="17"/>
  <c r="G263" i="17"/>
  <c r="G368" i="17"/>
  <c r="G143" i="17"/>
  <c r="G84" i="17"/>
  <c r="G23" i="17"/>
  <c r="G259" i="17"/>
  <c r="G168" i="17"/>
  <c r="G328" i="17"/>
  <c r="G243" i="17"/>
  <c r="G346" i="17"/>
  <c r="G223" i="17"/>
  <c r="G19" i="17"/>
  <c r="G110" i="17"/>
  <c r="G366" i="17"/>
  <c r="G303" i="17"/>
  <c r="G15" i="17"/>
  <c r="G153" i="17"/>
  <c r="G59" i="17"/>
  <c r="G311" i="17"/>
  <c r="G154" i="17"/>
  <c r="G103" i="17"/>
  <c r="G137" i="17"/>
  <c r="G221" i="17"/>
  <c r="G384" i="17"/>
  <c r="G214" i="17"/>
  <c r="G174" i="17"/>
  <c r="G321" i="17"/>
  <c r="G129" i="17"/>
  <c r="G276" i="17"/>
  <c r="G339" i="17"/>
  <c r="G220" i="17"/>
  <c r="G124" i="17"/>
  <c r="G69" i="17"/>
  <c r="G183" i="17"/>
  <c r="G265" i="17"/>
  <c r="G11" i="17"/>
  <c r="G362" i="17"/>
  <c r="G122" i="17"/>
  <c r="G213" i="17"/>
  <c r="G202" i="17"/>
  <c r="G363" i="17"/>
  <c r="G148" i="17"/>
  <c r="G270" i="17"/>
  <c r="G44" i="17"/>
  <c r="G79" i="17"/>
  <c r="G68" i="17"/>
  <c r="G209" i="17"/>
  <c r="G150" i="17"/>
  <c r="G288" i="17"/>
  <c r="G135" i="17"/>
  <c r="G370" i="17"/>
  <c r="G45" i="17"/>
  <c r="G332" i="17"/>
  <c r="G193" i="17"/>
  <c r="G178" i="17"/>
  <c r="G65" i="17"/>
  <c r="G258" i="17"/>
  <c r="G71" i="17"/>
  <c r="G38" i="17"/>
  <c r="G139" i="17"/>
  <c r="G162" i="17"/>
  <c r="G382" i="17"/>
  <c r="G123" i="17"/>
  <c r="G285" i="17"/>
  <c r="G196" i="17"/>
  <c r="G260" i="17"/>
  <c r="G141" i="17"/>
  <c r="G187" i="17"/>
  <c r="G104" i="17"/>
  <c r="G51" i="17"/>
  <c r="G87" i="17"/>
  <c r="G331" i="17"/>
  <c r="G64" i="17"/>
  <c r="G205" i="17"/>
  <c r="G197" i="17"/>
  <c r="G323" i="17"/>
  <c r="G166" i="17"/>
  <c r="G73" i="17"/>
  <c r="G380" i="17"/>
  <c r="G358" i="17"/>
  <c r="G149" i="17"/>
  <c r="G207" i="17"/>
  <c r="G299" i="17"/>
  <c r="G316" i="17"/>
  <c r="G28" i="17"/>
  <c r="G241" i="17"/>
  <c r="G176" i="17"/>
  <c r="G133" i="17"/>
  <c r="G198" i="17"/>
  <c r="G251" i="17"/>
  <c r="G116" i="17"/>
  <c r="G172" i="17"/>
  <c r="G81" i="17"/>
  <c r="G342" i="17"/>
  <c r="G18" i="17"/>
  <c r="G314" i="17"/>
  <c r="G284" i="17"/>
  <c r="G83" i="17"/>
  <c r="G188" i="17"/>
  <c r="G294" i="17"/>
  <c r="G211" i="17"/>
  <c r="G308" i="17"/>
  <c r="G337" i="17"/>
  <c r="G312" i="17"/>
  <c r="G109" i="17"/>
  <c r="G21" i="17"/>
  <c r="G230" i="17"/>
  <c r="G330" i="17"/>
  <c r="G274" i="17"/>
  <c r="G318" i="17"/>
  <c r="G256" i="17"/>
  <c r="G203" i="17"/>
  <c r="G267" i="17"/>
  <c r="G54" i="17"/>
  <c r="G327" i="17"/>
  <c r="G13" i="17"/>
  <c r="G257" i="17"/>
  <c r="G297" i="17"/>
  <c r="G371" i="17"/>
  <c r="G367" i="17"/>
  <c r="G204" i="17"/>
  <c r="G96" i="17"/>
  <c r="G240" i="17"/>
  <c r="G74" i="17"/>
  <c r="G114" i="17"/>
  <c r="G313" i="17"/>
  <c r="G16" i="17"/>
  <c r="G319" i="17"/>
  <c r="G40" i="17"/>
  <c r="G177" i="17"/>
  <c r="G92" i="17"/>
  <c r="G282" i="17"/>
  <c r="G295" i="17"/>
  <c r="G349" i="17"/>
  <c r="G52" i="17"/>
  <c r="G343" i="17"/>
  <c r="G218" i="17"/>
  <c r="G379" i="17"/>
  <c r="G280" i="17"/>
  <c r="G163" i="17"/>
  <c r="G249" i="17"/>
  <c r="G333" i="17"/>
  <c r="G266" i="17"/>
  <c r="G22" i="17"/>
  <c r="G67" i="17"/>
  <c r="G286" i="17"/>
  <c r="G94" i="17"/>
  <c r="G261" i="17"/>
  <c r="G24" i="17"/>
  <c r="G8" i="17"/>
  <c r="G90" i="17"/>
  <c r="G208" i="17"/>
  <c r="G156" i="17"/>
  <c r="G338" i="17"/>
  <c r="G317" i="17"/>
  <c r="G151" i="17"/>
  <c r="G25" i="17"/>
  <c r="G102" i="17"/>
  <c r="G132" i="17"/>
  <c r="G293" i="17"/>
  <c r="G364" i="17"/>
  <c r="G179" i="17"/>
  <c r="G250" i="17"/>
  <c r="G111" i="17"/>
  <c r="G120" i="17"/>
  <c r="G195" i="17"/>
  <c r="G167" i="17"/>
  <c r="G216" i="17"/>
  <c r="G296" i="17"/>
  <c r="G152" i="17"/>
  <c r="G49" i="17"/>
  <c r="G130" i="17"/>
  <c r="G231" i="17"/>
  <c r="G245" i="17"/>
  <c r="G279" i="17"/>
  <c r="G378" i="17"/>
  <c r="G334" i="17"/>
  <c r="G222" i="17"/>
  <c r="G273" i="17"/>
  <c r="G98" i="17"/>
  <c r="G66" i="17"/>
  <c r="G237" i="17"/>
  <c r="G128" i="17"/>
  <c r="G225" i="17"/>
  <c r="G247" i="17"/>
  <c r="G121" i="17"/>
  <c r="G171" i="17"/>
  <c r="G89" i="17"/>
  <c r="G85" i="17"/>
  <c r="G255" i="17"/>
  <c r="G235" i="17"/>
  <c r="G140" i="17"/>
  <c r="G29" i="17"/>
  <c r="G194" i="17"/>
  <c r="G32" i="17"/>
  <c r="G165" i="17"/>
  <c r="G372" i="17"/>
  <c r="G301" i="17"/>
  <c r="G281" i="17"/>
  <c r="G41" i="17"/>
  <c r="G224" i="17"/>
  <c r="G53" i="17"/>
  <c r="G184" i="17"/>
  <c r="G100" i="17"/>
  <c r="G383" i="17"/>
  <c r="G232" i="17"/>
  <c r="G325" i="17"/>
  <c r="G326" i="17"/>
  <c r="G115" i="17"/>
  <c r="G82" i="17"/>
  <c r="G375" i="17"/>
  <c r="G315" i="17"/>
  <c r="G112" i="17"/>
  <c r="G75" i="17"/>
  <c r="G344" i="17"/>
  <c r="G180" i="17"/>
  <c r="G173" i="17"/>
  <c r="G351" i="17"/>
  <c r="G206" i="17"/>
  <c r="G347" i="17"/>
  <c r="G145" i="17"/>
  <c r="G72" i="17"/>
  <c r="G144" i="17"/>
  <c r="G192" i="17"/>
  <c r="G42" i="17"/>
  <c r="G146" i="17"/>
  <c r="G353" i="17"/>
  <c r="G365" i="17"/>
  <c r="G248" i="17"/>
  <c r="G126" i="17"/>
  <c r="G61" i="17"/>
  <c r="G58" i="17"/>
  <c r="G277" i="17"/>
  <c r="K33" i="17"/>
  <c r="K42" i="17"/>
  <c r="K265" i="17"/>
  <c r="K113" i="17"/>
  <c r="K454" i="17"/>
  <c r="K94" i="17"/>
  <c r="K144" i="17"/>
  <c r="K341" i="17"/>
  <c r="K239" i="17"/>
  <c r="K391" i="17"/>
  <c r="K578" i="17"/>
  <c r="K20" i="17"/>
  <c r="K198" i="17"/>
  <c r="K208" i="17"/>
  <c r="K93" i="17"/>
  <c r="K267" i="17"/>
  <c r="K102" i="17"/>
  <c r="K245" i="17"/>
  <c r="K472" i="17"/>
  <c r="K125" i="17"/>
  <c r="K177" i="17"/>
  <c r="K475" i="17"/>
  <c r="K566" i="17"/>
  <c r="K160" i="17"/>
  <c r="K481" i="17"/>
  <c r="K211" i="17"/>
  <c r="K484" i="17"/>
  <c r="K65" i="17"/>
  <c r="K463" i="17"/>
  <c r="K438" i="17"/>
  <c r="K91" i="17"/>
  <c r="K462" i="17"/>
  <c r="K24" i="17"/>
  <c r="K543" i="17"/>
  <c r="K149" i="17"/>
  <c r="K399" i="17"/>
  <c r="K126" i="17"/>
  <c r="K26" i="17"/>
  <c r="K142" i="17"/>
  <c r="K148" i="17"/>
  <c r="K388" i="17"/>
  <c r="K532" i="17"/>
  <c r="K513" i="17"/>
  <c r="K295" i="17"/>
  <c r="K237" i="17"/>
  <c r="K27" i="17"/>
  <c r="K186" i="17"/>
  <c r="K135" i="17"/>
  <c r="K76" i="17"/>
  <c r="K504" i="17"/>
  <c r="K405" i="17"/>
  <c r="K41" i="17"/>
  <c r="K469" i="17"/>
  <c r="K548" i="17"/>
  <c r="K40" i="17"/>
  <c r="K122" i="17"/>
  <c r="K229" i="17"/>
  <c r="K5" i="17"/>
  <c r="K4" i="17"/>
  <c r="K516" i="17"/>
  <c r="K384" i="17"/>
  <c r="K586" i="17"/>
  <c r="K598" i="17"/>
  <c r="K168" i="17"/>
  <c r="K117" i="17"/>
  <c r="K398" i="17"/>
  <c r="K303" i="17"/>
  <c r="K436" i="17"/>
  <c r="K604" i="17"/>
  <c r="K477" i="17"/>
  <c r="K104" i="17"/>
  <c r="K304" i="17"/>
  <c r="K297" i="17"/>
  <c r="K92" i="17"/>
  <c r="K246" i="17"/>
  <c r="K52" i="17"/>
  <c r="K255" i="17"/>
  <c r="K537" i="17"/>
  <c r="K590" i="17"/>
  <c r="K261" i="17"/>
  <c r="K558" i="17"/>
  <c r="K275" i="17"/>
  <c r="K191" i="17"/>
  <c r="K372" i="17"/>
  <c r="K145" i="17"/>
  <c r="K448" i="17"/>
  <c r="K451" i="17"/>
  <c r="K521" i="17"/>
  <c r="K175" i="17"/>
  <c r="K401" i="17"/>
  <c r="K281" i="17"/>
  <c r="K248" i="17"/>
  <c r="K82" i="17"/>
  <c r="K568" i="17"/>
  <c r="K356" i="17"/>
  <c r="K60" i="17"/>
  <c r="K379" i="17"/>
  <c r="K503" i="17"/>
  <c r="K174" i="17"/>
  <c r="K306" i="17"/>
  <c r="K99" i="17"/>
  <c r="K396" i="17"/>
  <c r="K288" i="17"/>
  <c r="K61" i="17"/>
  <c r="K283" i="17"/>
  <c r="K48" i="17"/>
  <c r="K290" i="17"/>
  <c r="K57" i="17"/>
  <c r="K110" i="17"/>
  <c r="K464" i="17"/>
  <c r="K440" i="17"/>
  <c r="K410" i="17"/>
  <c r="K332" i="17"/>
  <c r="K411" i="17"/>
  <c r="K59" i="17"/>
  <c r="K581" i="17"/>
  <c r="K278" i="17"/>
  <c r="K294" i="17"/>
  <c r="K67" i="17"/>
  <c r="K522" i="17"/>
  <c r="K498" i="17"/>
  <c r="K339" i="17"/>
  <c r="K480" i="17"/>
  <c r="K428" i="17"/>
  <c r="K570" i="17"/>
  <c r="K189" i="17"/>
  <c r="K3" i="17"/>
  <c r="K62" i="17"/>
  <c r="K593" i="17"/>
  <c r="K118" i="17"/>
  <c r="K443" i="17"/>
  <c r="K427" i="17"/>
  <c r="K69" i="17"/>
  <c r="K243" i="17"/>
  <c r="K367" i="17"/>
  <c r="K342" i="17"/>
  <c r="K249" i="17"/>
  <c r="K228" i="17"/>
  <c r="K311" i="17"/>
  <c r="K575" i="17"/>
  <c r="K34" i="17"/>
  <c r="K479" i="17"/>
  <c r="K419" i="17"/>
  <c r="K169" i="17"/>
  <c r="K96" i="17"/>
  <c r="K536" i="17"/>
  <c r="K197" i="17"/>
  <c r="K476" i="17"/>
  <c r="K569" i="17"/>
  <c r="K421" i="17"/>
  <c r="K599" i="17"/>
  <c r="K324" i="17"/>
  <c r="K351" i="17"/>
  <c r="K13" i="17"/>
  <c r="K252" i="17"/>
  <c r="K121" i="17"/>
  <c r="K519" i="17"/>
  <c r="K218" i="17"/>
  <c r="K491" i="17"/>
  <c r="K444" i="17"/>
  <c r="K601" i="17"/>
  <c r="K596" i="17"/>
  <c r="K152" i="17"/>
  <c r="K274" i="17"/>
  <c r="K85" i="17"/>
  <c r="K8" i="17"/>
  <c r="K455" i="17"/>
  <c r="K334" i="17"/>
  <c r="K270" i="17"/>
  <c r="K321" i="17"/>
  <c r="K292" i="17"/>
  <c r="K424" i="17"/>
  <c r="K157" i="17"/>
  <c r="K506" i="17"/>
  <c r="K353" i="17"/>
  <c r="K366" i="17"/>
  <c r="K358" i="17"/>
  <c r="K307" i="17"/>
  <c r="K188" i="17"/>
  <c r="K520" i="17"/>
  <c r="K530" i="17"/>
  <c r="K155" i="17"/>
  <c r="K343" i="17"/>
  <c r="K81" i="17"/>
  <c r="K247" i="17"/>
  <c r="K266" i="17"/>
  <c r="K134" i="17"/>
  <c r="K230" i="17"/>
  <c r="K123" i="17"/>
  <c r="K231" i="17"/>
  <c r="K150" i="17"/>
  <c r="K29" i="17"/>
  <c r="K286" i="17"/>
  <c r="K381" i="17"/>
  <c r="K181" i="17"/>
  <c r="K116" i="17"/>
  <c r="K552" i="17"/>
  <c r="K373" i="17"/>
  <c r="K473" i="17"/>
  <c r="K137" i="17"/>
  <c r="K465" i="17"/>
  <c r="K159" i="17"/>
  <c r="K291" i="17"/>
  <c r="K502" i="17"/>
  <c r="K273" i="17"/>
  <c r="K345" i="17"/>
  <c r="K541" i="17"/>
  <c r="K471" i="17"/>
  <c r="K539" i="17"/>
  <c r="K450" i="17"/>
  <c r="K363" i="17"/>
  <c r="K400" i="17"/>
  <c r="K337" i="17"/>
  <c r="K359" i="17"/>
  <c r="K585" i="17"/>
  <c r="K383" i="17"/>
  <c r="K173" i="17"/>
  <c r="K614" i="17"/>
  <c r="K105" i="17"/>
  <c r="K355" i="17"/>
  <c r="K73" i="17"/>
  <c r="K583" i="17"/>
  <c r="K385" i="17"/>
  <c r="K478" i="17"/>
  <c r="K31" i="17"/>
  <c r="K431" i="17"/>
  <c r="K433" i="17"/>
  <c r="K315" i="17"/>
  <c r="K289" i="17"/>
  <c r="K490" i="17"/>
  <c r="K518" i="17"/>
  <c r="K613" i="17"/>
  <c r="K171" i="17"/>
  <c r="K203" i="17"/>
  <c r="K214" i="17"/>
  <c r="K587" i="17"/>
  <c r="K534" i="17"/>
  <c r="K56" i="17"/>
  <c r="K277" i="17"/>
  <c r="K500" i="17"/>
  <c r="K364" i="17"/>
  <c r="K226" i="17"/>
  <c r="K407" i="17"/>
  <c r="K250" i="17"/>
  <c r="K88" i="17"/>
  <c r="K312" i="17"/>
  <c r="K467" i="17"/>
  <c r="K540" i="17"/>
  <c r="K192" i="17"/>
  <c r="K528" i="17"/>
  <c r="K253" i="17"/>
  <c r="K459" i="17"/>
  <c r="K508" i="17"/>
  <c r="K425" i="17"/>
  <c r="K86" i="17"/>
  <c r="K219" i="17"/>
  <c r="K322" i="17"/>
  <c r="K25" i="17"/>
  <c r="K251" i="17"/>
  <c r="K612" i="17"/>
  <c r="K77" i="17"/>
  <c r="K224" i="17"/>
  <c r="K167" i="17"/>
  <c r="K418" i="17"/>
  <c r="K54" i="17"/>
  <c r="K474" i="17"/>
  <c r="K19" i="17"/>
  <c r="K369" i="17"/>
  <c r="K606" i="17"/>
  <c r="K254" i="17"/>
  <c r="K544" i="17"/>
  <c r="K15" i="17"/>
  <c r="K6" i="17"/>
  <c r="K108" i="17"/>
  <c r="K452" i="17"/>
  <c r="K43" i="17"/>
  <c r="K335" i="17"/>
  <c r="K494" i="17"/>
  <c r="K172" i="17"/>
  <c r="K402" i="17"/>
  <c r="K316" i="17"/>
  <c r="K71" i="17"/>
  <c r="K196" i="17"/>
  <c r="K64" i="17"/>
  <c r="K509" i="17"/>
  <c r="K112" i="17"/>
  <c r="K582" i="17"/>
  <c r="K165" i="17"/>
  <c r="K529" i="17"/>
  <c r="K143" i="17"/>
  <c r="K319" i="17"/>
  <c r="K260" i="17"/>
  <c r="K163" i="17"/>
  <c r="K330" i="17"/>
  <c r="K453" i="17"/>
  <c r="K72" i="17"/>
  <c r="K302" i="17"/>
  <c r="K414" i="17"/>
  <c r="K128" i="17"/>
  <c r="K488" i="17"/>
  <c r="K207" i="17"/>
  <c r="K370" i="17"/>
  <c r="K608" i="17"/>
  <c r="K298" i="17"/>
  <c r="K517" i="17"/>
  <c r="K313" i="17"/>
  <c r="K376" i="17"/>
  <c r="K58" i="17"/>
  <c r="K610" i="17"/>
  <c r="K170" i="17"/>
  <c r="K333" i="17"/>
  <c r="K223" i="17"/>
  <c r="K139" i="17"/>
  <c r="K468" i="17"/>
  <c r="K279" i="17"/>
  <c r="K460" i="17"/>
  <c r="K588" i="17"/>
  <c r="K550" i="17"/>
  <c r="K16" i="17"/>
  <c r="K39" i="17"/>
  <c r="K147" i="17"/>
  <c r="K336" i="17"/>
  <c r="K323" i="17"/>
  <c r="K615" i="17"/>
  <c r="K161" i="17"/>
  <c r="K221" i="17"/>
  <c r="K209" i="17"/>
  <c r="K354" i="17"/>
  <c r="K271" i="17"/>
  <c r="K268" i="17"/>
  <c r="K120" i="17"/>
  <c r="K264" i="17"/>
  <c r="K11" i="17"/>
  <c r="K555" i="17"/>
  <c r="K325" i="17"/>
  <c r="K571" i="17"/>
  <c r="K151" i="17"/>
  <c r="K133" i="17"/>
  <c r="K382" i="17"/>
  <c r="K51" i="17"/>
  <c r="K538" i="17"/>
  <c r="K553" i="17"/>
  <c r="K89" i="17"/>
  <c r="K66" i="17"/>
  <c r="K318" i="17"/>
  <c r="K70" i="17"/>
  <c r="K592" i="17"/>
  <c r="K235" i="17"/>
  <c r="K572" i="17"/>
  <c r="K549" i="17"/>
  <c r="K605" i="17"/>
  <c r="K340" i="17"/>
  <c r="K55" i="17"/>
  <c r="K607" i="17"/>
  <c r="K183" i="17"/>
  <c r="K90" i="17"/>
  <c r="K225" i="17"/>
  <c r="K179" i="17"/>
  <c r="K287" i="17"/>
  <c r="K527" i="17"/>
  <c r="K368" i="17"/>
  <c r="K600" i="17"/>
  <c r="K423" i="17"/>
  <c r="K348" i="17"/>
  <c r="K299" i="17"/>
  <c r="K435" i="17"/>
  <c r="K227" i="17"/>
  <c r="K184" i="17"/>
  <c r="K349" i="17"/>
  <c r="K556" i="17"/>
  <c r="K300" i="17"/>
  <c r="K21" i="17"/>
  <c r="K563" i="17"/>
  <c r="K573" i="17"/>
  <c r="K80" i="17"/>
  <c r="K83" i="17"/>
  <c r="K409" i="17"/>
  <c r="K280" i="17"/>
  <c r="K577" i="17"/>
  <c r="K14" i="17"/>
  <c r="K68" i="17"/>
  <c r="K124" i="17"/>
  <c r="K579" i="17"/>
  <c r="K449" i="17"/>
  <c r="K185" i="17"/>
  <c r="K84" i="17"/>
  <c r="K106" i="17"/>
  <c r="K257" i="17"/>
  <c r="K574" i="17"/>
  <c r="K557" i="17"/>
  <c r="K79" i="17"/>
  <c r="K17" i="17"/>
  <c r="K413" i="17"/>
  <c r="K457" i="17"/>
  <c r="K238" i="17"/>
  <c r="K331" i="17"/>
  <c r="K551" i="17"/>
  <c r="K584" i="17"/>
  <c r="K314" i="17"/>
  <c r="K309" i="17"/>
  <c r="K131" i="17"/>
  <c r="K461" i="17"/>
  <c r="K103" i="17"/>
  <c r="K542" i="17"/>
  <c r="K45" i="17"/>
  <c r="K594" i="17"/>
  <c r="K317" i="17"/>
  <c r="K236" i="17"/>
  <c r="K496" i="17"/>
  <c r="K365" i="17"/>
  <c r="K387" i="17"/>
  <c r="K199" i="17"/>
  <c r="K262" i="17"/>
  <c r="K546" i="17"/>
  <c r="K101" i="17"/>
  <c r="K18" i="17"/>
  <c r="K360" i="17"/>
  <c r="K164" i="17"/>
  <c r="K35" i="17"/>
  <c r="K301" i="17"/>
  <c r="K132" i="17"/>
  <c r="K347" i="17"/>
  <c r="K394" i="17"/>
  <c r="K141" i="17"/>
  <c r="K53" i="17"/>
  <c r="K49" i="17"/>
  <c r="K194" i="17"/>
  <c r="K495" i="17"/>
  <c r="K127" i="17"/>
  <c r="K497" i="17"/>
  <c r="K201" i="17"/>
  <c r="K489" i="17"/>
  <c r="K9" i="17"/>
  <c r="K202" i="17"/>
  <c r="K403" i="17"/>
  <c r="K182" i="17"/>
  <c r="K327" i="17"/>
  <c r="K561" i="17"/>
  <c r="K357" i="17"/>
  <c r="K193" i="17"/>
  <c r="K107" i="17"/>
  <c r="K146" i="17"/>
  <c r="K240" i="17"/>
  <c r="K320" i="17"/>
  <c r="K276" i="17"/>
  <c r="K525" i="17"/>
  <c r="K493" i="17"/>
  <c r="K166" i="17"/>
  <c r="K233" i="17"/>
  <c r="K263" i="17"/>
  <c r="K446" i="17"/>
  <c r="K545" i="17"/>
  <c r="K195" i="17"/>
  <c r="K510" i="17"/>
  <c r="K296" i="17"/>
  <c r="K406" i="17"/>
  <c r="K393" i="17"/>
  <c r="K386" i="17"/>
  <c r="K602" i="17"/>
  <c r="K204" i="17"/>
  <c r="K458" i="17"/>
  <c r="K492" i="17"/>
  <c r="K111" i="17"/>
  <c r="K187" i="17"/>
  <c r="K153" i="17"/>
  <c r="K210" i="17"/>
  <c r="K23" i="17"/>
  <c r="K232" i="17"/>
  <c r="K156" i="17"/>
  <c r="K293" i="17"/>
  <c r="K526" i="17"/>
  <c r="K482" i="17"/>
  <c r="K374" i="17"/>
  <c r="K591" i="17"/>
  <c r="K611" i="17"/>
  <c r="K483" i="17"/>
  <c r="K326" i="17"/>
  <c r="K10" i="17"/>
  <c r="K442" i="17"/>
  <c r="K87" i="17"/>
  <c r="K28" i="17"/>
  <c r="K205" i="17"/>
  <c r="K244" i="17"/>
  <c r="K220" i="17"/>
  <c r="K511" i="17"/>
  <c r="K200" i="17"/>
  <c r="K507" i="17"/>
  <c r="K310" i="17"/>
  <c r="K580" i="17"/>
  <c r="K392" i="17"/>
  <c r="K30" i="17"/>
  <c r="K559" i="17"/>
  <c r="K505" i="17"/>
  <c r="K567" i="17"/>
  <c r="K603" i="17"/>
  <c r="K258" i="17"/>
  <c r="K138" i="17"/>
  <c r="K487" i="17"/>
  <c r="K115" i="17"/>
  <c r="K36" i="17"/>
  <c r="K412" i="17"/>
  <c r="K350" i="17"/>
  <c r="K432" i="17"/>
  <c r="K47" i="17"/>
  <c r="K576" i="17"/>
  <c r="K485" i="17"/>
  <c r="K597" i="17"/>
  <c r="K515" i="17"/>
  <c r="K12" i="17"/>
  <c r="K95" i="17"/>
  <c r="K44" i="17"/>
  <c r="K178" i="17"/>
  <c r="K74" i="17"/>
  <c r="K22" i="17"/>
  <c r="K259" i="17"/>
  <c r="K114" i="17"/>
  <c r="K445" i="17"/>
  <c r="K533" i="17"/>
  <c r="K63" i="17"/>
  <c r="K361" i="17"/>
  <c r="K213" i="17"/>
  <c r="K328" i="17"/>
  <c r="K37" i="17"/>
  <c r="K217" i="17"/>
  <c r="K501" i="17"/>
  <c r="K234" i="17"/>
  <c r="K415" i="17"/>
  <c r="K486" i="17"/>
  <c r="K514" i="17"/>
  <c r="K352" i="17"/>
  <c r="K46" i="17"/>
  <c r="K242" i="17"/>
  <c r="K430" i="17"/>
  <c r="K190" i="17"/>
  <c r="K377" i="17"/>
  <c r="K441" i="17"/>
  <c r="K371" i="17"/>
  <c r="K547" i="17"/>
  <c r="K395" i="17"/>
  <c r="K531" i="17"/>
  <c r="K285" i="17"/>
  <c r="K282" i="17"/>
  <c r="K524" i="17"/>
  <c r="K362" i="17"/>
  <c r="K97" i="17"/>
  <c r="K129" i="17"/>
  <c r="K404" i="17"/>
  <c r="K439" i="17"/>
  <c r="K272" i="17"/>
  <c r="K212" i="17"/>
  <c r="K426" i="17"/>
  <c r="K562" i="17"/>
  <c r="K389" i="17"/>
  <c r="K269" i="17"/>
  <c r="K499" i="17"/>
  <c r="K434" i="17"/>
  <c r="K109" i="17"/>
  <c r="K380" i="17"/>
  <c r="K256" i="17"/>
  <c r="K346" i="17"/>
  <c r="K390" i="17"/>
  <c r="K7" i="17"/>
  <c r="K437" i="17"/>
  <c r="K535" i="17"/>
  <c r="K284" i="17"/>
  <c r="K38" i="17"/>
  <c r="K565" i="17"/>
  <c r="K136" i="17"/>
  <c r="K589" i="17"/>
  <c r="K305" i="17"/>
  <c r="K609" i="17"/>
  <c r="K338" i="17"/>
  <c r="K408" i="17"/>
  <c r="K50" i="17"/>
  <c r="K564" i="17"/>
  <c r="K98" i="17"/>
  <c r="K416" i="17"/>
  <c r="K470" i="17"/>
  <c r="K329" i="17"/>
  <c r="K466" i="17"/>
  <c r="K447" i="17"/>
  <c r="K456" i="17"/>
  <c r="K397" i="17"/>
  <c r="K308" i="17"/>
  <c r="K420" i="17"/>
  <c r="K422" i="17"/>
  <c r="K417" i="17"/>
  <c r="K140" i="17"/>
  <c r="K560" i="17"/>
  <c r="K215" i="17"/>
  <c r="K375" i="17"/>
  <c r="K158" i="17"/>
  <c r="K100" i="17"/>
  <c r="K429" i="17"/>
  <c r="K162" i="17"/>
  <c r="K216" i="17"/>
  <c r="K180" i="17"/>
  <c r="K78" i="17"/>
  <c r="K344" i="17"/>
  <c r="K206" i="17"/>
  <c r="K154" i="17"/>
  <c r="K241" i="17"/>
  <c r="K130" i="17"/>
  <c r="K222" i="17"/>
  <c r="K119" i="17"/>
  <c r="K32" i="17"/>
  <c r="K176" i="17"/>
  <c r="K523" i="17"/>
  <c r="K554" i="17"/>
  <c r="K75" i="17"/>
  <c r="K595" i="17"/>
  <c r="K378" i="17"/>
  <c r="K512" i="17"/>
  <c r="G117" i="17"/>
  <c r="G201" i="17"/>
  <c r="G106" i="17"/>
  <c r="G17" i="17"/>
  <c r="G340" i="17"/>
  <c r="G189" i="17"/>
  <c r="G191" i="17"/>
  <c r="G31" i="17"/>
  <c r="G47" i="17"/>
  <c r="G253" i="17"/>
  <c r="G119" i="17"/>
  <c r="G34" i="17"/>
  <c r="G307" i="17"/>
  <c r="G14" i="17"/>
  <c r="G77" i="17"/>
  <c r="G91" i="17"/>
  <c r="G287" i="17"/>
  <c r="G181" i="17"/>
  <c r="G131" i="17"/>
  <c r="G228" i="17"/>
  <c r="G376" i="17"/>
  <c r="G60" i="17"/>
  <c r="G186" i="17"/>
  <c r="G138" i="17"/>
  <c r="G88" i="17"/>
  <c r="G272" i="17"/>
  <c r="G233" i="17"/>
  <c r="G329" i="17"/>
  <c r="G161" i="17"/>
  <c r="G50" i="17"/>
  <c r="G125" i="17"/>
  <c r="G55" i="17"/>
  <c r="G46" i="17"/>
  <c r="G354" i="17"/>
  <c r="G159" i="17"/>
  <c r="G182" i="17"/>
  <c r="G345" i="17"/>
  <c r="G108" i="17"/>
  <c r="G185" i="17"/>
  <c r="G217" i="17"/>
  <c r="G238" i="17"/>
  <c r="G10" i="17"/>
  <c r="G341" i="17"/>
  <c r="G244" i="17"/>
  <c r="G227" i="17"/>
  <c r="G30" i="17"/>
  <c r="G127" i="17"/>
  <c r="G306" i="17"/>
  <c r="G320" i="17"/>
  <c r="G76" i="17"/>
  <c r="G33" i="17"/>
  <c r="G26" i="17"/>
  <c r="G359" i="17"/>
  <c r="G70" i="17"/>
  <c r="G335" i="17"/>
  <c r="G56" i="17"/>
  <c r="G309" i="17"/>
  <c r="G219" i="17"/>
  <c r="G292" i="17"/>
  <c r="G239" i="17"/>
  <c r="G324" i="17"/>
  <c r="G118" i="17"/>
  <c r="G352" i="17"/>
  <c r="G136" i="17"/>
  <c r="G164" i="17"/>
  <c r="G268" i="17"/>
  <c r="G37" i="17"/>
  <c r="G300" i="17"/>
  <c r="G147" i="17"/>
  <c r="G157" i="17"/>
  <c r="G310" i="17"/>
  <c r="G304" i="17"/>
  <c r="G242" i="17"/>
  <c r="G377" i="17"/>
  <c r="G355" i="17"/>
  <c r="G210" i="17"/>
  <c r="G305" i="17"/>
  <c r="G215" i="17"/>
  <c r="G175" i="17"/>
  <c r="G169" i="17"/>
  <c r="G39" i="17"/>
  <c r="G142" i="17"/>
  <c r="G264" i="17"/>
  <c r="G160" i="17"/>
  <c r="G269" i="17"/>
  <c r="G43" i="17"/>
  <c r="G252" i="17"/>
  <c r="G27" i="17"/>
  <c r="G246" i="17"/>
  <c r="G105" i="17"/>
  <c r="G322" i="17"/>
  <c r="G12" i="17"/>
  <c r="G86" i="17"/>
  <c r="G36" i="17"/>
  <c r="G48" i="17"/>
  <c r="G20" i="17"/>
  <c r="G93" i="17"/>
  <c r="G348" i="17"/>
  <c r="G361" i="17"/>
  <c r="G291" i="17"/>
  <c r="G360" i="17"/>
  <c r="G254" i="17"/>
  <c r="G262" i="17"/>
  <c r="G356" i="17"/>
  <c r="G170" i="17"/>
  <c r="G158" i="17"/>
  <c r="L344" i="17" l="1"/>
  <c r="N344" i="17"/>
  <c r="M344" i="17"/>
  <c r="O344" i="17"/>
  <c r="P344" i="17" s="1"/>
  <c r="O417" i="17"/>
  <c r="P417" i="17" s="1"/>
  <c r="Q417" i="17" s="1"/>
  <c r="M417" i="17"/>
  <c r="N417" i="17"/>
  <c r="L417" i="17"/>
  <c r="M426" i="17"/>
  <c r="N426" i="17"/>
  <c r="L426" i="17"/>
  <c r="O426" i="17"/>
  <c r="P426" i="17" s="1"/>
  <c r="Q426" i="17" s="1"/>
  <c r="M259" i="17"/>
  <c r="N259" i="17"/>
  <c r="O259" i="17"/>
  <c r="P259" i="17" s="1"/>
  <c r="L259" i="17"/>
  <c r="L23" i="17"/>
  <c r="N23" i="17"/>
  <c r="Q22" i="17"/>
  <c r="M23" i="17"/>
  <c r="O23" i="17"/>
  <c r="N240" i="17"/>
  <c r="L240" i="17"/>
  <c r="O240" i="17"/>
  <c r="Q239" i="17"/>
  <c r="M240" i="17"/>
  <c r="N35" i="17"/>
  <c r="M35" i="17"/>
  <c r="O35" i="17"/>
  <c r="Q34" i="17"/>
  <c r="L35" i="17"/>
  <c r="M238" i="17"/>
  <c r="L238" i="17"/>
  <c r="N238" i="17"/>
  <c r="O238" i="17"/>
  <c r="P238" i="17" s="1"/>
  <c r="O579" i="17"/>
  <c r="P579" i="17" s="1"/>
  <c r="Q579" i="17" s="1"/>
  <c r="L579" i="17"/>
  <c r="M579" i="17"/>
  <c r="N579" i="17"/>
  <c r="N287" i="17"/>
  <c r="M287" i="17"/>
  <c r="L287" i="17"/>
  <c r="O287" i="17"/>
  <c r="P287" i="17" s="1"/>
  <c r="M592" i="17"/>
  <c r="N592" i="17"/>
  <c r="O592" i="17"/>
  <c r="P592" i="17" s="1"/>
  <c r="Q592" i="17" s="1"/>
  <c r="L592" i="17"/>
  <c r="N323" i="17"/>
  <c r="M323" i="17"/>
  <c r="L323" i="17"/>
  <c r="Q322" i="17"/>
  <c r="O323" i="17"/>
  <c r="N333" i="17"/>
  <c r="O333" i="17"/>
  <c r="P333" i="17" s="1"/>
  <c r="Q333" i="17" s="1"/>
  <c r="M333" i="17"/>
  <c r="L333" i="17"/>
  <c r="L582" i="17"/>
  <c r="O582" i="17"/>
  <c r="P582" i="17" s="1"/>
  <c r="Q582" i="17" s="1"/>
  <c r="N582" i="17"/>
  <c r="M582" i="17"/>
  <c r="M452" i="17"/>
  <c r="L452" i="17"/>
  <c r="N452" i="17"/>
  <c r="O452" i="17"/>
  <c r="P452" i="17" s="1"/>
  <c r="Q452" i="17" s="1"/>
  <c r="L253" i="17"/>
  <c r="N253" i="17"/>
  <c r="M253" i="17"/>
  <c r="O253" i="17"/>
  <c r="P253" i="17" s="1"/>
  <c r="Q253" i="17" s="1"/>
  <c r="O291" i="17"/>
  <c r="P291" i="17" s="1"/>
  <c r="Q291" i="17" s="1"/>
  <c r="M291" i="17"/>
  <c r="L291" i="17"/>
  <c r="N291" i="17"/>
  <c r="N150" i="17"/>
  <c r="M150" i="17"/>
  <c r="O150" i="17"/>
  <c r="P150" i="17" s="1"/>
  <c r="Q150" i="17" s="1"/>
  <c r="L150" i="17"/>
  <c r="L455" i="17"/>
  <c r="N455" i="17"/>
  <c r="O455" i="17"/>
  <c r="P455" i="17" s="1"/>
  <c r="Q455" i="17" s="1"/>
  <c r="M455" i="17"/>
  <c r="M67" i="17"/>
  <c r="O67" i="17"/>
  <c r="P67" i="17" s="1"/>
  <c r="Q67" i="17" s="1"/>
  <c r="N67" i="17"/>
  <c r="L67" i="17"/>
  <c r="O356" i="17"/>
  <c r="Q355" i="17"/>
  <c r="M356" i="17"/>
  <c r="L356" i="17"/>
  <c r="N356" i="17"/>
  <c r="O104" i="17"/>
  <c r="M104" i="17"/>
  <c r="L104" i="17"/>
  <c r="N104" i="17"/>
  <c r="L4" i="17"/>
  <c r="N4" i="17"/>
  <c r="M4" i="17"/>
  <c r="O4" i="17"/>
  <c r="P4" i="17" s="1"/>
  <c r="Q4" i="17" s="1"/>
  <c r="M566" i="17"/>
  <c r="O566" i="17"/>
  <c r="P566" i="17" s="1"/>
  <c r="Q566" i="17" s="1"/>
  <c r="L566" i="17"/>
  <c r="N566" i="17"/>
  <c r="N578" i="17"/>
  <c r="O578" i="17"/>
  <c r="P578" i="17" s="1"/>
  <c r="Q578" i="17" s="1"/>
  <c r="M578" i="17"/>
  <c r="L578" i="17"/>
  <c r="O78" i="17"/>
  <c r="M78" i="17"/>
  <c r="Q77" i="17"/>
  <c r="L78" i="17"/>
  <c r="N78" i="17"/>
  <c r="L7" i="17"/>
  <c r="N7" i="17"/>
  <c r="M7" i="17"/>
  <c r="Q6" i="17"/>
  <c r="O7" i="17"/>
  <c r="O22" i="17"/>
  <c r="Q21" i="17"/>
  <c r="M22" i="17"/>
  <c r="N22" i="17"/>
  <c r="L22" i="17"/>
  <c r="O350" i="17"/>
  <c r="P350" i="17" s="1"/>
  <c r="Q350" i="17" s="1"/>
  <c r="M350" i="17"/>
  <c r="L350" i="17"/>
  <c r="N350" i="17"/>
  <c r="M392" i="17"/>
  <c r="L392" i="17"/>
  <c r="N392" i="17"/>
  <c r="O392" i="17"/>
  <c r="P392" i="17" s="1"/>
  <c r="Q392" i="17" s="1"/>
  <c r="N210" i="17"/>
  <c r="O210" i="17"/>
  <c r="P210" i="17" s="1"/>
  <c r="Q210" i="17" s="1"/>
  <c r="L210" i="17"/>
  <c r="M210" i="17"/>
  <c r="N164" i="17"/>
  <c r="O164" i="17"/>
  <c r="L164" i="17"/>
  <c r="M164" i="17"/>
  <c r="Q163" i="17"/>
  <c r="L124" i="17"/>
  <c r="M124" i="17"/>
  <c r="O124" i="17"/>
  <c r="P124" i="17" s="1"/>
  <c r="Q124" i="17" s="1"/>
  <c r="N124" i="17"/>
  <c r="O70" i="17"/>
  <c r="N70" i="17"/>
  <c r="Q69" i="17"/>
  <c r="L70" i="17"/>
  <c r="M70" i="17"/>
  <c r="N555" i="17"/>
  <c r="O555" i="17"/>
  <c r="P555" i="17" s="1"/>
  <c r="Q555" i="17" s="1"/>
  <c r="M555" i="17"/>
  <c r="L555" i="17"/>
  <c r="O170" i="17"/>
  <c r="N170" i="17"/>
  <c r="L170" i="17"/>
  <c r="M170" i="17"/>
  <c r="Q169" i="17"/>
  <c r="N108" i="17"/>
  <c r="M108" i="17"/>
  <c r="O108" i="17"/>
  <c r="P108" i="17" s="1"/>
  <c r="L108" i="17"/>
  <c r="L224" i="17"/>
  <c r="O224" i="17"/>
  <c r="M224" i="17"/>
  <c r="N224" i="17"/>
  <c r="Q223" i="17"/>
  <c r="L528" i="17"/>
  <c r="M528" i="17"/>
  <c r="N528" i="17"/>
  <c r="O528" i="17"/>
  <c r="P528" i="17" s="1"/>
  <c r="Q528" i="17" s="1"/>
  <c r="Q158" i="17"/>
  <c r="M159" i="17"/>
  <c r="O159" i="17"/>
  <c r="N159" i="17"/>
  <c r="L159" i="17"/>
  <c r="O307" i="17"/>
  <c r="P307" i="17" s="1"/>
  <c r="Q307" i="17" s="1"/>
  <c r="N307" i="17"/>
  <c r="M307" i="17"/>
  <c r="L307" i="17"/>
  <c r="M13" i="17"/>
  <c r="O13" i="17"/>
  <c r="P13" i="17" s="1"/>
  <c r="Q13" i="17" s="1"/>
  <c r="N13" i="17"/>
  <c r="L13" i="17"/>
  <c r="L479" i="17"/>
  <c r="N479" i="17"/>
  <c r="O479" i="17"/>
  <c r="P479" i="17" s="1"/>
  <c r="Q479" i="17" s="1"/>
  <c r="M479" i="17"/>
  <c r="O48" i="17"/>
  <c r="N48" i="17"/>
  <c r="L48" i="17"/>
  <c r="M48" i="17"/>
  <c r="N568" i="17"/>
  <c r="L568" i="17"/>
  <c r="M568" i="17"/>
  <c r="O568" i="17"/>
  <c r="P568" i="17" s="1"/>
  <c r="Q568" i="17" s="1"/>
  <c r="N27" i="17"/>
  <c r="O27" i="17"/>
  <c r="Q26" i="17"/>
  <c r="L27" i="17"/>
  <c r="M27" i="17"/>
  <c r="N391" i="17"/>
  <c r="O391" i="17"/>
  <c r="P391" i="17" s="1"/>
  <c r="Q391" i="17" s="1"/>
  <c r="L391" i="17"/>
  <c r="M391" i="17"/>
  <c r="M180" i="17"/>
  <c r="L180" i="17"/>
  <c r="N180" i="17"/>
  <c r="O180" i="17"/>
  <c r="P180" i="17" s="1"/>
  <c r="Q180" i="17" s="1"/>
  <c r="L420" i="17"/>
  <c r="N420" i="17"/>
  <c r="M420" i="17"/>
  <c r="O420" i="17"/>
  <c r="P420" i="17" s="1"/>
  <c r="Q420" i="17" s="1"/>
  <c r="O272" i="17"/>
  <c r="P272" i="17" s="1"/>
  <c r="Q272" i="17" s="1"/>
  <c r="N272" i="17"/>
  <c r="L272" i="17"/>
  <c r="M272" i="17"/>
  <c r="O74" i="17"/>
  <c r="P74" i="17" s="1"/>
  <c r="Q74" i="17" s="1"/>
  <c r="N74" i="17"/>
  <c r="M74" i="17"/>
  <c r="L74" i="17"/>
  <c r="M412" i="17"/>
  <c r="N412" i="17"/>
  <c r="O412" i="17"/>
  <c r="P412" i="17" s="1"/>
  <c r="Q412" i="17" s="1"/>
  <c r="L412" i="17"/>
  <c r="O153" i="17"/>
  <c r="P153" i="17" s="1"/>
  <c r="N153" i="17"/>
  <c r="M153" i="17"/>
  <c r="L153" i="17"/>
  <c r="L127" i="17"/>
  <c r="O127" i="17"/>
  <c r="P127" i="17" s="1"/>
  <c r="Q127" i="17" s="1"/>
  <c r="N127" i="17"/>
  <c r="M127" i="17"/>
  <c r="M360" i="17"/>
  <c r="Q359" i="17"/>
  <c r="L360" i="17"/>
  <c r="O360" i="17"/>
  <c r="N360" i="17"/>
  <c r="L413" i="17"/>
  <c r="M413" i="17"/>
  <c r="O413" i="17"/>
  <c r="P413" i="17" s="1"/>
  <c r="Q413" i="17" s="1"/>
  <c r="N413" i="17"/>
  <c r="M349" i="17"/>
  <c r="N349" i="17"/>
  <c r="O349" i="17"/>
  <c r="P349" i="17" s="1"/>
  <c r="Q349" i="17" s="1"/>
  <c r="L349" i="17"/>
  <c r="N225" i="17"/>
  <c r="L225" i="17"/>
  <c r="O225" i="17"/>
  <c r="P225" i="17" s="1"/>
  <c r="Q225" i="17" s="1"/>
  <c r="M225" i="17"/>
  <c r="L147" i="17"/>
  <c r="M147" i="17"/>
  <c r="O147" i="17"/>
  <c r="P147" i="17" s="1"/>
  <c r="Q147" i="17" s="1"/>
  <c r="N147" i="17"/>
  <c r="N302" i="17"/>
  <c r="O302" i="17"/>
  <c r="L302" i="17"/>
  <c r="M302" i="17"/>
  <c r="L509" i="17"/>
  <c r="M509" i="17"/>
  <c r="O509" i="17"/>
  <c r="P509" i="17" s="1"/>
  <c r="Q509" i="17" s="1"/>
  <c r="N509" i="17"/>
  <c r="O192" i="17"/>
  <c r="P192" i="17" s="1"/>
  <c r="Q192" i="17" s="1"/>
  <c r="L192" i="17"/>
  <c r="N192" i="17"/>
  <c r="M192" i="17"/>
  <c r="N534" i="17"/>
  <c r="L534" i="17"/>
  <c r="O534" i="17"/>
  <c r="P534" i="17" s="1"/>
  <c r="Q534" i="17" s="1"/>
  <c r="M534" i="17"/>
  <c r="N358" i="17"/>
  <c r="L358" i="17"/>
  <c r="Q357" i="17"/>
  <c r="M358" i="17"/>
  <c r="O358" i="17"/>
  <c r="M34" i="17"/>
  <c r="N34" i="17"/>
  <c r="O34" i="17"/>
  <c r="Q33" i="17"/>
  <c r="L34" i="17"/>
  <c r="M593" i="17"/>
  <c r="O593" i="17"/>
  <c r="P593" i="17" s="1"/>
  <c r="Q593" i="17" s="1"/>
  <c r="L593" i="17"/>
  <c r="N593" i="17"/>
  <c r="L278" i="17"/>
  <c r="M278" i="17"/>
  <c r="Q277" i="17"/>
  <c r="N278" i="17"/>
  <c r="O278" i="17"/>
  <c r="N558" i="17"/>
  <c r="O558" i="17"/>
  <c r="P558" i="17" s="1"/>
  <c r="Q558" i="17" s="1"/>
  <c r="M558" i="17"/>
  <c r="L558" i="17"/>
  <c r="M229" i="17"/>
  <c r="N229" i="17"/>
  <c r="L229" i="17"/>
  <c r="O229" i="17"/>
  <c r="P229" i="17" s="1"/>
  <c r="Q229" i="17" s="1"/>
  <c r="M24" i="17"/>
  <c r="O24" i="17"/>
  <c r="L24" i="17"/>
  <c r="Q23" i="17"/>
  <c r="N24" i="17"/>
  <c r="N216" i="17"/>
  <c r="M216" i="17"/>
  <c r="L216" i="17"/>
  <c r="O216" i="17"/>
  <c r="N308" i="17"/>
  <c r="M308" i="17"/>
  <c r="L308" i="17"/>
  <c r="O308" i="17"/>
  <c r="P308" i="17" s="1"/>
  <c r="L217" i="17"/>
  <c r="M217" i="17"/>
  <c r="N217" i="17"/>
  <c r="O217" i="17"/>
  <c r="P217" i="17" s="1"/>
  <c r="L178" i="17"/>
  <c r="O178" i="17"/>
  <c r="Q177" i="17"/>
  <c r="N178" i="17"/>
  <c r="M178" i="17"/>
  <c r="O187" i="17"/>
  <c r="P187" i="17" s="1"/>
  <c r="Q187" i="17" s="1"/>
  <c r="N187" i="17"/>
  <c r="L187" i="17"/>
  <c r="M187" i="17"/>
  <c r="M545" i="17"/>
  <c r="N545" i="17"/>
  <c r="L545" i="17"/>
  <c r="O545" i="17"/>
  <c r="P545" i="17" s="1"/>
  <c r="Q545" i="17" s="1"/>
  <c r="L17" i="17"/>
  <c r="M17" i="17"/>
  <c r="N17" i="17"/>
  <c r="O17" i="17"/>
  <c r="P17" i="17" s="1"/>
  <c r="M196" i="17"/>
  <c r="N196" i="17"/>
  <c r="L196" i="17"/>
  <c r="O196" i="17"/>
  <c r="P196" i="17" s="1"/>
  <c r="Q196" i="17" s="1"/>
  <c r="L544" i="17"/>
  <c r="N544" i="17"/>
  <c r="M544" i="17"/>
  <c r="O544" i="17"/>
  <c r="P544" i="17" s="1"/>
  <c r="Q544" i="17" s="1"/>
  <c r="L467" i="17"/>
  <c r="N467" i="17"/>
  <c r="M467" i="17"/>
  <c r="O467" i="17"/>
  <c r="P467" i="17" s="1"/>
  <c r="Q467" i="17" s="1"/>
  <c r="L385" i="17"/>
  <c r="O385" i="17"/>
  <c r="P385" i="17" s="1"/>
  <c r="Q385" i="17" s="1"/>
  <c r="N385" i="17"/>
  <c r="M385" i="17"/>
  <c r="Q362" i="17"/>
  <c r="O363" i="17"/>
  <c r="M363" i="17"/>
  <c r="L363" i="17"/>
  <c r="N363" i="17"/>
  <c r="N473" i="17"/>
  <c r="O473" i="17"/>
  <c r="P473" i="17" s="1"/>
  <c r="Q473" i="17" s="1"/>
  <c r="L473" i="17"/>
  <c r="M473" i="17"/>
  <c r="L152" i="17"/>
  <c r="M152" i="17"/>
  <c r="N152" i="17"/>
  <c r="O152" i="17"/>
  <c r="P152" i="17" s="1"/>
  <c r="Q152" i="17" s="1"/>
  <c r="M599" i="17"/>
  <c r="N599" i="17"/>
  <c r="L599" i="17"/>
  <c r="O599" i="17"/>
  <c r="P599" i="17" s="1"/>
  <c r="Q599" i="17" s="1"/>
  <c r="M59" i="17"/>
  <c r="O59" i="17"/>
  <c r="P59" i="17" s="1"/>
  <c r="L59" i="17"/>
  <c r="N59" i="17"/>
  <c r="O281" i="17"/>
  <c r="P281" i="17" s="1"/>
  <c r="Q281" i="17" s="1"/>
  <c r="M281" i="17"/>
  <c r="L281" i="17"/>
  <c r="N281" i="17"/>
  <c r="M303" i="17"/>
  <c r="O303" i="17"/>
  <c r="P303" i="17" s="1"/>
  <c r="Q303" i="17" s="1"/>
  <c r="L303" i="17"/>
  <c r="N303" i="17"/>
  <c r="L144" i="17"/>
  <c r="N144" i="17"/>
  <c r="M144" i="17"/>
  <c r="Q143" i="17"/>
  <c r="O144" i="17"/>
  <c r="O429" i="17"/>
  <c r="P429" i="17" s="1"/>
  <c r="Q429" i="17" s="1"/>
  <c r="M429" i="17"/>
  <c r="L429" i="17"/>
  <c r="N429" i="17"/>
  <c r="O129" i="17"/>
  <c r="P129" i="17" s="1"/>
  <c r="Q129" i="17" s="1"/>
  <c r="N129" i="17"/>
  <c r="L129" i="17"/>
  <c r="M129" i="17"/>
  <c r="O190" i="17"/>
  <c r="P190" i="17" s="1"/>
  <c r="Q190" i="17" s="1"/>
  <c r="N190" i="17"/>
  <c r="L190" i="17"/>
  <c r="M190" i="17"/>
  <c r="N328" i="17"/>
  <c r="O328" i="17"/>
  <c r="L328" i="17"/>
  <c r="Q327" i="17"/>
  <c r="M328" i="17"/>
  <c r="M487" i="17"/>
  <c r="L487" i="17"/>
  <c r="N487" i="17"/>
  <c r="O487" i="17"/>
  <c r="P487" i="17" s="1"/>
  <c r="Q487" i="17" s="1"/>
  <c r="L591" i="17"/>
  <c r="N591" i="17"/>
  <c r="O591" i="17"/>
  <c r="P591" i="17" s="1"/>
  <c r="Q591" i="17" s="1"/>
  <c r="M591" i="17"/>
  <c r="L263" i="17"/>
  <c r="M263" i="17"/>
  <c r="O263" i="17"/>
  <c r="P263" i="17" s="1"/>
  <c r="Q263" i="17" s="1"/>
  <c r="N263" i="17"/>
  <c r="M561" i="17"/>
  <c r="L561" i="17"/>
  <c r="O561" i="17"/>
  <c r="P561" i="17" s="1"/>
  <c r="Q561" i="17" s="1"/>
  <c r="N561" i="17"/>
  <c r="N546" i="17"/>
  <c r="O546" i="17"/>
  <c r="P546" i="17" s="1"/>
  <c r="Q546" i="17" s="1"/>
  <c r="M546" i="17"/>
  <c r="L546" i="17"/>
  <c r="N461" i="17"/>
  <c r="L461" i="17"/>
  <c r="O461" i="17"/>
  <c r="P461" i="17" s="1"/>
  <c r="Q461" i="17" s="1"/>
  <c r="M461" i="17"/>
  <c r="N435" i="17"/>
  <c r="O435" i="17"/>
  <c r="P435" i="17" s="1"/>
  <c r="Q435" i="17" s="1"/>
  <c r="L435" i="17"/>
  <c r="M435" i="17"/>
  <c r="L268" i="17"/>
  <c r="N268" i="17"/>
  <c r="O268" i="17"/>
  <c r="M268" i="17"/>
  <c r="L330" i="17"/>
  <c r="O330" i="17"/>
  <c r="M330" i="17"/>
  <c r="N330" i="17"/>
  <c r="Q329" i="17"/>
  <c r="L25" i="17"/>
  <c r="N25" i="17"/>
  <c r="Q24" i="17"/>
  <c r="O25" i="17"/>
  <c r="M25" i="17"/>
  <c r="Q202" i="17"/>
  <c r="M203" i="17"/>
  <c r="L203" i="17"/>
  <c r="N203" i="17"/>
  <c r="O203" i="17"/>
  <c r="O583" i="17"/>
  <c r="P583" i="17" s="1"/>
  <c r="Q583" i="17" s="1"/>
  <c r="N583" i="17"/>
  <c r="L583" i="17"/>
  <c r="M583" i="17"/>
  <c r="L450" i="17"/>
  <c r="O450" i="17"/>
  <c r="P450" i="17" s="1"/>
  <c r="Q450" i="17" s="1"/>
  <c r="N450" i="17"/>
  <c r="M450" i="17"/>
  <c r="M506" i="17"/>
  <c r="O506" i="17"/>
  <c r="P506" i="17" s="1"/>
  <c r="Q506" i="17" s="1"/>
  <c r="L506" i="17"/>
  <c r="N506" i="17"/>
  <c r="M228" i="17"/>
  <c r="O228" i="17"/>
  <c r="P228" i="17" s="1"/>
  <c r="Q228" i="17" s="1"/>
  <c r="L228" i="17"/>
  <c r="N228" i="17"/>
  <c r="N411" i="17"/>
  <c r="M411" i="17"/>
  <c r="O411" i="17"/>
  <c r="P411" i="17" s="1"/>
  <c r="Q411" i="17" s="1"/>
  <c r="L411" i="17"/>
  <c r="M396" i="17"/>
  <c r="L396" i="17"/>
  <c r="N396" i="17"/>
  <c r="O396" i="17"/>
  <c r="P396" i="17" s="1"/>
  <c r="Q396" i="17" s="1"/>
  <c r="O537" i="17"/>
  <c r="P537" i="17" s="1"/>
  <c r="Q537" i="17" s="1"/>
  <c r="M537" i="17"/>
  <c r="L537" i="17"/>
  <c r="N537" i="17"/>
  <c r="M398" i="17"/>
  <c r="O398" i="17"/>
  <c r="P398" i="17" s="1"/>
  <c r="Q398" i="17" s="1"/>
  <c r="L398" i="17"/>
  <c r="N398" i="17"/>
  <c r="N245" i="17"/>
  <c r="L245" i="17"/>
  <c r="M245" i="17"/>
  <c r="O245" i="17"/>
  <c r="Q244" i="17"/>
  <c r="L109" i="17"/>
  <c r="N109" i="17"/>
  <c r="M109" i="17"/>
  <c r="O109" i="17"/>
  <c r="Q108" i="17"/>
  <c r="N97" i="17"/>
  <c r="L97" i="17"/>
  <c r="M97" i="17"/>
  <c r="O97" i="17"/>
  <c r="P97" i="17" s="1"/>
  <c r="Q97" i="17" s="1"/>
  <c r="O430" i="17"/>
  <c r="P430" i="17" s="1"/>
  <c r="Q430" i="17" s="1"/>
  <c r="N430" i="17"/>
  <c r="M430" i="17"/>
  <c r="L430" i="17"/>
  <c r="M213" i="17"/>
  <c r="N213" i="17"/>
  <c r="L213" i="17"/>
  <c r="O213" i="17"/>
  <c r="P213" i="17" s="1"/>
  <c r="Q213" i="17" s="1"/>
  <c r="N374" i="17"/>
  <c r="L374" i="17"/>
  <c r="M374" i="17"/>
  <c r="O374" i="17"/>
  <c r="P374" i="17" s="1"/>
  <c r="Q374" i="17" s="1"/>
  <c r="M458" i="17"/>
  <c r="O458" i="17"/>
  <c r="P458" i="17" s="1"/>
  <c r="Q458" i="17" s="1"/>
  <c r="L458" i="17"/>
  <c r="N458" i="17"/>
  <c r="Q326" i="17"/>
  <c r="O327" i="17"/>
  <c r="N327" i="17"/>
  <c r="M327" i="17"/>
  <c r="L327" i="17"/>
  <c r="O131" i="17"/>
  <c r="P131" i="17" s="1"/>
  <c r="Q131" i="17" s="1"/>
  <c r="M131" i="17"/>
  <c r="L131" i="17"/>
  <c r="N131" i="17"/>
  <c r="N299" i="17"/>
  <c r="L299" i="17"/>
  <c r="O299" i="17"/>
  <c r="P299" i="17" s="1"/>
  <c r="Q299" i="17" s="1"/>
  <c r="M299" i="17"/>
  <c r="M271" i="17"/>
  <c r="L271" i="17"/>
  <c r="Q270" i="17"/>
  <c r="O271" i="17"/>
  <c r="N271" i="17"/>
  <c r="M517" i="17"/>
  <c r="O517" i="17"/>
  <c r="P517" i="17" s="1"/>
  <c r="Q517" i="17" s="1"/>
  <c r="N517" i="17"/>
  <c r="L517" i="17"/>
  <c r="N316" i="17"/>
  <c r="M316" i="17"/>
  <c r="Q315" i="17"/>
  <c r="O316" i="17"/>
  <c r="L316" i="17"/>
  <c r="M606" i="17"/>
  <c r="L606" i="17"/>
  <c r="O606" i="17"/>
  <c r="P606" i="17" s="1"/>
  <c r="Q606" i="17" s="1"/>
  <c r="N606" i="17"/>
  <c r="M322" i="17"/>
  <c r="L322" i="17"/>
  <c r="N322" i="17"/>
  <c r="O322" i="17"/>
  <c r="Q321" i="17"/>
  <c r="M73" i="17"/>
  <c r="L73" i="17"/>
  <c r="N73" i="17"/>
  <c r="O73" i="17"/>
  <c r="M247" i="17"/>
  <c r="O247" i="17"/>
  <c r="Q246" i="17"/>
  <c r="N247" i="17"/>
  <c r="L247" i="17"/>
  <c r="N249" i="17"/>
  <c r="M249" i="17"/>
  <c r="O249" i="17"/>
  <c r="Q248" i="17"/>
  <c r="L249" i="17"/>
  <c r="N99" i="17"/>
  <c r="M99" i="17"/>
  <c r="O99" i="17"/>
  <c r="P99" i="17" s="1"/>
  <c r="Q99" i="17" s="1"/>
  <c r="L99" i="17"/>
  <c r="M175" i="17"/>
  <c r="N175" i="17"/>
  <c r="O175" i="17"/>
  <c r="L175" i="17"/>
  <c r="O102" i="17"/>
  <c r="P102" i="17" s="1"/>
  <c r="Q102" i="17" s="1"/>
  <c r="L102" i="17"/>
  <c r="N102" i="17"/>
  <c r="M102" i="17"/>
  <c r="Q221" i="17"/>
  <c r="O222" i="17"/>
  <c r="M222" i="17"/>
  <c r="L222" i="17"/>
  <c r="N222" i="17"/>
  <c r="N136" i="17"/>
  <c r="Q135" i="17"/>
  <c r="O136" i="17"/>
  <c r="M136" i="17"/>
  <c r="L136" i="17"/>
  <c r="Q241" i="17"/>
  <c r="O242" i="17"/>
  <c r="N242" i="17"/>
  <c r="L242" i="17"/>
  <c r="M242" i="17"/>
  <c r="M361" i="17"/>
  <c r="Q360" i="17"/>
  <c r="L361" i="17"/>
  <c r="O361" i="17"/>
  <c r="N361" i="17"/>
  <c r="O515" i="17"/>
  <c r="P515" i="17" s="1"/>
  <c r="Q515" i="17" s="1"/>
  <c r="N515" i="17"/>
  <c r="L515" i="17"/>
  <c r="M515" i="17"/>
  <c r="N204" i="17"/>
  <c r="O204" i="17"/>
  <c r="P204" i="17" s="1"/>
  <c r="L204" i="17"/>
  <c r="M204" i="17"/>
  <c r="L182" i="17"/>
  <c r="N182" i="17"/>
  <c r="M182" i="17"/>
  <c r="O182" i="17"/>
  <c r="N199" i="17"/>
  <c r="O199" i="17"/>
  <c r="P199" i="17" s="1"/>
  <c r="L199" i="17"/>
  <c r="M199" i="17"/>
  <c r="M257" i="17"/>
  <c r="N257" i="17"/>
  <c r="O257" i="17"/>
  <c r="Q256" i="17"/>
  <c r="L257" i="17"/>
  <c r="N348" i="17"/>
  <c r="M348" i="17"/>
  <c r="L348" i="17"/>
  <c r="O348" i="17"/>
  <c r="P348" i="17" s="1"/>
  <c r="Q348" i="17" s="1"/>
  <c r="L354" i="17"/>
  <c r="N354" i="17"/>
  <c r="M354" i="17"/>
  <c r="O354" i="17"/>
  <c r="Q353" i="17"/>
  <c r="M460" i="17"/>
  <c r="L460" i="17"/>
  <c r="O460" i="17"/>
  <c r="P460" i="17" s="1"/>
  <c r="Q460" i="17" s="1"/>
  <c r="N460" i="17"/>
  <c r="N298" i="17"/>
  <c r="L298" i="17"/>
  <c r="O298" i="17"/>
  <c r="P298" i="17" s="1"/>
  <c r="Q298" i="17" s="1"/>
  <c r="M298" i="17"/>
  <c r="N219" i="17"/>
  <c r="O219" i="17"/>
  <c r="M219" i="17"/>
  <c r="L219" i="17"/>
  <c r="Q218" i="17"/>
  <c r="O250" i="17"/>
  <c r="N250" i="17"/>
  <c r="L250" i="17"/>
  <c r="Q249" i="17"/>
  <c r="M250" i="17"/>
  <c r="O613" i="17"/>
  <c r="P613" i="17" s="1"/>
  <c r="Q613" i="17" s="1"/>
  <c r="L613" i="17"/>
  <c r="M613" i="17"/>
  <c r="N613" i="17"/>
  <c r="L116" i="17"/>
  <c r="O116" i="17"/>
  <c r="M116" i="17"/>
  <c r="Q115" i="17"/>
  <c r="N116" i="17"/>
  <c r="N342" i="17"/>
  <c r="L342" i="17"/>
  <c r="Q341" i="17"/>
  <c r="O342" i="17"/>
  <c r="M342" i="17"/>
  <c r="M306" i="17"/>
  <c r="N306" i="17"/>
  <c r="O306" i="17"/>
  <c r="L306" i="17"/>
  <c r="L521" i="17"/>
  <c r="O521" i="17"/>
  <c r="P521" i="17" s="1"/>
  <c r="Q521" i="17" s="1"/>
  <c r="M521" i="17"/>
  <c r="N521" i="17"/>
  <c r="Q167" i="17"/>
  <c r="L168" i="17"/>
  <c r="N168" i="17"/>
  <c r="M168" i="17"/>
  <c r="O168" i="17"/>
  <c r="L148" i="17"/>
  <c r="M148" i="17"/>
  <c r="O148" i="17"/>
  <c r="P148" i="17" s="1"/>
  <c r="Q148" i="17" s="1"/>
  <c r="N148" i="17"/>
  <c r="L113" i="17"/>
  <c r="M113" i="17"/>
  <c r="O113" i="17"/>
  <c r="P113" i="17" s="1"/>
  <c r="Q113" i="17" s="1"/>
  <c r="N113" i="17"/>
  <c r="L375" i="17"/>
  <c r="O375" i="17"/>
  <c r="P375" i="17" s="1"/>
  <c r="Q375" i="17" s="1"/>
  <c r="M375" i="17"/>
  <c r="N375" i="17"/>
  <c r="N329" i="17"/>
  <c r="O329" i="17"/>
  <c r="L329" i="17"/>
  <c r="Q328" i="17"/>
  <c r="M329" i="17"/>
  <c r="L565" i="17"/>
  <c r="N565" i="17"/>
  <c r="O565" i="17"/>
  <c r="P565" i="17" s="1"/>
  <c r="Q565" i="17" s="1"/>
  <c r="M565" i="17"/>
  <c r="L499" i="17"/>
  <c r="N499" i="17"/>
  <c r="O499" i="17"/>
  <c r="P499" i="17" s="1"/>
  <c r="Q499" i="17" s="1"/>
  <c r="M499" i="17"/>
  <c r="M524" i="17"/>
  <c r="O524" i="17"/>
  <c r="P524" i="17" s="1"/>
  <c r="Q524" i="17" s="1"/>
  <c r="L524" i="17"/>
  <c r="N524" i="17"/>
  <c r="N46" i="17"/>
  <c r="M46" i="17"/>
  <c r="O46" i="17"/>
  <c r="P46" i="17" s="1"/>
  <c r="Q46" i="17" s="1"/>
  <c r="L46" i="17"/>
  <c r="O63" i="17"/>
  <c r="P63" i="17" s="1"/>
  <c r="M63" i="17"/>
  <c r="L63" i="17"/>
  <c r="N63" i="17"/>
  <c r="O597" i="17"/>
  <c r="P597" i="17" s="1"/>
  <c r="Q597" i="17" s="1"/>
  <c r="L597" i="17"/>
  <c r="N597" i="17"/>
  <c r="M597" i="17"/>
  <c r="L603" i="17"/>
  <c r="N603" i="17"/>
  <c r="M603" i="17"/>
  <c r="O603" i="17"/>
  <c r="P603" i="17" s="1"/>
  <c r="Q603" i="17" s="1"/>
  <c r="M244" i="17"/>
  <c r="O244" i="17"/>
  <c r="N244" i="17"/>
  <c r="Q243" i="17"/>
  <c r="L244" i="17"/>
  <c r="L526" i="17"/>
  <c r="O526" i="17"/>
  <c r="P526" i="17" s="1"/>
  <c r="Q526" i="17" s="1"/>
  <c r="M526" i="17"/>
  <c r="N526" i="17"/>
  <c r="N602" i="17"/>
  <c r="L602" i="17"/>
  <c r="O602" i="17"/>
  <c r="P602" i="17" s="1"/>
  <c r="Q602" i="17" s="1"/>
  <c r="M602" i="17"/>
  <c r="O493" i="17"/>
  <c r="P493" i="17" s="1"/>
  <c r="Q493" i="17" s="1"/>
  <c r="L493" i="17"/>
  <c r="N493" i="17"/>
  <c r="M493" i="17"/>
  <c r="N403" i="17"/>
  <c r="L403" i="17"/>
  <c r="M403" i="17"/>
  <c r="O403" i="17"/>
  <c r="P403" i="17" s="1"/>
  <c r="Q403" i="17" s="1"/>
  <c r="N394" i="17"/>
  <c r="O394" i="17"/>
  <c r="P394" i="17" s="1"/>
  <c r="Q394" i="17" s="1"/>
  <c r="M394" i="17"/>
  <c r="L394" i="17"/>
  <c r="N387" i="17"/>
  <c r="O387" i="17"/>
  <c r="P387" i="17" s="1"/>
  <c r="Q387" i="17" s="1"/>
  <c r="M387" i="17"/>
  <c r="L387" i="17"/>
  <c r="L314" i="17"/>
  <c r="M314" i="17"/>
  <c r="Q313" i="17"/>
  <c r="N314" i="17"/>
  <c r="O314" i="17"/>
  <c r="M106" i="17"/>
  <c r="N106" i="17"/>
  <c r="O106" i="17"/>
  <c r="P106" i="17" s="1"/>
  <c r="Q106" i="17" s="1"/>
  <c r="L106" i="17"/>
  <c r="L80" i="17"/>
  <c r="M80" i="17"/>
  <c r="N80" i="17"/>
  <c r="O80" i="17"/>
  <c r="L423" i="17"/>
  <c r="N423" i="17"/>
  <c r="O423" i="17"/>
  <c r="P423" i="17" s="1"/>
  <c r="Q423" i="17" s="1"/>
  <c r="M423" i="17"/>
  <c r="O605" i="17"/>
  <c r="P605" i="17" s="1"/>
  <c r="Q605" i="17" s="1"/>
  <c r="L605" i="17"/>
  <c r="M605" i="17"/>
  <c r="N605" i="17"/>
  <c r="L382" i="17"/>
  <c r="O382" i="17"/>
  <c r="M382" i="17"/>
  <c r="N382" i="17"/>
  <c r="Q381" i="17"/>
  <c r="O209" i="17"/>
  <c r="P209" i="17" s="1"/>
  <c r="Q209" i="17" s="1"/>
  <c r="L209" i="17"/>
  <c r="N209" i="17"/>
  <c r="M209" i="17"/>
  <c r="N279" i="17"/>
  <c r="M279" i="17"/>
  <c r="O279" i="17"/>
  <c r="L279" i="17"/>
  <c r="Q278" i="17"/>
  <c r="L608" i="17"/>
  <c r="N608" i="17"/>
  <c r="M608" i="17"/>
  <c r="O608" i="17"/>
  <c r="P608" i="17" s="1"/>
  <c r="Q608" i="17" s="1"/>
  <c r="L319" i="17"/>
  <c r="Q318" i="17"/>
  <c r="O319" i="17"/>
  <c r="M319" i="17"/>
  <c r="N319" i="17"/>
  <c r="L172" i="17"/>
  <c r="N172" i="17"/>
  <c r="M172" i="17"/>
  <c r="O172" i="17"/>
  <c r="P172" i="17" s="1"/>
  <c r="Q172" i="17" s="1"/>
  <c r="O19" i="17"/>
  <c r="P19" i="17" s="1"/>
  <c r="Q19" i="17" s="1"/>
  <c r="L19" i="17"/>
  <c r="N19" i="17"/>
  <c r="M19" i="17"/>
  <c r="O86" i="17"/>
  <c r="M86" i="17"/>
  <c r="N86" i="17"/>
  <c r="L86" i="17"/>
  <c r="L407" i="17"/>
  <c r="M407" i="17"/>
  <c r="N407" i="17"/>
  <c r="O407" i="17"/>
  <c r="P407" i="17" s="1"/>
  <c r="Q407" i="17" s="1"/>
  <c r="M518" i="17"/>
  <c r="L518" i="17"/>
  <c r="O518" i="17"/>
  <c r="P518" i="17" s="1"/>
  <c r="Q518" i="17" s="1"/>
  <c r="N518" i="17"/>
  <c r="L105" i="17"/>
  <c r="O105" i="17"/>
  <c r="P105" i="17" s="1"/>
  <c r="Q105" i="17" s="1"/>
  <c r="M105" i="17"/>
  <c r="N105" i="17"/>
  <c r="M541" i="17"/>
  <c r="O541" i="17"/>
  <c r="P541" i="17" s="1"/>
  <c r="Q541" i="17" s="1"/>
  <c r="N541" i="17"/>
  <c r="L541" i="17"/>
  <c r="N181" i="17"/>
  <c r="O181" i="17"/>
  <c r="P181" i="17" s="1"/>
  <c r="Q181" i="17" s="1"/>
  <c r="M181" i="17"/>
  <c r="L181" i="17"/>
  <c r="M343" i="17"/>
  <c r="N343" i="17"/>
  <c r="O343" i="17"/>
  <c r="P343" i="17" s="1"/>
  <c r="Q343" i="17" s="1"/>
  <c r="L343" i="17"/>
  <c r="M292" i="17"/>
  <c r="L292" i="17"/>
  <c r="O292" i="17"/>
  <c r="P292" i="17" s="1"/>
  <c r="Q292" i="17" s="1"/>
  <c r="N292" i="17"/>
  <c r="N491" i="17"/>
  <c r="L491" i="17"/>
  <c r="M491" i="17"/>
  <c r="O491" i="17"/>
  <c r="P491" i="17" s="1"/>
  <c r="Q491" i="17" s="1"/>
  <c r="M197" i="17"/>
  <c r="O197" i="17"/>
  <c r="P197" i="17" s="1"/>
  <c r="N197" i="17"/>
  <c r="L197" i="17"/>
  <c r="N367" i="17"/>
  <c r="L367" i="17"/>
  <c r="M367" i="17"/>
  <c r="O367" i="17"/>
  <c r="Q366" i="17"/>
  <c r="L480" i="17"/>
  <c r="O480" i="17"/>
  <c r="P480" i="17" s="1"/>
  <c r="Q480" i="17" s="1"/>
  <c r="N480" i="17"/>
  <c r="M480" i="17"/>
  <c r="L440" i="17"/>
  <c r="M440" i="17"/>
  <c r="N440" i="17"/>
  <c r="O440" i="17"/>
  <c r="P440" i="17" s="1"/>
  <c r="Q440" i="17" s="1"/>
  <c r="N174" i="17"/>
  <c r="O174" i="17"/>
  <c r="P174" i="17" s="1"/>
  <c r="Q174" i="17" s="1"/>
  <c r="M174" i="17"/>
  <c r="L174" i="17"/>
  <c r="N451" i="17"/>
  <c r="L451" i="17"/>
  <c r="O451" i="17"/>
  <c r="P451" i="17" s="1"/>
  <c r="Q451" i="17" s="1"/>
  <c r="M451" i="17"/>
  <c r="M246" i="17"/>
  <c r="N246" i="17"/>
  <c r="O246" i="17"/>
  <c r="Q245" i="17"/>
  <c r="L246" i="17"/>
  <c r="M598" i="17"/>
  <c r="O598" i="17"/>
  <c r="P598" i="17" s="1"/>
  <c r="Q598" i="17" s="1"/>
  <c r="N598" i="17"/>
  <c r="L598" i="17"/>
  <c r="O405" i="17"/>
  <c r="P405" i="17" s="1"/>
  <c r="Q405" i="17" s="1"/>
  <c r="M405" i="17"/>
  <c r="N405" i="17"/>
  <c r="L405" i="17"/>
  <c r="O142" i="17"/>
  <c r="P142" i="17" s="1"/>
  <c r="Q142" i="17" s="1"/>
  <c r="M142" i="17"/>
  <c r="L142" i="17"/>
  <c r="N142" i="17"/>
  <c r="O484" i="17"/>
  <c r="P484" i="17" s="1"/>
  <c r="Q484" i="17" s="1"/>
  <c r="L484" i="17"/>
  <c r="M484" i="17"/>
  <c r="N484" i="17"/>
  <c r="N93" i="17"/>
  <c r="O93" i="17"/>
  <c r="P93" i="17" s="1"/>
  <c r="L93" i="17"/>
  <c r="M93" i="17"/>
  <c r="N265" i="17"/>
  <c r="M265" i="17"/>
  <c r="O265" i="17"/>
  <c r="P265" i="17" s="1"/>
  <c r="Q265" i="17" s="1"/>
  <c r="L265" i="17"/>
  <c r="O241" i="17"/>
  <c r="L241" i="17"/>
  <c r="Q240" i="17"/>
  <c r="N241" i="17"/>
  <c r="M241" i="17"/>
  <c r="M215" i="17"/>
  <c r="N215" i="17"/>
  <c r="O215" i="17"/>
  <c r="P215" i="17" s="1"/>
  <c r="Q215" i="17" s="1"/>
  <c r="L215" i="17"/>
  <c r="O470" i="17"/>
  <c r="P470" i="17" s="1"/>
  <c r="Q470" i="17" s="1"/>
  <c r="N470" i="17"/>
  <c r="M470" i="17"/>
  <c r="L470" i="17"/>
  <c r="N38" i="17"/>
  <c r="O38" i="17"/>
  <c r="Q37" i="17"/>
  <c r="M38" i="17"/>
  <c r="L38" i="17"/>
  <c r="O269" i="17"/>
  <c r="P269" i="17" s="1"/>
  <c r="L269" i="17"/>
  <c r="M269" i="17"/>
  <c r="N269" i="17"/>
  <c r="L282" i="17"/>
  <c r="N282" i="17"/>
  <c r="O282" i="17"/>
  <c r="P282" i="17" s="1"/>
  <c r="Q282" i="17" s="1"/>
  <c r="M282" i="17"/>
  <c r="N352" i="17"/>
  <c r="L352" i="17"/>
  <c r="M352" i="17"/>
  <c r="O352" i="17"/>
  <c r="P352" i="17" s="1"/>
  <c r="M533" i="17"/>
  <c r="O533" i="17"/>
  <c r="P533" i="17" s="1"/>
  <c r="Q533" i="17" s="1"/>
  <c r="N533" i="17"/>
  <c r="L533" i="17"/>
  <c r="L485" i="17"/>
  <c r="O485" i="17"/>
  <c r="P485" i="17" s="1"/>
  <c r="Q485" i="17" s="1"/>
  <c r="N485" i="17"/>
  <c r="M485" i="17"/>
  <c r="L567" i="17"/>
  <c r="O567" i="17"/>
  <c r="P567" i="17" s="1"/>
  <c r="Q567" i="17" s="1"/>
  <c r="N567" i="17"/>
  <c r="M567" i="17"/>
  <c r="N205" i="17"/>
  <c r="Q204" i="17"/>
  <c r="L205" i="17"/>
  <c r="M205" i="17"/>
  <c r="O205" i="17"/>
  <c r="N293" i="17"/>
  <c r="O293" i="17"/>
  <c r="P293" i="17" s="1"/>
  <c r="L293" i="17"/>
  <c r="M293" i="17"/>
  <c r="L386" i="17"/>
  <c r="O386" i="17"/>
  <c r="P386" i="17" s="1"/>
  <c r="Q386" i="17" s="1"/>
  <c r="N386" i="17"/>
  <c r="M386" i="17"/>
  <c r="M525" i="17"/>
  <c r="O525" i="17"/>
  <c r="P525" i="17" s="1"/>
  <c r="Q525" i="17" s="1"/>
  <c r="N525" i="17"/>
  <c r="L525" i="17"/>
  <c r="M202" i="17"/>
  <c r="L202" i="17"/>
  <c r="N202" i="17"/>
  <c r="O202" i="17"/>
  <c r="Q201" i="17"/>
  <c r="N347" i="17"/>
  <c r="L347" i="17"/>
  <c r="M347" i="17"/>
  <c r="O347" i="17"/>
  <c r="P347" i="17" s="1"/>
  <c r="Q347" i="17" s="1"/>
  <c r="M365" i="17"/>
  <c r="Q364" i="17"/>
  <c r="N365" i="17"/>
  <c r="L365" i="17"/>
  <c r="O365" i="17"/>
  <c r="N584" i="17"/>
  <c r="M584" i="17"/>
  <c r="L584" i="17"/>
  <c r="O584" i="17"/>
  <c r="P584" i="17" s="1"/>
  <c r="Q584" i="17" s="1"/>
  <c r="L84" i="17"/>
  <c r="O84" i="17"/>
  <c r="P84" i="17" s="1"/>
  <c r="Q84" i="17" s="1"/>
  <c r="M84" i="17"/>
  <c r="N84" i="17"/>
  <c r="N573" i="17"/>
  <c r="O573" i="17"/>
  <c r="P573" i="17" s="1"/>
  <c r="Q573" i="17" s="1"/>
  <c r="L573" i="17"/>
  <c r="M573" i="17"/>
  <c r="L600" i="17"/>
  <c r="M600" i="17"/>
  <c r="N600" i="17"/>
  <c r="O600" i="17"/>
  <c r="P600" i="17" s="1"/>
  <c r="Q600" i="17" s="1"/>
  <c r="O549" i="17"/>
  <c r="P549" i="17" s="1"/>
  <c r="Q549" i="17" s="1"/>
  <c r="L549" i="17"/>
  <c r="N549" i="17"/>
  <c r="M549" i="17"/>
  <c r="L133" i="17"/>
  <c r="N133" i="17"/>
  <c r="Q132" i="17"/>
  <c r="O133" i="17"/>
  <c r="M133" i="17"/>
  <c r="O221" i="17"/>
  <c r="Q220" i="17"/>
  <c r="M221" i="17"/>
  <c r="N221" i="17"/>
  <c r="L221" i="17"/>
  <c r="M468" i="17"/>
  <c r="N468" i="17"/>
  <c r="L468" i="17"/>
  <c r="O468" i="17"/>
  <c r="P468" i="17" s="1"/>
  <c r="Q468" i="17" s="1"/>
  <c r="M370" i="17"/>
  <c r="L370" i="17"/>
  <c r="O370" i="17"/>
  <c r="Q369" i="17"/>
  <c r="N370" i="17"/>
  <c r="M143" i="17"/>
  <c r="N143" i="17"/>
  <c r="O143" i="17"/>
  <c r="L143" i="17"/>
  <c r="N494" i="17"/>
  <c r="M494" i="17"/>
  <c r="L494" i="17"/>
  <c r="O494" i="17"/>
  <c r="P494" i="17" s="1"/>
  <c r="Q494" i="17" s="1"/>
  <c r="O474" i="17"/>
  <c r="P474" i="17" s="1"/>
  <c r="Q474" i="17" s="1"/>
  <c r="N474" i="17"/>
  <c r="L474" i="17"/>
  <c r="M474" i="17"/>
  <c r="O425" i="17"/>
  <c r="P425" i="17" s="1"/>
  <c r="Q425" i="17" s="1"/>
  <c r="N425" i="17"/>
  <c r="L425" i="17"/>
  <c r="M425" i="17"/>
  <c r="L226" i="17"/>
  <c r="N226" i="17"/>
  <c r="O226" i="17"/>
  <c r="P226" i="17" s="1"/>
  <c r="Q226" i="17" s="1"/>
  <c r="M226" i="17"/>
  <c r="M490" i="17"/>
  <c r="N490" i="17"/>
  <c r="L490" i="17"/>
  <c r="O490" i="17"/>
  <c r="P490" i="17" s="1"/>
  <c r="Q490" i="17" s="1"/>
  <c r="O614" i="17"/>
  <c r="P614" i="17" s="1"/>
  <c r="Q614" i="17" s="1"/>
  <c r="N614" i="17"/>
  <c r="L614" i="17"/>
  <c r="M614" i="17"/>
  <c r="L345" i="17"/>
  <c r="Q344" i="17"/>
  <c r="O345" i="17"/>
  <c r="N345" i="17"/>
  <c r="M345" i="17"/>
  <c r="M381" i="17"/>
  <c r="N381" i="17"/>
  <c r="Q380" i="17"/>
  <c r="O381" i="17"/>
  <c r="L381" i="17"/>
  <c r="L155" i="17"/>
  <c r="O155" i="17"/>
  <c r="P155" i="17" s="1"/>
  <c r="Q155" i="17" s="1"/>
  <c r="M155" i="17"/>
  <c r="N155" i="17"/>
  <c r="O321" i="17"/>
  <c r="Q320" i="17"/>
  <c r="N321" i="17"/>
  <c r="M321" i="17"/>
  <c r="L321" i="17"/>
  <c r="Q217" i="17"/>
  <c r="M218" i="17"/>
  <c r="L218" i="17"/>
  <c r="N218" i="17"/>
  <c r="O218" i="17"/>
  <c r="M536" i="17"/>
  <c r="N536" i="17"/>
  <c r="L536" i="17"/>
  <c r="O536" i="17"/>
  <c r="P536" i="17" s="1"/>
  <c r="Q536" i="17" s="1"/>
  <c r="N243" i="17"/>
  <c r="M243" i="17"/>
  <c r="L243" i="17"/>
  <c r="O243" i="17"/>
  <c r="P243" i="17" s="1"/>
  <c r="M339" i="17"/>
  <c r="Q338" i="17"/>
  <c r="N339" i="17"/>
  <c r="L339" i="17"/>
  <c r="O339" i="17"/>
  <c r="O464" i="17"/>
  <c r="P464" i="17" s="1"/>
  <c r="Q464" i="17" s="1"/>
  <c r="N464" i="17"/>
  <c r="M464" i="17"/>
  <c r="L464" i="17"/>
  <c r="M503" i="17"/>
  <c r="O503" i="17"/>
  <c r="P503" i="17" s="1"/>
  <c r="Q503" i="17" s="1"/>
  <c r="L503" i="17"/>
  <c r="N503" i="17"/>
  <c r="N448" i="17"/>
  <c r="O448" i="17"/>
  <c r="P448" i="17" s="1"/>
  <c r="Q448" i="17" s="1"/>
  <c r="L448" i="17"/>
  <c r="M448" i="17"/>
  <c r="L92" i="17"/>
  <c r="M92" i="17"/>
  <c r="O92" i="17"/>
  <c r="P92" i="17" s="1"/>
  <c r="Q92" i="17" s="1"/>
  <c r="N92" i="17"/>
  <c r="L586" i="17"/>
  <c r="M586" i="17"/>
  <c r="N586" i="17"/>
  <c r="O586" i="17"/>
  <c r="P586" i="17" s="1"/>
  <c r="Q586" i="17" s="1"/>
  <c r="L504" i="17"/>
  <c r="M504" i="17"/>
  <c r="O504" i="17"/>
  <c r="P504" i="17" s="1"/>
  <c r="Q504" i="17" s="1"/>
  <c r="N504" i="17"/>
  <c r="L26" i="17"/>
  <c r="N26" i="17"/>
  <c r="O26" i="17"/>
  <c r="P26" i="17" s="1"/>
  <c r="M26" i="17"/>
  <c r="M211" i="17"/>
  <c r="O211" i="17"/>
  <c r="P211" i="17" s="1"/>
  <c r="Q211" i="17" s="1"/>
  <c r="L211" i="17"/>
  <c r="N211" i="17"/>
  <c r="L208" i="17"/>
  <c r="N208" i="17"/>
  <c r="O208" i="17"/>
  <c r="P208" i="17" s="1"/>
  <c r="Q208" i="17" s="1"/>
  <c r="M208" i="17"/>
  <c r="L42" i="17"/>
  <c r="M42" i="17"/>
  <c r="Q41" i="17"/>
  <c r="O42" i="17"/>
  <c r="N42" i="17"/>
  <c r="L564" i="17"/>
  <c r="M564" i="17"/>
  <c r="O564" i="17"/>
  <c r="P564" i="17" s="1"/>
  <c r="Q564" i="17" s="1"/>
  <c r="N564" i="17"/>
  <c r="L395" i="17"/>
  <c r="O395" i="17"/>
  <c r="P395" i="17" s="1"/>
  <c r="Q395" i="17" s="1"/>
  <c r="N395" i="17"/>
  <c r="M395" i="17"/>
  <c r="O415" i="17"/>
  <c r="P415" i="17" s="1"/>
  <c r="Q415" i="17" s="1"/>
  <c r="L415" i="17"/>
  <c r="N415" i="17"/>
  <c r="M415" i="17"/>
  <c r="O432" i="17"/>
  <c r="P432" i="17" s="1"/>
  <c r="Q432" i="17" s="1"/>
  <c r="N432" i="17"/>
  <c r="L432" i="17"/>
  <c r="M432" i="17"/>
  <c r="M296" i="17"/>
  <c r="N296" i="17"/>
  <c r="Q295" i="17"/>
  <c r="L296" i="17"/>
  <c r="O296" i="17"/>
  <c r="N317" i="17"/>
  <c r="Q316" i="17"/>
  <c r="O317" i="17"/>
  <c r="L317" i="17"/>
  <c r="M317" i="17"/>
  <c r="O325" i="17"/>
  <c r="Q324" i="17"/>
  <c r="M325" i="17"/>
  <c r="N325" i="17"/>
  <c r="L325" i="17"/>
  <c r="Q166" i="17"/>
  <c r="O167" i="17"/>
  <c r="M167" i="17"/>
  <c r="N167" i="17"/>
  <c r="L167" i="17"/>
  <c r="O433" i="17"/>
  <c r="P433" i="17" s="1"/>
  <c r="Q433" i="17" s="1"/>
  <c r="M433" i="17"/>
  <c r="L433" i="17"/>
  <c r="N433" i="17"/>
  <c r="L188" i="17"/>
  <c r="M188" i="17"/>
  <c r="O188" i="17"/>
  <c r="P188" i="17" s="1"/>
  <c r="Q188" i="17" s="1"/>
  <c r="N188" i="17"/>
  <c r="N419" i="17"/>
  <c r="O419" i="17"/>
  <c r="P419" i="17" s="1"/>
  <c r="Q419" i="17" s="1"/>
  <c r="L419" i="17"/>
  <c r="M419" i="17"/>
  <c r="O290" i="17"/>
  <c r="P290" i="17" s="1"/>
  <c r="Q290" i="17" s="1"/>
  <c r="N290" i="17"/>
  <c r="M290" i="17"/>
  <c r="L290" i="17"/>
  <c r="L149" i="17"/>
  <c r="O149" i="17"/>
  <c r="P149" i="17" s="1"/>
  <c r="Q149" i="17" s="1"/>
  <c r="N149" i="17"/>
  <c r="M149" i="17"/>
  <c r="N75" i="17"/>
  <c r="L75" i="17"/>
  <c r="M75" i="17"/>
  <c r="O75" i="17"/>
  <c r="P75" i="17" s="1"/>
  <c r="Q75" i="17" s="1"/>
  <c r="O422" i="17"/>
  <c r="P422" i="17" s="1"/>
  <c r="Q422" i="17" s="1"/>
  <c r="N422" i="17"/>
  <c r="L422" i="17"/>
  <c r="M422" i="17"/>
  <c r="N212" i="17"/>
  <c r="M212" i="17"/>
  <c r="L212" i="17"/>
  <c r="O212" i="17"/>
  <c r="P212" i="17" s="1"/>
  <c r="Q212" i="17" s="1"/>
  <c r="M547" i="17"/>
  <c r="O547" i="17"/>
  <c r="P547" i="17" s="1"/>
  <c r="Q547" i="17" s="1"/>
  <c r="N547" i="17"/>
  <c r="L547" i="17"/>
  <c r="Q9" i="17"/>
  <c r="O10" i="17"/>
  <c r="N10" i="17"/>
  <c r="M10" i="17"/>
  <c r="L10" i="17"/>
  <c r="N510" i="17"/>
  <c r="M510" i="17"/>
  <c r="L510" i="17"/>
  <c r="O510" i="17"/>
  <c r="P510" i="17" s="1"/>
  <c r="Q510" i="17" s="1"/>
  <c r="O497" i="17"/>
  <c r="P497" i="17" s="1"/>
  <c r="Q497" i="17" s="1"/>
  <c r="M497" i="17"/>
  <c r="N497" i="17"/>
  <c r="L497" i="17"/>
  <c r="M594" i="17"/>
  <c r="N594" i="17"/>
  <c r="L594" i="17"/>
  <c r="O594" i="17"/>
  <c r="P594" i="17" s="1"/>
  <c r="Q594" i="17" s="1"/>
  <c r="L457" i="17"/>
  <c r="N457" i="17"/>
  <c r="O457" i="17"/>
  <c r="P457" i="17" s="1"/>
  <c r="Q457" i="17" s="1"/>
  <c r="M457" i="17"/>
  <c r="O556" i="17"/>
  <c r="P556" i="17" s="1"/>
  <c r="Q556" i="17" s="1"/>
  <c r="M556" i="17"/>
  <c r="L556" i="17"/>
  <c r="N556" i="17"/>
  <c r="M336" i="17"/>
  <c r="O336" i="17"/>
  <c r="N336" i="17"/>
  <c r="L336" i="17"/>
  <c r="Q335" i="17"/>
  <c r="O414" i="17"/>
  <c r="P414" i="17" s="1"/>
  <c r="Q414" i="17" s="1"/>
  <c r="N414" i="17"/>
  <c r="L414" i="17"/>
  <c r="M414" i="17"/>
  <c r="M56" i="17"/>
  <c r="L56" i="17"/>
  <c r="N56" i="17"/>
  <c r="O56" i="17"/>
  <c r="P56" i="17" s="1"/>
  <c r="Q56" i="17" s="1"/>
  <c r="O431" i="17"/>
  <c r="P431" i="17" s="1"/>
  <c r="Q431" i="17" s="1"/>
  <c r="L431" i="17"/>
  <c r="N431" i="17"/>
  <c r="M431" i="17"/>
  <c r="L8" i="17"/>
  <c r="M8" i="17"/>
  <c r="N8" i="17"/>
  <c r="O8" i="17"/>
  <c r="P8" i="17" s="1"/>
  <c r="Q8" i="17" s="1"/>
  <c r="Q293" i="17"/>
  <c r="O294" i="17"/>
  <c r="L294" i="17"/>
  <c r="N294" i="17"/>
  <c r="M294" i="17"/>
  <c r="M5" i="17"/>
  <c r="N5" i="17"/>
  <c r="L5" i="17"/>
  <c r="O5" i="17"/>
  <c r="P5" i="17" s="1"/>
  <c r="Q5" i="17" s="1"/>
  <c r="M475" i="17"/>
  <c r="N475" i="17"/>
  <c r="O475" i="17"/>
  <c r="P475" i="17" s="1"/>
  <c r="Q475" i="17" s="1"/>
  <c r="L475" i="17"/>
  <c r="O371" i="17"/>
  <c r="M371" i="17"/>
  <c r="L371" i="17"/>
  <c r="Q370" i="17"/>
  <c r="N371" i="17"/>
  <c r="L501" i="17"/>
  <c r="O501" i="17"/>
  <c r="P501" i="17" s="1"/>
  <c r="Q501" i="17" s="1"/>
  <c r="M501" i="17"/>
  <c r="N501" i="17"/>
  <c r="N580" i="17"/>
  <c r="L580" i="17"/>
  <c r="O580" i="17"/>
  <c r="P580" i="17" s="1"/>
  <c r="Q580" i="17" s="1"/>
  <c r="M580" i="17"/>
  <c r="L195" i="17"/>
  <c r="N195" i="17"/>
  <c r="M195" i="17"/>
  <c r="O195" i="17"/>
  <c r="O68" i="17"/>
  <c r="P68" i="17" s="1"/>
  <c r="L68" i="17"/>
  <c r="N68" i="17"/>
  <c r="M68" i="17"/>
  <c r="N11" i="17"/>
  <c r="O11" i="17"/>
  <c r="P11" i="17" s="1"/>
  <c r="Q11" i="17" s="1"/>
  <c r="L11" i="17"/>
  <c r="M11" i="17"/>
  <c r="M610" i="17"/>
  <c r="O610" i="17"/>
  <c r="P610" i="17" s="1"/>
  <c r="Q610" i="17" s="1"/>
  <c r="L610" i="17"/>
  <c r="N610" i="17"/>
  <c r="M77" i="17"/>
  <c r="L77" i="17"/>
  <c r="O77" i="17"/>
  <c r="P77" i="17" s="1"/>
  <c r="N77" i="17"/>
  <c r="O337" i="17"/>
  <c r="N337" i="17"/>
  <c r="Q336" i="17"/>
  <c r="M337" i="17"/>
  <c r="L337" i="17"/>
  <c r="N123" i="17"/>
  <c r="M123" i="17"/>
  <c r="L123" i="17"/>
  <c r="O123" i="17"/>
  <c r="P123" i="17" s="1"/>
  <c r="Q123" i="17" s="1"/>
  <c r="L351" i="17"/>
  <c r="M351" i="17"/>
  <c r="O351" i="17"/>
  <c r="P351" i="17" s="1"/>
  <c r="Q351" i="17" s="1"/>
  <c r="N351" i="17"/>
  <c r="N283" i="17"/>
  <c r="O283" i="17"/>
  <c r="P283" i="17" s="1"/>
  <c r="Q283" i="17" s="1"/>
  <c r="L283" i="17"/>
  <c r="M283" i="17"/>
  <c r="L237" i="17"/>
  <c r="M237" i="17"/>
  <c r="O237" i="17"/>
  <c r="P237" i="17" s="1"/>
  <c r="Q237" i="17" s="1"/>
  <c r="N237" i="17"/>
  <c r="N239" i="17"/>
  <c r="L239" i="17"/>
  <c r="Q238" i="17"/>
  <c r="O239" i="17"/>
  <c r="M239" i="17"/>
  <c r="L523" i="17"/>
  <c r="O523" i="17"/>
  <c r="P523" i="17" s="1"/>
  <c r="Q523" i="17" s="1"/>
  <c r="M523" i="17"/>
  <c r="N523" i="17"/>
  <c r="O338" i="17"/>
  <c r="N338" i="17"/>
  <c r="L338" i="17"/>
  <c r="Q337" i="17"/>
  <c r="M338" i="17"/>
  <c r="O439" i="17"/>
  <c r="P439" i="17" s="1"/>
  <c r="Q439" i="17" s="1"/>
  <c r="N439" i="17"/>
  <c r="L439" i="17"/>
  <c r="M439" i="17"/>
  <c r="M36" i="17"/>
  <c r="Q35" i="17"/>
  <c r="L36" i="17"/>
  <c r="N36" i="17"/>
  <c r="O36" i="17"/>
  <c r="N483" i="17"/>
  <c r="O483" i="17"/>
  <c r="P483" i="17" s="1"/>
  <c r="Q483" i="17" s="1"/>
  <c r="M483" i="17"/>
  <c r="L483" i="17"/>
  <c r="O18" i="17"/>
  <c r="N18" i="17"/>
  <c r="M18" i="17"/>
  <c r="Q17" i="17"/>
  <c r="L18" i="17"/>
  <c r="O542" i="17"/>
  <c r="P542" i="17" s="1"/>
  <c r="Q542" i="17" s="1"/>
  <c r="M542" i="17"/>
  <c r="L542" i="17"/>
  <c r="N542" i="17"/>
  <c r="L184" i="17"/>
  <c r="O184" i="17"/>
  <c r="P184" i="17" s="1"/>
  <c r="Q184" i="17" s="1"/>
  <c r="M184" i="17"/>
  <c r="N184" i="17"/>
  <c r="O66" i="17"/>
  <c r="P66" i="17" s="1"/>
  <c r="Q66" i="17" s="1"/>
  <c r="L66" i="17"/>
  <c r="M66" i="17"/>
  <c r="N66" i="17"/>
  <c r="L39" i="17"/>
  <c r="N39" i="17"/>
  <c r="M39" i="17"/>
  <c r="O39" i="17"/>
  <c r="P39" i="17" s="1"/>
  <c r="M58" i="17"/>
  <c r="L58" i="17"/>
  <c r="O58" i="17"/>
  <c r="P58" i="17" s="1"/>
  <c r="Q58" i="17" s="1"/>
  <c r="N58" i="17"/>
  <c r="Q14" i="17"/>
  <c r="M15" i="17"/>
  <c r="O15" i="17"/>
  <c r="N15" i="17"/>
  <c r="L15" i="17"/>
  <c r="O612" i="17"/>
  <c r="P612" i="17" s="1"/>
  <c r="Q612" i="17" s="1"/>
  <c r="N612" i="17"/>
  <c r="L612" i="17"/>
  <c r="M612" i="17"/>
  <c r="L540" i="17"/>
  <c r="O540" i="17"/>
  <c r="P540" i="17" s="1"/>
  <c r="Q540" i="17" s="1"/>
  <c r="M540" i="17"/>
  <c r="N540" i="17"/>
  <c r="L587" i="17"/>
  <c r="N587" i="17"/>
  <c r="O587" i="17"/>
  <c r="P587" i="17" s="1"/>
  <c r="Q587" i="17" s="1"/>
  <c r="M587" i="17"/>
  <c r="M478" i="17"/>
  <c r="N478" i="17"/>
  <c r="L478" i="17"/>
  <c r="O478" i="17"/>
  <c r="P478" i="17" s="1"/>
  <c r="Q478" i="17" s="1"/>
  <c r="L400" i="17"/>
  <c r="O400" i="17"/>
  <c r="P400" i="17" s="1"/>
  <c r="Q400" i="17" s="1"/>
  <c r="M400" i="17"/>
  <c r="N400" i="17"/>
  <c r="N366" i="17"/>
  <c r="M366" i="17"/>
  <c r="O366" i="17"/>
  <c r="Q365" i="17"/>
  <c r="L366" i="17"/>
  <c r="L324" i="17"/>
  <c r="N324" i="17"/>
  <c r="Q323" i="17"/>
  <c r="O324" i="17"/>
  <c r="M324" i="17"/>
  <c r="M575" i="17"/>
  <c r="O575" i="17"/>
  <c r="P575" i="17" s="1"/>
  <c r="Q575" i="17" s="1"/>
  <c r="L575" i="17"/>
  <c r="N575" i="17"/>
  <c r="L61" i="17"/>
  <c r="N61" i="17"/>
  <c r="M61" i="17"/>
  <c r="O61" i="17"/>
  <c r="P61" i="17" s="1"/>
  <c r="Q61" i="17" s="1"/>
  <c r="L261" i="17"/>
  <c r="N261" i="17"/>
  <c r="Q260" i="17"/>
  <c r="O261" i="17"/>
  <c r="M261" i="17"/>
  <c r="N122" i="17"/>
  <c r="M122" i="17"/>
  <c r="O122" i="17"/>
  <c r="P122" i="17" s="1"/>
  <c r="Q122" i="17" s="1"/>
  <c r="L122" i="17"/>
  <c r="M125" i="17"/>
  <c r="N125" i="17"/>
  <c r="O125" i="17"/>
  <c r="L125" i="17"/>
  <c r="N176" i="17"/>
  <c r="O176" i="17"/>
  <c r="M176" i="17"/>
  <c r="L176" i="17"/>
  <c r="Q175" i="17"/>
  <c r="O397" i="17"/>
  <c r="P397" i="17" s="1"/>
  <c r="Q397" i="17" s="1"/>
  <c r="N397" i="17"/>
  <c r="L397" i="17"/>
  <c r="M397" i="17"/>
  <c r="M609" i="17"/>
  <c r="L609" i="17"/>
  <c r="N609" i="17"/>
  <c r="O609" i="17"/>
  <c r="P609" i="17" s="1"/>
  <c r="Q609" i="17" s="1"/>
  <c r="O37" i="17"/>
  <c r="Q36" i="17"/>
  <c r="N37" i="17"/>
  <c r="L37" i="17"/>
  <c r="M37" i="17"/>
  <c r="O115" i="17"/>
  <c r="P115" i="17" s="1"/>
  <c r="L115" i="17"/>
  <c r="N115" i="17"/>
  <c r="M115" i="17"/>
  <c r="N507" i="17"/>
  <c r="O507" i="17"/>
  <c r="P507" i="17" s="1"/>
  <c r="Q507" i="17" s="1"/>
  <c r="L507" i="17"/>
  <c r="M507" i="17"/>
  <c r="L611" i="17"/>
  <c r="M611" i="17"/>
  <c r="N611" i="17"/>
  <c r="O611" i="17"/>
  <c r="P611" i="17" s="1"/>
  <c r="Q611" i="17" s="1"/>
  <c r="M357" i="17"/>
  <c r="L357" i="17"/>
  <c r="N357" i="17"/>
  <c r="Q356" i="17"/>
  <c r="O357" i="17"/>
  <c r="O101" i="17"/>
  <c r="P101" i="17" s="1"/>
  <c r="Q101" i="17" s="1"/>
  <c r="N101" i="17"/>
  <c r="L101" i="17"/>
  <c r="M101" i="17"/>
  <c r="L79" i="17"/>
  <c r="O79" i="17"/>
  <c r="P79" i="17" s="1"/>
  <c r="Q79" i="17" s="1"/>
  <c r="M79" i="17"/>
  <c r="N79" i="17"/>
  <c r="O227" i="17"/>
  <c r="P227" i="17" s="1"/>
  <c r="Q227" i="17" s="1"/>
  <c r="L227" i="17"/>
  <c r="N227" i="17"/>
  <c r="M227" i="17"/>
  <c r="M89" i="17"/>
  <c r="N89" i="17"/>
  <c r="Q88" i="17"/>
  <c r="L89" i="17"/>
  <c r="O89" i="17"/>
  <c r="O16" i="17"/>
  <c r="Q15" i="17"/>
  <c r="L16" i="17"/>
  <c r="N16" i="17"/>
  <c r="M16" i="17"/>
  <c r="L453" i="17"/>
  <c r="N453" i="17"/>
  <c r="M453" i="17"/>
  <c r="O453" i="17"/>
  <c r="P453" i="17" s="1"/>
  <c r="Q453" i="17" s="1"/>
  <c r="N214" i="17"/>
  <c r="M214" i="17"/>
  <c r="O214" i="17"/>
  <c r="L214" i="17"/>
  <c r="N353" i="17"/>
  <c r="O353" i="17"/>
  <c r="Q352" i="17"/>
  <c r="M353" i="17"/>
  <c r="L353" i="17"/>
  <c r="L288" i="17"/>
  <c r="N288" i="17"/>
  <c r="Q287" i="17"/>
  <c r="O288" i="17"/>
  <c r="M288" i="17"/>
  <c r="L590" i="17"/>
  <c r="O590" i="17"/>
  <c r="P590" i="17" s="1"/>
  <c r="Q590" i="17" s="1"/>
  <c r="N590" i="17"/>
  <c r="M590" i="17"/>
  <c r="L91" i="17"/>
  <c r="N91" i="17"/>
  <c r="O91" i="17"/>
  <c r="P91" i="17" s="1"/>
  <c r="Q91" i="17" s="1"/>
  <c r="M91" i="17"/>
  <c r="M32" i="17"/>
  <c r="O32" i="17"/>
  <c r="N32" i="17"/>
  <c r="Q31" i="17"/>
  <c r="L32" i="17"/>
  <c r="N456" i="17"/>
  <c r="L456" i="17"/>
  <c r="O456" i="17"/>
  <c r="P456" i="17" s="1"/>
  <c r="Q456" i="17" s="1"/>
  <c r="M456" i="17"/>
  <c r="O380" i="17"/>
  <c r="M380" i="17"/>
  <c r="Q379" i="17"/>
  <c r="L380" i="17"/>
  <c r="N380" i="17"/>
  <c r="Q199" i="17"/>
  <c r="N200" i="17"/>
  <c r="O200" i="17"/>
  <c r="M200" i="17"/>
  <c r="L200" i="17"/>
  <c r="L492" i="17"/>
  <c r="O492" i="17"/>
  <c r="P492" i="17" s="1"/>
  <c r="Q492" i="17" s="1"/>
  <c r="N492" i="17"/>
  <c r="M492" i="17"/>
  <c r="L280" i="17"/>
  <c r="N280" i="17"/>
  <c r="O280" i="17"/>
  <c r="M280" i="17"/>
  <c r="Q279" i="17"/>
  <c r="O607" i="17"/>
  <c r="P607" i="17" s="1"/>
  <c r="Q607" i="17" s="1"/>
  <c r="L607" i="17"/>
  <c r="N607" i="17"/>
  <c r="M607" i="17"/>
  <c r="L553" i="17"/>
  <c r="N553" i="17"/>
  <c r="O553" i="17"/>
  <c r="P553" i="17" s="1"/>
  <c r="Q553" i="17" s="1"/>
  <c r="M553" i="17"/>
  <c r="L550" i="17"/>
  <c r="O550" i="17"/>
  <c r="P550" i="17" s="1"/>
  <c r="Q550" i="17" s="1"/>
  <c r="N550" i="17"/>
  <c r="M550" i="17"/>
  <c r="N71" i="17"/>
  <c r="O71" i="17"/>
  <c r="P71" i="17" s="1"/>
  <c r="Q71" i="17" s="1"/>
  <c r="L71" i="17"/>
  <c r="M71" i="17"/>
  <c r="N312" i="17"/>
  <c r="L312" i="17"/>
  <c r="O312" i="17"/>
  <c r="P312" i="17" s="1"/>
  <c r="M312" i="17"/>
  <c r="L266" i="17"/>
  <c r="M266" i="17"/>
  <c r="O266" i="17"/>
  <c r="P266" i="17" s="1"/>
  <c r="N266" i="17"/>
  <c r="L189" i="17"/>
  <c r="M189" i="17"/>
  <c r="N189" i="17"/>
  <c r="O189" i="17"/>
  <c r="P189" i="17" s="1"/>
  <c r="Q189" i="17" s="1"/>
  <c r="N401" i="17"/>
  <c r="O401" i="17"/>
  <c r="P401" i="17" s="1"/>
  <c r="Q401" i="17" s="1"/>
  <c r="L401" i="17"/>
  <c r="M401" i="17"/>
  <c r="L548" i="17"/>
  <c r="N548" i="17"/>
  <c r="M548" i="17"/>
  <c r="O548" i="17"/>
  <c r="P548" i="17" s="1"/>
  <c r="Q548" i="17" s="1"/>
  <c r="M532" i="17"/>
  <c r="L532" i="17"/>
  <c r="O532" i="17"/>
  <c r="P532" i="17" s="1"/>
  <c r="Q532" i="17" s="1"/>
  <c r="N532" i="17"/>
  <c r="M438" i="17"/>
  <c r="N438" i="17"/>
  <c r="L438" i="17"/>
  <c r="O438" i="17"/>
  <c r="P438" i="17" s="1"/>
  <c r="Q438" i="17" s="1"/>
  <c r="N100" i="17"/>
  <c r="O100" i="17"/>
  <c r="P100" i="17" s="1"/>
  <c r="Q100" i="17" s="1"/>
  <c r="M100" i="17"/>
  <c r="L100" i="17"/>
  <c r="N589" i="17"/>
  <c r="M589" i="17"/>
  <c r="L589" i="17"/>
  <c r="O589" i="17"/>
  <c r="P589" i="17" s="1"/>
  <c r="Q589" i="17" s="1"/>
  <c r="O12" i="17"/>
  <c r="P12" i="17" s="1"/>
  <c r="Q12" i="17" s="1"/>
  <c r="M12" i="17"/>
  <c r="N12" i="17"/>
  <c r="L12" i="17"/>
  <c r="M233" i="17"/>
  <c r="O233" i="17"/>
  <c r="L233" i="17"/>
  <c r="N233" i="17"/>
  <c r="L262" i="17"/>
  <c r="N262" i="17"/>
  <c r="O262" i="17"/>
  <c r="P262" i="17" s="1"/>
  <c r="Q262" i="17" s="1"/>
  <c r="M262" i="17"/>
  <c r="O574" i="17"/>
  <c r="P574" i="17" s="1"/>
  <c r="Q574" i="17" s="1"/>
  <c r="N574" i="17"/>
  <c r="M574" i="17"/>
  <c r="L574" i="17"/>
  <c r="M409" i="17"/>
  <c r="O409" i="17"/>
  <c r="P409" i="17" s="1"/>
  <c r="Q409" i="17" s="1"/>
  <c r="L409" i="17"/>
  <c r="N409" i="17"/>
  <c r="N163" i="17"/>
  <c r="O163" i="17"/>
  <c r="P163" i="17" s="1"/>
  <c r="P164" i="17" s="1"/>
  <c r="Q164" i="17" s="1"/>
  <c r="L163" i="17"/>
  <c r="M163" i="17"/>
  <c r="M171" i="17"/>
  <c r="Q170" i="17"/>
  <c r="O171" i="17"/>
  <c r="L171" i="17"/>
  <c r="N171" i="17"/>
  <c r="O539" i="17"/>
  <c r="P539" i="17" s="1"/>
  <c r="Q539" i="17" s="1"/>
  <c r="M539" i="17"/>
  <c r="L539" i="17"/>
  <c r="N539" i="17"/>
  <c r="L552" i="17"/>
  <c r="N552" i="17"/>
  <c r="M552" i="17"/>
  <c r="O552" i="17"/>
  <c r="P552" i="17" s="1"/>
  <c r="Q552" i="17" s="1"/>
  <c r="M332" i="17"/>
  <c r="O332" i="17"/>
  <c r="N332" i="17"/>
  <c r="L332" i="17"/>
  <c r="Q331" i="17"/>
  <c r="O255" i="17"/>
  <c r="P255" i="17" s="1"/>
  <c r="Q255" i="17" s="1"/>
  <c r="N255" i="17"/>
  <c r="L255" i="17"/>
  <c r="M255" i="17"/>
  <c r="O469" i="17"/>
  <c r="P469" i="17" s="1"/>
  <c r="Q469" i="17" s="1"/>
  <c r="M469" i="17"/>
  <c r="N469" i="17"/>
  <c r="L469" i="17"/>
  <c r="L463" i="17"/>
  <c r="N463" i="17"/>
  <c r="M463" i="17"/>
  <c r="O463" i="17"/>
  <c r="P463" i="17" s="1"/>
  <c r="Q463" i="17" s="1"/>
  <c r="N158" i="17"/>
  <c r="O158" i="17"/>
  <c r="L158" i="17"/>
  <c r="M158" i="17"/>
  <c r="M466" i="17"/>
  <c r="O466" i="17"/>
  <c r="P466" i="17" s="1"/>
  <c r="Q466" i="17" s="1"/>
  <c r="N466" i="17"/>
  <c r="L466" i="17"/>
  <c r="L434" i="17"/>
  <c r="O434" i="17"/>
  <c r="P434" i="17" s="1"/>
  <c r="Q434" i="17" s="1"/>
  <c r="N434" i="17"/>
  <c r="M434" i="17"/>
  <c r="M258" i="17"/>
  <c r="N258" i="17"/>
  <c r="L258" i="17"/>
  <c r="O258" i="17"/>
  <c r="P258" i="17" s="1"/>
  <c r="Q258" i="17" s="1"/>
  <c r="O482" i="17"/>
  <c r="P482" i="17" s="1"/>
  <c r="Q482" i="17" s="1"/>
  <c r="M482" i="17"/>
  <c r="L482" i="17"/>
  <c r="N482" i="17"/>
  <c r="N141" i="17"/>
  <c r="O141" i="17"/>
  <c r="P141" i="17" s="1"/>
  <c r="Q141" i="17" s="1"/>
  <c r="L141" i="17"/>
  <c r="M141" i="17"/>
  <c r="N83" i="17"/>
  <c r="L83" i="17"/>
  <c r="O83" i="17"/>
  <c r="P83" i="17" s="1"/>
  <c r="Q83" i="17" s="1"/>
  <c r="M83" i="17"/>
  <c r="L340" i="17"/>
  <c r="M340" i="17"/>
  <c r="O340" i="17"/>
  <c r="Q339" i="17"/>
  <c r="N340" i="17"/>
  <c r="M260" i="17"/>
  <c r="N260" i="17"/>
  <c r="Q259" i="17"/>
  <c r="L260" i="17"/>
  <c r="O260" i="17"/>
  <c r="M402" i="17"/>
  <c r="L402" i="17"/>
  <c r="O402" i="17"/>
  <c r="P402" i="17" s="1"/>
  <c r="Q402" i="17" s="1"/>
  <c r="N402" i="17"/>
  <c r="N355" i="17"/>
  <c r="M355" i="17"/>
  <c r="L355" i="17"/>
  <c r="O355" i="17"/>
  <c r="P355" i="17" s="1"/>
  <c r="N471" i="17"/>
  <c r="M471" i="17"/>
  <c r="L471" i="17"/>
  <c r="O471" i="17"/>
  <c r="P471" i="17" s="1"/>
  <c r="Q471" i="17" s="1"/>
  <c r="N424" i="17"/>
  <c r="L424" i="17"/>
  <c r="O424" i="17"/>
  <c r="P424" i="17" s="1"/>
  <c r="Q424" i="17" s="1"/>
  <c r="M424" i="17"/>
  <c r="O476" i="17"/>
  <c r="P476" i="17" s="1"/>
  <c r="Q476" i="17" s="1"/>
  <c r="N476" i="17"/>
  <c r="M476" i="17"/>
  <c r="L476" i="17"/>
  <c r="M410" i="17"/>
  <c r="N410" i="17"/>
  <c r="L410" i="17"/>
  <c r="O410" i="17"/>
  <c r="P410" i="17" s="1"/>
  <c r="Q410" i="17" s="1"/>
  <c r="Q51" i="17"/>
  <c r="M52" i="17"/>
  <c r="L52" i="17"/>
  <c r="N52" i="17"/>
  <c r="O52" i="17"/>
  <c r="Q64" i="17"/>
  <c r="N65" i="17"/>
  <c r="O65" i="17"/>
  <c r="M65" i="17"/>
  <c r="L65" i="17"/>
  <c r="N130" i="17"/>
  <c r="O130" i="17"/>
  <c r="P130" i="17" s="1"/>
  <c r="Q130" i="17" s="1"/>
  <c r="L130" i="17"/>
  <c r="M130" i="17"/>
  <c r="O512" i="17"/>
  <c r="P512" i="17" s="1"/>
  <c r="Q512" i="17" s="1"/>
  <c r="L512" i="17"/>
  <c r="M512" i="17"/>
  <c r="N512" i="17"/>
  <c r="M154" i="17"/>
  <c r="O154" i="17"/>
  <c r="L154" i="17"/>
  <c r="Q153" i="17"/>
  <c r="N154" i="17"/>
  <c r="O560" i="17"/>
  <c r="P560" i="17" s="1"/>
  <c r="Q560" i="17" s="1"/>
  <c r="M560" i="17"/>
  <c r="N560" i="17"/>
  <c r="L560" i="17"/>
  <c r="L416" i="17"/>
  <c r="M416" i="17"/>
  <c r="N416" i="17"/>
  <c r="O416" i="17"/>
  <c r="P416" i="17" s="1"/>
  <c r="Q416" i="17" s="1"/>
  <c r="N284" i="17"/>
  <c r="M284" i="17"/>
  <c r="O284" i="17"/>
  <c r="P284" i="17" s="1"/>
  <c r="L284" i="17"/>
  <c r="O389" i="17"/>
  <c r="P389" i="17" s="1"/>
  <c r="Q389" i="17" s="1"/>
  <c r="M389" i="17"/>
  <c r="L389" i="17"/>
  <c r="N389" i="17"/>
  <c r="M285" i="17"/>
  <c r="L285" i="17"/>
  <c r="Q284" i="17"/>
  <c r="O285" i="17"/>
  <c r="N285" i="17"/>
  <c r="O514" i="17"/>
  <c r="P514" i="17" s="1"/>
  <c r="Q514" i="17" s="1"/>
  <c r="N514" i="17"/>
  <c r="L514" i="17"/>
  <c r="M514" i="17"/>
  <c r="O445" i="17"/>
  <c r="P445" i="17" s="1"/>
  <c r="Q445" i="17" s="1"/>
  <c r="M445" i="17"/>
  <c r="L445" i="17"/>
  <c r="N445" i="17"/>
  <c r="L576" i="17"/>
  <c r="O576" i="17"/>
  <c r="P576" i="17" s="1"/>
  <c r="Q576" i="17" s="1"/>
  <c r="M576" i="17"/>
  <c r="N576" i="17"/>
  <c r="M505" i="17"/>
  <c r="N505" i="17"/>
  <c r="O505" i="17"/>
  <c r="P505" i="17" s="1"/>
  <c r="Q505" i="17" s="1"/>
  <c r="L505" i="17"/>
  <c r="L28" i="17"/>
  <c r="M28" i="17"/>
  <c r="O28" i="17"/>
  <c r="Q27" i="17"/>
  <c r="N28" i="17"/>
  <c r="M156" i="17"/>
  <c r="O156" i="17"/>
  <c r="P156" i="17" s="1"/>
  <c r="Q156" i="17" s="1"/>
  <c r="N156" i="17"/>
  <c r="L156" i="17"/>
  <c r="O393" i="17"/>
  <c r="P393" i="17" s="1"/>
  <c r="Q393" i="17" s="1"/>
  <c r="M393" i="17"/>
  <c r="L393" i="17"/>
  <c r="N393" i="17"/>
  <c r="N276" i="17"/>
  <c r="Q275" i="17"/>
  <c r="O276" i="17"/>
  <c r="L276" i="17"/>
  <c r="M276" i="17"/>
  <c r="L9" i="17"/>
  <c r="M9" i="17"/>
  <c r="N9" i="17"/>
  <c r="O9" i="17"/>
  <c r="P9" i="17" s="1"/>
  <c r="O132" i="17"/>
  <c r="N132" i="17"/>
  <c r="M132" i="17"/>
  <c r="L132" i="17"/>
  <c r="M496" i="17"/>
  <c r="N496" i="17"/>
  <c r="L496" i="17"/>
  <c r="O496" i="17"/>
  <c r="P496" i="17" s="1"/>
  <c r="Q496" i="17" s="1"/>
  <c r="N551" i="17"/>
  <c r="L551" i="17"/>
  <c r="M551" i="17"/>
  <c r="O551" i="17"/>
  <c r="P551" i="17" s="1"/>
  <c r="Q551" i="17" s="1"/>
  <c r="N185" i="17"/>
  <c r="M185" i="17"/>
  <c r="L185" i="17"/>
  <c r="O185" i="17"/>
  <c r="P185" i="17" s="1"/>
  <c r="Q185" i="17" s="1"/>
  <c r="O563" i="17"/>
  <c r="P563" i="17" s="1"/>
  <c r="Q563" i="17" s="1"/>
  <c r="L563" i="17"/>
  <c r="N563" i="17"/>
  <c r="M563" i="17"/>
  <c r="O368" i="17"/>
  <c r="M368" i="17"/>
  <c r="N368" i="17"/>
  <c r="L368" i="17"/>
  <c r="Q367" i="17"/>
  <c r="M572" i="17"/>
  <c r="N572" i="17"/>
  <c r="O572" i="17"/>
  <c r="P572" i="17" s="1"/>
  <c r="Q572" i="17" s="1"/>
  <c r="L572" i="17"/>
  <c r="M151" i="17"/>
  <c r="L151" i="17"/>
  <c r="O151" i="17"/>
  <c r="P151" i="17" s="1"/>
  <c r="Q151" i="17" s="1"/>
  <c r="N151" i="17"/>
  <c r="N161" i="17"/>
  <c r="Q160" i="17"/>
  <c r="L161" i="17"/>
  <c r="O161" i="17"/>
  <c r="M161" i="17"/>
  <c r="L139" i="17"/>
  <c r="O139" i="17"/>
  <c r="M139" i="17"/>
  <c r="N139" i="17"/>
  <c r="O207" i="17"/>
  <c r="P207" i="17" s="1"/>
  <c r="Q207" i="17" s="1"/>
  <c r="M207" i="17"/>
  <c r="N207" i="17"/>
  <c r="L207" i="17"/>
  <c r="L529" i="17"/>
  <c r="O529" i="17"/>
  <c r="P529" i="17" s="1"/>
  <c r="Q529" i="17" s="1"/>
  <c r="N529" i="17"/>
  <c r="M529" i="17"/>
  <c r="N335" i="17"/>
  <c r="M335" i="17"/>
  <c r="O335" i="17"/>
  <c r="Q334" i="17"/>
  <c r="L335" i="17"/>
  <c r="M54" i="17"/>
  <c r="N54" i="17"/>
  <c r="L54" i="17"/>
  <c r="O54" i="17"/>
  <c r="O508" i="17"/>
  <c r="P508" i="17" s="1"/>
  <c r="Q508" i="17" s="1"/>
  <c r="L508" i="17"/>
  <c r="N508" i="17"/>
  <c r="M508" i="17"/>
  <c r="N364" i="17"/>
  <c r="M364" i="17"/>
  <c r="O364" i="17"/>
  <c r="Q363" i="17"/>
  <c r="L364" i="17"/>
  <c r="O289" i="17"/>
  <c r="L289" i="17"/>
  <c r="M289" i="17"/>
  <c r="N289" i="17"/>
  <c r="Q288" i="17"/>
  <c r="M173" i="17"/>
  <c r="L173" i="17"/>
  <c r="N173" i="17"/>
  <c r="O173" i="17"/>
  <c r="P173" i="17" s="1"/>
  <c r="Q173" i="17" s="1"/>
  <c r="N273" i="17"/>
  <c r="M273" i="17"/>
  <c r="L273" i="17"/>
  <c r="O273" i="17"/>
  <c r="P273" i="17" s="1"/>
  <c r="M286" i="17"/>
  <c r="L286" i="17"/>
  <c r="Q285" i="17"/>
  <c r="O286" i="17"/>
  <c r="N286" i="17"/>
  <c r="L530" i="17"/>
  <c r="N530" i="17"/>
  <c r="M530" i="17"/>
  <c r="O530" i="17"/>
  <c r="P530" i="17" s="1"/>
  <c r="Q530" i="17" s="1"/>
  <c r="Q269" i="17"/>
  <c r="L270" i="17"/>
  <c r="M270" i="17"/>
  <c r="O270" i="17"/>
  <c r="N270" i="17"/>
  <c r="N519" i="17"/>
  <c r="O519" i="17"/>
  <c r="P519" i="17" s="1"/>
  <c r="Q519" i="17" s="1"/>
  <c r="L519" i="17"/>
  <c r="M519" i="17"/>
  <c r="N96" i="17"/>
  <c r="O96" i="17"/>
  <c r="P96" i="17" s="1"/>
  <c r="Q96" i="17" s="1"/>
  <c r="M96" i="17"/>
  <c r="L96" i="17"/>
  <c r="M69" i="17"/>
  <c r="Q68" i="17"/>
  <c r="O69" i="17"/>
  <c r="N69" i="17"/>
  <c r="L69" i="17"/>
  <c r="O498" i="17"/>
  <c r="P498" i="17" s="1"/>
  <c r="Q498" i="17" s="1"/>
  <c r="N498" i="17"/>
  <c r="L498" i="17"/>
  <c r="M498" i="17"/>
  <c r="O110" i="17"/>
  <c r="L110" i="17"/>
  <c r="Q109" i="17"/>
  <c r="N110" i="17"/>
  <c r="M110" i="17"/>
  <c r="Q378" i="17"/>
  <c r="O379" i="17"/>
  <c r="N379" i="17"/>
  <c r="M379" i="17"/>
  <c r="L379" i="17"/>
  <c r="N145" i="17"/>
  <c r="O145" i="17"/>
  <c r="P145" i="17" s="1"/>
  <c r="Q145" i="17" s="1"/>
  <c r="L145" i="17"/>
  <c r="M145" i="17"/>
  <c r="M297" i="17"/>
  <c r="O297" i="17"/>
  <c r="P297" i="17" s="1"/>
  <c r="Q297" i="17" s="1"/>
  <c r="N297" i="17"/>
  <c r="L297" i="17"/>
  <c r="N384" i="17"/>
  <c r="O384" i="17"/>
  <c r="Q383" i="17"/>
  <c r="L384" i="17"/>
  <c r="M384" i="17"/>
  <c r="M76" i="17"/>
  <c r="O76" i="17"/>
  <c r="P76" i="17" s="1"/>
  <c r="Q76" i="17" s="1"/>
  <c r="N76" i="17"/>
  <c r="L76" i="17"/>
  <c r="M126" i="17"/>
  <c r="N126" i="17"/>
  <c r="Q125" i="17"/>
  <c r="O126" i="17"/>
  <c r="L126" i="17"/>
  <c r="N481" i="17"/>
  <c r="O481" i="17"/>
  <c r="P481" i="17" s="1"/>
  <c r="Q481" i="17" s="1"/>
  <c r="L481" i="17"/>
  <c r="M481" i="17"/>
  <c r="N198" i="17"/>
  <c r="O198" i="17"/>
  <c r="L198" i="17"/>
  <c r="M198" i="17"/>
  <c r="N33" i="17"/>
  <c r="L33" i="17"/>
  <c r="Q32" i="17"/>
  <c r="O33" i="17"/>
  <c r="M33" i="17"/>
  <c r="L595" i="17"/>
  <c r="N595" i="17"/>
  <c r="O595" i="17"/>
  <c r="P595" i="17" s="1"/>
  <c r="Q595" i="17" s="1"/>
  <c r="M595" i="17"/>
  <c r="N437" i="17"/>
  <c r="O437" i="17"/>
  <c r="P437" i="17" s="1"/>
  <c r="Q437" i="17" s="1"/>
  <c r="L437" i="17"/>
  <c r="M437" i="17"/>
  <c r="M30" i="17"/>
  <c r="L30" i="17"/>
  <c r="N30" i="17"/>
  <c r="O30" i="17"/>
  <c r="P30" i="17" s="1"/>
  <c r="Q30" i="17" s="1"/>
  <c r="M442" i="17"/>
  <c r="N442" i="17"/>
  <c r="O442" i="17"/>
  <c r="P442" i="17" s="1"/>
  <c r="Q442" i="17" s="1"/>
  <c r="L442" i="17"/>
  <c r="L201" i="17"/>
  <c r="O201" i="17"/>
  <c r="P201" i="17" s="1"/>
  <c r="P202" i="17" s="1"/>
  <c r="N201" i="17"/>
  <c r="M201" i="17"/>
  <c r="N300" i="17"/>
  <c r="L300" i="17"/>
  <c r="O300" i="17"/>
  <c r="P300" i="17" s="1"/>
  <c r="Q300" i="17" s="1"/>
  <c r="M300" i="17"/>
  <c r="L128" i="17"/>
  <c r="N128" i="17"/>
  <c r="M128" i="17"/>
  <c r="O128" i="17"/>
  <c r="P128" i="17" s="1"/>
  <c r="Q128" i="17" s="1"/>
  <c r="N277" i="17"/>
  <c r="Q276" i="17"/>
  <c r="M277" i="17"/>
  <c r="O277" i="17"/>
  <c r="L277" i="17"/>
  <c r="M585" i="17"/>
  <c r="L585" i="17"/>
  <c r="N585" i="17"/>
  <c r="O585" i="17"/>
  <c r="P585" i="17" s="1"/>
  <c r="Q585" i="17" s="1"/>
  <c r="N252" i="17"/>
  <c r="O252" i="17"/>
  <c r="L252" i="17"/>
  <c r="M252" i="17"/>
  <c r="Q251" i="17"/>
  <c r="N443" i="17"/>
  <c r="L443" i="17"/>
  <c r="M443" i="17"/>
  <c r="O443" i="17"/>
  <c r="P443" i="17" s="1"/>
  <c r="Q443" i="17" s="1"/>
  <c r="L191" i="17"/>
  <c r="N191" i="17"/>
  <c r="O191" i="17"/>
  <c r="P191" i="17" s="1"/>
  <c r="Q191" i="17" s="1"/>
  <c r="M191" i="17"/>
  <c r="L186" i="17"/>
  <c r="M186" i="17"/>
  <c r="O186" i="17"/>
  <c r="P186" i="17" s="1"/>
  <c r="Q186" i="17" s="1"/>
  <c r="N186" i="17"/>
  <c r="L50" i="17"/>
  <c r="N50" i="17"/>
  <c r="M50" i="17"/>
  <c r="O50" i="17"/>
  <c r="P50" i="17" s="1"/>
  <c r="Q50" i="17" s="1"/>
  <c r="M234" i="17"/>
  <c r="L234" i="17"/>
  <c r="O234" i="17"/>
  <c r="P234" i="17" s="1"/>
  <c r="Q234" i="17" s="1"/>
  <c r="N234" i="17"/>
  <c r="M146" i="17"/>
  <c r="N146" i="17"/>
  <c r="L146" i="17"/>
  <c r="O146" i="17"/>
  <c r="P146" i="17" s="1"/>
  <c r="Q146" i="17" s="1"/>
  <c r="L179" i="17"/>
  <c r="N179" i="17"/>
  <c r="M179" i="17"/>
  <c r="O179" i="17"/>
  <c r="Q178" i="17"/>
  <c r="M112" i="17"/>
  <c r="L112" i="17"/>
  <c r="N112" i="17"/>
  <c r="O112" i="17"/>
  <c r="P112" i="17" s="1"/>
  <c r="Q112" i="17" s="1"/>
  <c r="O359" i="17"/>
  <c r="N359" i="17"/>
  <c r="Q358" i="17"/>
  <c r="L359" i="17"/>
  <c r="M359" i="17"/>
  <c r="M231" i="17"/>
  <c r="L231" i="17"/>
  <c r="N231" i="17"/>
  <c r="O231" i="17"/>
  <c r="P231" i="17" s="1"/>
  <c r="Q231" i="17" s="1"/>
  <c r="L118" i="17"/>
  <c r="M118" i="17"/>
  <c r="N118" i="17"/>
  <c r="O118" i="17"/>
  <c r="M275" i="17"/>
  <c r="L275" i="17"/>
  <c r="N275" i="17"/>
  <c r="O275" i="17"/>
  <c r="Q274" i="17"/>
  <c r="L477" i="17"/>
  <c r="M477" i="17"/>
  <c r="N477" i="17"/>
  <c r="O477" i="17"/>
  <c r="P477" i="17" s="1"/>
  <c r="Q477" i="17" s="1"/>
  <c r="L543" i="17"/>
  <c r="O543" i="17"/>
  <c r="P543" i="17" s="1"/>
  <c r="Q543" i="17" s="1"/>
  <c r="M543" i="17"/>
  <c r="N543" i="17"/>
  <c r="M554" i="17"/>
  <c r="L554" i="17"/>
  <c r="N554" i="17"/>
  <c r="O554" i="17"/>
  <c r="P554" i="17" s="1"/>
  <c r="Q554" i="17" s="1"/>
  <c r="L408" i="17"/>
  <c r="O408" i="17"/>
  <c r="P408" i="17" s="1"/>
  <c r="Q408" i="17" s="1"/>
  <c r="M408" i="17"/>
  <c r="N408" i="17"/>
  <c r="M390" i="17"/>
  <c r="L390" i="17"/>
  <c r="O390" i="17"/>
  <c r="P390" i="17" s="1"/>
  <c r="Q390" i="17" s="1"/>
  <c r="N390" i="17"/>
  <c r="L326" i="17"/>
  <c r="M326" i="17"/>
  <c r="Q325" i="17"/>
  <c r="N326" i="17"/>
  <c r="O326" i="17"/>
  <c r="O107" i="17"/>
  <c r="P107" i="17" s="1"/>
  <c r="Q107" i="17" s="1"/>
  <c r="M107" i="17"/>
  <c r="N107" i="17"/>
  <c r="L107" i="17"/>
  <c r="M45" i="17"/>
  <c r="N45" i="17"/>
  <c r="L45" i="17"/>
  <c r="O45" i="17"/>
  <c r="P45" i="17" s="1"/>
  <c r="Q45" i="17" s="1"/>
  <c r="L318" i="17"/>
  <c r="N318" i="17"/>
  <c r="M318" i="17"/>
  <c r="Q317" i="17"/>
  <c r="O318" i="17"/>
  <c r="N6" i="17"/>
  <c r="M6" i="17"/>
  <c r="O6" i="17"/>
  <c r="P6" i="17" s="1"/>
  <c r="L6" i="17"/>
  <c r="O31" i="17"/>
  <c r="P31" i="17" s="1"/>
  <c r="L31" i="17"/>
  <c r="M31" i="17"/>
  <c r="N31" i="17"/>
  <c r="N465" i="17"/>
  <c r="O465" i="17"/>
  <c r="P465" i="17" s="1"/>
  <c r="Q465" i="17" s="1"/>
  <c r="L465" i="17"/>
  <c r="M465" i="17"/>
  <c r="M85" i="17"/>
  <c r="N85" i="17"/>
  <c r="L85" i="17"/>
  <c r="O85" i="17"/>
  <c r="P85" i="17" s="1"/>
  <c r="Q85" i="17" s="1"/>
  <c r="L82" i="17"/>
  <c r="N82" i="17"/>
  <c r="O82" i="17"/>
  <c r="P82" i="17" s="1"/>
  <c r="Q82" i="17" s="1"/>
  <c r="M82" i="17"/>
  <c r="M604" i="17"/>
  <c r="L604" i="17"/>
  <c r="O604" i="17"/>
  <c r="P604" i="17" s="1"/>
  <c r="Q604" i="17" s="1"/>
  <c r="N604" i="17"/>
  <c r="L177" i="17"/>
  <c r="O177" i="17"/>
  <c r="N177" i="17"/>
  <c r="M177" i="17"/>
  <c r="Q176" i="17"/>
  <c r="O346" i="17"/>
  <c r="P346" i="17" s="1"/>
  <c r="Q346" i="17" s="1"/>
  <c r="M346" i="17"/>
  <c r="L346" i="17"/>
  <c r="N346" i="17"/>
  <c r="N441" i="17"/>
  <c r="O441" i="17"/>
  <c r="P441" i="17" s="1"/>
  <c r="Q441" i="17" s="1"/>
  <c r="L441" i="17"/>
  <c r="M441" i="17"/>
  <c r="Q309" i="17"/>
  <c r="N310" i="17"/>
  <c r="M310" i="17"/>
  <c r="O310" i="17"/>
  <c r="L310" i="17"/>
  <c r="N193" i="17"/>
  <c r="O193" i="17"/>
  <c r="P193" i="17" s="1"/>
  <c r="Q193" i="17" s="1"/>
  <c r="M193" i="17"/>
  <c r="L193" i="17"/>
  <c r="N495" i="17"/>
  <c r="L495" i="17"/>
  <c r="M495" i="17"/>
  <c r="O495" i="17"/>
  <c r="P495" i="17" s="1"/>
  <c r="Q495" i="17" s="1"/>
  <c r="N14" i="17"/>
  <c r="L14" i="17"/>
  <c r="O14" i="17"/>
  <c r="P14" i="17" s="1"/>
  <c r="M14" i="17"/>
  <c r="L90" i="17"/>
  <c r="N90" i="17"/>
  <c r="M90" i="17"/>
  <c r="O90" i="17"/>
  <c r="P90" i="17" s="1"/>
  <c r="Q90" i="17" s="1"/>
  <c r="L264" i="17"/>
  <c r="O264" i="17"/>
  <c r="P264" i="17" s="1"/>
  <c r="Q264" i="17" s="1"/>
  <c r="M264" i="17"/>
  <c r="N264" i="17"/>
  <c r="L72" i="17"/>
  <c r="O72" i="17"/>
  <c r="P72" i="17" s="1"/>
  <c r="Q72" i="17" s="1"/>
  <c r="M72" i="17"/>
  <c r="N72" i="17"/>
  <c r="N64" i="17"/>
  <c r="M64" i="17"/>
  <c r="O64" i="17"/>
  <c r="L64" i="17"/>
  <c r="N137" i="17"/>
  <c r="M137" i="17"/>
  <c r="O137" i="17"/>
  <c r="P137" i="17" s="1"/>
  <c r="Q137" i="17" s="1"/>
  <c r="L137" i="17"/>
  <c r="N230" i="17"/>
  <c r="O230" i="17"/>
  <c r="P230" i="17" s="1"/>
  <c r="Q230" i="17" s="1"/>
  <c r="L230" i="17"/>
  <c r="M230" i="17"/>
  <c r="Q273" i="17"/>
  <c r="O274" i="17"/>
  <c r="N274" i="17"/>
  <c r="L274" i="17"/>
  <c r="M274" i="17"/>
  <c r="M62" i="17"/>
  <c r="O62" i="17"/>
  <c r="N62" i="17"/>
  <c r="L62" i="17"/>
  <c r="L581" i="17"/>
  <c r="N581" i="17"/>
  <c r="O581" i="17"/>
  <c r="P581" i="17" s="1"/>
  <c r="Q581" i="17" s="1"/>
  <c r="M581" i="17"/>
  <c r="N248" i="17"/>
  <c r="M248" i="17"/>
  <c r="L248" i="17"/>
  <c r="Q247" i="17"/>
  <c r="O248" i="17"/>
  <c r="O436" i="17"/>
  <c r="P436" i="17" s="1"/>
  <c r="Q436" i="17" s="1"/>
  <c r="L436" i="17"/>
  <c r="M436" i="17"/>
  <c r="N436" i="17"/>
  <c r="M295" i="17"/>
  <c r="N295" i="17"/>
  <c r="Q294" i="17"/>
  <c r="L295" i="17"/>
  <c r="O295" i="17"/>
  <c r="M462" i="17"/>
  <c r="L462" i="17"/>
  <c r="N462" i="17"/>
  <c r="O462" i="17"/>
  <c r="P462" i="17" s="1"/>
  <c r="Q462" i="17" s="1"/>
  <c r="O341" i="17"/>
  <c r="N341" i="17"/>
  <c r="L341" i="17"/>
  <c r="M341" i="17"/>
  <c r="Q340" i="17"/>
  <c r="N162" i="17"/>
  <c r="M162" i="17"/>
  <c r="L162" i="17"/>
  <c r="O162" i="17"/>
  <c r="P162" i="17" s="1"/>
  <c r="Q162" i="17" s="1"/>
  <c r="O256" i="17"/>
  <c r="P256" i="17" s="1"/>
  <c r="N256" i="17"/>
  <c r="L256" i="17"/>
  <c r="M256" i="17"/>
  <c r="L404" i="17"/>
  <c r="M404" i="17"/>
  <c r="O404" i="17"/>
  <c r="P404" i="17" s="1"/>
  <c r="Q404" i="17" s="1"/>
  <c r="N404" i="17"/>
  <c r="L377" i="17"/>
  <c r="O377" i="17"/>
  <c r="P377" i="17" s="1"/>
  <c r="Q377" i="17" s="1"/>
  <c r="N377" i="17"/>
  <c r="M377" i="17"/>
  <c r="Q43" i="17"/>
  <c r="N44" i="17"/>
  <c r="L44" i="17"/>
  <c r="M44" i="17"/>
  <c r="O44" i="17"/>
  <c r="M111" i="17"/>
  <c r="L111" i="17"/>
  <c r="O111" i="17"/>
  <c r="P111" i="17" s="1"/>
  <c r="Q111" i="17" s="1"/>
  <c r="N111" i="17"/>
  <c r="O446" i="17"/>
  <c r="P446" i="17" s="1"/>
  <c r="Q446" i="17" s="1"/>
  <c r="M446" i="17"/>
  <c r="N446" i="17"/>
  <c r="L446" i="17"/>
  <c r="L194" i="17"/>
  <c r="M194" i="17"/>
  <c r="N194" i="17"/>
  <c r="O194" i="17"/>
  <c r="P194" i="17" s="1"/>
  <c r="Q194" i="17" s="1"/>
  <c r="M103" i="17"/>
  <c r="L103" i="17"/>
  <c r="N103" i="17"/>
  <c r="O103" i="17"/>
  <c r="P103" i="17" s="1"/>
  <c r="Q103" i="17" s="1"/>
  <c r="O577" i="17"/>
  <c r="P577" i="17" s="1"/>
  <c r="Q577" i="17" s="1"/>
  <c r="N577" i="17"/>
  <c r="M577" i="17"/>
  <c r="L577" i="17"/>
  <c r="O183" i="17"/>
  <c r="L183" i="17"/>
  <c r="Q182" i="17"/>
  <c r="M183" i="17"/>
  <c r="N183" i="17"/>
  <c r="O120" i="17"/>
  <c r="P120" i="17" s="1"/>
  <c r="N120" i="17"/>
  <c r="L120" i="17"/>
  <c r="M120" i="17"/>
  <c r="N376" i="17"/>
  <c r="M376" i="17"/>
  <c r="O376" i="17"/>
  <c r="L376" i="17"/>
  <c r="M251" i="17"/>
  <c r="N251" i="17"/>
  <c r="L251" i="17"/>
  <c r="Q250" i="17"/>
  <c r="O251" i="17"/>
  <c r="M134" i="17"/>
  <c r="L134" i="17"/>
  <c r="Q133" i="17"/>
  <c r="N134" i="17"/>
  <c r="O134" i="17"/>
  <c r="L311" i="17"/>
  <c r="O311" i="17"/>
  <c r="Q310" i="17"/>
  <c r="N311" i="17"/>
  <c r="M311" i="17"/>
  <c r="B6" i="19" a="1"/>
  <c r="B6" i="19" s="1"/>
  <c r="B7" i="19" s="1" a="1"/>
  <c r="B7" i="19" s="1"/>
  <c r="O3" i="17"/>
  <c r="P3" i="17" s="1"/>
  <c r="Q3" i="17" s="1"/>
  <c r="L3" i="17"/>
  <c r="N3" i="17"/>
  <c r="M3" i="17"/>
  <c r="N40" i="17"/>
  <c r="M40" i="17"/>
  <c r="O40" i="17"/>
  <c r="L40" i="17"/>
  <c r="Q39" i="17"/>
  <c r="M513" i="17"/>
  <c r="N513" i="17"/>
  <c r="O513" i="17"/>
  <c r="P513" i="17" s="1"/>
  <c r="Q513" i="17" s="1"/>
  <c r="L513" i="17"/>
  <c r="L472" i="17"/>
  <c r="N472" i="17"/>
  <c r="M472" i="17"/>
  <c r="O472" i="17"/>
  <c r="P472" i="17" s="1"/>
  <c r="Q472" i="17" s="1"/>
  <c r="N305" i="17"/>
  <c r="M305" i="17"/>
  <c r="O305" i="17"/>
  <c r="L305" i="17"/>
  <c r="Q304" i="17"/>
  <c r="M95" i="17"/>
  <c r="Q94" i="17"/>
  <c r="L95" i="17"/>
  <c r="O95" i="17"/>
  <c r="N95" i="17"/>
  <c r="M49" i="17"/>
  <c r="Q48" i="17"/>
  <c r="N49" i="17"/>
  <c r="O49" i="17"/>
  <c r="L49" i="17"/>
  <c r="N557" i="17"/>
  <c r="L557" i="17"/>
  <c r="M557" i="17"/>
  <c r="O557" i="17"/>
  <c r="P557" i="17" s="1"/>
  <c r="Q557" i="17" s="1"/>
  <c r="O313" i="17"/>
  <c r="N313" i="17"/>
  <c r="M313" i="17"/>
  <c r="Q312" i="17"/>
  <c r="L313" i="17"/>
  <c r="M254" i="17"/>
  <c r="L254" i="17"/>
  <c r="O254" i="17"/>
  <c r="P254" i="17" s="1"/>
  <c r="Q254" i="17" s="1"/>
  <c r="N254" i="17"/>
  <c r="M373" i="17"/>
  <c r="L373" i="17"/>
  <c r="O373" i="17"/>
  <c r="Q372" i="17"/>
  <c r="N373" i="17"/>
  <c r="M596" i="17"/>
  <c r="N596" i="17"/>
  <c r="L596" i="17"/>
  <c r="O596" i="17"/>
  <c r="P596" i="17" s="1"/>
  <c r="Q596" i="17" s="1"/>
  <c r="O421" i="17"/>
  <c r="P421" i="17" s="1"/>
  <c r="Q421" i="17" s="1"/>
  <c r="L421" i="17"/>
  <c r="N421" i="17"/>
  <c r="M421" i="17"/>
  <c r="L94" i="17"/>
  <c r="N94" i="17"/>
  <c r="M94" i="17"/>
  <c r="O94" i="17"/>
  <c r="M119" i="17"/>
  <c r="L119" i="17"/>
  <c r="O119" i="17"/>
  <c r="P119" i="17" s="1"/>
  <c r="Q119" i="17" s="1"/>
  <c r="N119" i="17"/>
  <c r="O447" i="17"/>
  <c r="P447" i="17" s="1"/>
  <c r="Q447" i="17" s="1"/>
  <c r="N447" i="17"/>
  <c r="L447" i="17"/>
  <c r="M447" i="17"/>
  <c r="M138" i="17"/>
  <c r="L138" i="17"/>
  <c r="O138" i="17"/>
  <c r="P138" i="17" s="1"/>
  <c r="Q138" i="17" s="1"/>
  <c r="N138" i="17"/>
  <c r="O511" i="17"/>
  <c r="P511" i="17" s="1"/>
  <c r="Q511" i="17" s="1"/>
  <c r="N511" i="17"/>
  <c r="M511" i="17"/>
  <c r="L511" i="17"/>
  <c r="N53" i="17"/>
  <c r="M53" i="17"/>
  <c r="O53" i="17"/>
  <c r="P53" i="17" s="1"/>
  <c r="L53" i="17"/>
  <c r="M55" i="17"/>
  <c r="L55" i="17"/>
  <c r="O55" i="17"/>
  <c r="P55" i="17" s="1"/>
  <c r="Q55" i="17" s="1"/>
  <c r="N55" i="17"/>
  <c r="M538" i="17"/>
  <c r="N538" i="17"/>
  <c r="L538" i="17"/>
  <c r="O538" i="17"/>
  <c r="P538" i="17" s="1"/>
  <c r="Q538" i="17" s="1"/>
  <c r="N588" i="17"/>
  <c r="L588" i="17"/>
  <c r="M588" i="17"/>
  <c r="O588" i="17"/>
  <c r="P588" i="17" s="1"/>
  <c r="Q588" i="17" s="1"/>
  <c r="L88" i="17"/>
  <c r="O88" i="17"/>
  <c r="N88" i="17"/>
  <c r="Q87" i="17"/>
  <c r="M88" i="17"/>
  <c r="O157" i="17"/>
  <c r="P157" i="17" s="1"/>
  <c r="Q157" i="17" s="1"/>
  <c r="L157" i="17"/>
  <c r="M157" i="17"/>
  <c r="N157" i="17"/>
  <c r="O601" i="17"/>
  <c r="P601" i="17" s="1"/>
  <c r="Q601" i="17" s="1"/>
  <c r="N601" i="17"/>
  <c r="L601" i="17"/>
  <c r="M601" i="17"/>
  <c r="L569" i="17"/>
  <c r="O569" i="17"/>
  <c r="P569" i="17" s="1"/>
  <c r="Q569" i="17" s="1"/>
  <c r="M569" i="17"/>
  <c r="N569" i="17"/>
  <c r="L570" i="17"/>
  <c r="N570" i="17"/>
  <c r="O570" i="17"/>
  <c r="P570" i="17" s="1"/>
  <c r="Q570" i="17" s="1"/>
  <c r="M570" i="17"/>
  <c r="L117" i="17"/>
  <c r="M117" i="17"/>
  <c r="O117" i="17"/>
  <c r="P117" i="17" s="1"/>
  <c r="Q117" i="17" s="1"/>
  <c r="N117" i="17"/>
  <c r="L388" i="17"/>
  <c r="M388" i="17"/>
  <c r="N388" i="17"/>
  <c r="O388" i="17"/>
  <c r="P388" i="17" s="1"/>
  <c r="Q388" i="17" s="1"/>
  <c r="N454" i="17"/>
  <c r="L454" i="17"/>
  <c r="M454" i="17"/>
  <c r="O454" i="17"/>
  <c r="P454" i="17" s="1"/>
  <c r="Q454" i="17" s="1"/>
  <c r="Q361" i="17"/>
  <c r="L362" i="17"/>
  <c r="M362" i="17"/>
  <c r="O362" i="17"/>
  <c r="N362" i="17"/>
  <c r="N220" i="17"/>
  <c r="L220" i="17"/>
  <c r="O220" i="17"/>
  <c r="Q219" i="17"/>
  <c r="M220" i="17"/>
  <c r="M166" i="17"/>
  <c r="N166" i="17"/>
  <c r="Q165" i="17"/>
  <c r="O166" i="17"/>
  <c r="L166" i="17"/>
  <c r="M309" i="17"/>
  <c r="L309" i="17"/>
  <c r="O309" i="17"/>
  <c r="N309" i="17"/>
  <c r="Q308" i="17"/>
  <c r="N51" i="17"/>
  <c r="L51" i="17"/>
  <c r="O51" i="17"/>
  <c r="P51" i="17" s="1"/>
  <c r="M51" i="17"/>
  <c r="L369" i="17"/>
  <c r="N369" i="17"/>
  <c r="O369" i="17"/>
  <c r="Q368" i="17"/>
  <c r="M369" i="17"/>
  <c r="M81" i="17"/>
  <c r="L81" i="17"/>
  <c r="O81" i="17"/>
  <c r="P81" i="17" s="1"/>
  <c r="Q81" i="17" s="1"/>
  <c r="N81" i="17"/>
  <c r="L444" i="17"/>
  <c r="M444" i="17"/>
  <c r="O444" i="17"/>
  <c r="P444" i="17" s="1"/>
  <c r="Q444" i="17" s="1"/>
  <c r="N444" i="17"/>
  <c r="O428" i="17"/>
  <c r="P428" i="17" s="1"/>
  <c r="Q428" i="17" s="1"/>
  <c r="L428" i="17"/>
  <c r="N428" i="17"/>
  <c r="M428" i="17"/>
  <c r="O41" i="17"/>
  <c r="M41" i="17"/>
  <c r="Q40" i="17"/>
  <c r="L41" i="17"/>
  <c r="N41" i="17"/>
  <c r="Q266" i="17"/>
  <c r="O267" i="17"/>
  <c r="L267" i="17"/>
  <c r="M267" i="17"/>
  <c r="N267" i="17"/>
  <c r="O378" i="17"/>
  <c r="P378" i="17" s="1"/>
  <c r="P379" i="17" s="1"/>
  <c r="N378" i="17"/>
  <c r="L378" i="17"/>
  <c r="M378" i="17"/>
  <c r="M206" i="17"/>
  <c r="O206" i="17"/>
  <c r="Q205" i="17"/>
  <c r="N206" i="17"/>
  <c r="L206" i="17"/>
  <c r="N140" i="17"/>
  <c r="L140" i="17"/>
  <c r="O140" i="17"/>
  <c r="P140" i="17" s="1"/>
  <c r="Q140" i="17" s="1"/>
  <c r="M140" i="17"/>
  <c r="O98" i="17"/>
  <c r="P98" i="17" s="1"/>
  <c r="Q98" i="17" s="1"/>
  <c r="L98" i="17"/>
  <c r="N98" i="17"/>
  <c r="M98" i="17"/>
  <c r="L535" i="17"/>
  <c r="O535" i="17"/>
  <c r="P535" i="17" s="1"/>
  <c r="Q535" i="17" s="1"/>
  <c r="M535" i="17"/>
  <c r="N535" i="17"/>
  <c r="N562" i="17"/>
  <c r="L562" i="17"/>
  <c r="M562" i="17"/>
  <c r="O562" i="17"/>
  <c r="P562" i="17" s="1"/>
  <c r="Q562" i="17" s="1"/>
  <c r="N531" i="17"/>
  <c r="M531" i="17"/>
  <c r="L531" i="17"/>
  <c r="O531" i="17"/>
  <c r="P531" i="17" s="1"/>
  <c r="Q531" i="17" s="1"/>
  <c r="N486" i="17"/>
  <c r="M486" i="17"/>
  <c r="O486" i="17"/>
  <c r="P486" i="17" s="1"/>
  <c r="Q486" i="17" s="1"/>
  <c r="L486" i="17"/>
  <c r="M114" i="17"/>
  <c r="O114" i="17"/>
  <c r="N114" i="17"/>
  <c r="L114" i="17"/>
  <c r="M47" i="17"/>
  <c r="N47" i="17"/>
  <c r="L47" i="17"/>
  <c r="O47" i="17"/>
  <c r="P47" i="17" s="1"/>
  <c r="N559" i="17"/>
  <c r="O559" i="17"/>
  <c r="P559" i="17" s="1"/>
  <c r="Q559" i="17" s="1"/>
  <c r="M559" i="17"/>
  <c r="L559" i="17"/>
  <c r="N87" i="17"/>
  <c r="O87" i="17"/>
  <c r="L87" i="17"/>
  <c r="M87" i="17"/>
  <c r="Q86" i="17"/>
  <c r="M232" i="17"/>
  <c r="N232" i="17"/>
  <c r="L232" i="17"/>
  <c r="O232" i="17"/>
  <c r="P232" i="17" s="1"/>
  <c r="Q232" i="17" s="1"/>
  <c r="O406" i="17"/>
  <c r="P406" i="17" s="1"/>
  <c r="Q406" i="17" s="1"/>
  <c r="N406" i="17"/>
  <c r="M406" i="17"/>
  <c r="L406" i="17"/>
  <c r="L320" i="17"/>
  <c r="M320" i="17"/>
  <c r="N320" i="17"/>
  <c r="Q319" i="17"/>
  <c r="O320" i="17"/>
  <c r="N489" i="17"/>
  <c r="M489" i="17"/>
  <c r="L489" i="17"/>
  <c r="O489" i="17"/>
  <c r="P489" i="17" s="1"/>
  <c r="Q489" i="17" s="1"/>
  <c r="N301" i="17"/>
  <c r="M301" i="17"/>
  <c r="L301" i="17"/>
  <c r="O301" i="17"/>
  <c r="P301" i="17" s="1"/>
  <c r="Q301" i="17" s="1"/>
  <c r="N236" i="17"/>
  <c r="M236" i="17"/>
  <c r="L236" i="17"/>
  <c r="O236" i="17"/>
  <c r="P236" i="17" s="1"/>
  <c r="Q236" i="17" s="1"/>
  <c r="L331" i="17"/>
  <c r="M331" i="17"/>
  <c r="O331" i="17"/>
  <c r="Q330" i="17"/>
  <c r="N331" i="17"/>
  <c r="N449" i="17"/>
  <c r="M449" i="17"/>
  <c r="O449" i="17"/>
  <c r="P449" i="17" s="1"/>
  <c r="Q449" i="17" s="1"/>
  <c r="L449" i="17"/>
  <c r="Q20" i="17"/>
  <c r="L21" i="17"/>
  <c r="O21" i="17"/>
  <c r="M21" i="17"/>
  <c r="N21" i="17"/>
  <c r="N527" i="17"/>
  <c r="L527" i="17"/>
  <c r="M527" i="17"/>
  <c r="O527" i="17"/>
  <c r="P527" i="17" s="1"/>
  <c r="Q527" i="17" s="1"/>
  <c r="O235" i="17"/>
  <c r="P235" i="17" s="1"/>
  <c r="Q235" i="17" s="1"/>
  <c r="M235" i="17"/>
  <c r="N235" i="17"/>
  <c r="L235" i="17"/>
  <c r="M571" i="17"/>
  <c r="O571" i="17"/>
  <c r="P571" i="17" s="1"/>
  <c r="Q571" i="17" s="1"/>
  <c r="N571" i="17"/>
  <c r="L571" i="17"/>
  <c r="N615" i="17"/>
  <c r="M615" i="17"/>
  <c r="L615" i="17"/>
  <c r="O615" i="17"/>
  <c r="P615" i="17" s="1"/>
  <c r="Q615" i="17" s="1"/>
  <c r="O223" i="17"/>
  <c r="L223" i="17"/>
  <c r="Q222" i="17"/>
  <c r="M223" i="17"/>
  <c r="N223" i="17"/>
  <c r="N488" i="17"/>
  <c r="O488" i="17"/>
  <c r="P488" i="17" s="1"/>
  <c r="Q488" i="17" s="1"/>
  <c r="L488" i="17"/>
  <c r="M488" i="17"/>
  <c r="O165" i="17"/>
  <c r="P165" i="17" s="1"/>
  <c r="L165" i="17"/>
  <c r="M165" i="17"/>
  <c r="N165" i="17"/>
  <c r="M43" i="17"/>
  <c r="O43" i="17"/>
  <c r="Q42" i="17"/>
  <c r="N43" i="17"/>
  <c r="L43" i="17"/>
  <c r="N418" i="17"/>
  <c r="O418" i="17"/>
  <c r="P418" i="17" s="1"/>
  <c r="Q418" i="17" s="1"/>
  <c r="M418" i="17"/>
  <c r="L418" i="17"/>
  <c r="L459" i="17"/>
  <c r="N459" i="17"/>
  <c r="O459" i="17"/>
  <c r="P459" i="17" s="1"/>
  <c r="Q459" i="17" s="1"/>
  <c r="M459" i="17"/>
  <c r="L500" i="17"/>
  <c r="N500" i="17"/>
  <c r="O500" i="17"/>
  <c r="P500" i="17" s="1"/>
  <c r="Q500" i="17" s="1"/>
  <c r="M500" i="17"/>
  <c r="Q314" i="17"/>
  <c r="N315" i="17"/>
  <c r="L315" i="17"/>
  <c r="M315" i="17"/>
  <c r="O315" i="17"/>
  <c r="Q382" i="17"/>
  <c r="N383" i="17"/>
  <c r="M383" i="17"/>
  <c r="O383" i="17"/>
  <c r="L383" i="17"/>
  <c r="N502" i="17"/>
  <c r="L502" i="17"/>
  <c r="O502" i="17"/>
  <c r="P502" i="17" s="1"/>
  <c r="Q502" i="17" s="1"/>
  <c r="M502" i="17"/>
  <c r="N29" i="17"/>
  <c r="O29" i="17"/>
  <c r="L29" i="17"/>
  <c r="Q28" i="17"/>
  <c r="M29" i="17"/>
  <c r="O520" i="17"/>
  <c r="P520" i="17" s="1"/>
  <c r="Q520" i="17" s="1"/>
  <c r="L520" i="17"/>
  <c r="N520" i="17"/>
  <c r="M520" i="17"/>
  <c r="L334" i="17"/>
  <c r="M334" i="17"/>
  <c r="N334" i="17"/>
  <c r="O334" i="17"/>
  <c r="P334" i="17" s="1"/>
  <c r="O121" i="17"/>
  <c r="L121" i="17"/>
  <c r="M121" i="17"/>
  <c r="N121" i="17"/>
  <c r="Q120" i="17"/>
  <c r="Q168" i="17"/>
  <c r="L169" i="17"/>
  <c r="M169" i="17"/>
  <c r="O169" i="17"/>
  <c r="N169" i="17"/>
  <c r="L427" i="17"/>
  <c r="M427" i="17"/>
  <c r="N427" i="17"/>
  <c r="O427" i="17"/>
  <c r="P427" i="17" s="1"/>
  <c r="Q427" i="17" s="1"/>
  <c r="M522" i="17"/>
  <c r="L522" i="17"/>
  <c r="O522" i="17"/>
  <c r="P522" i="17" s="1"/>
  <c r="Q522" i="17" s="1"/>
  <c r="N522" i="17"/>
  <c r="N57" i="17"/>
  <c r="M57" i="17"/>
  <c r="O57" i="17"/>
  <c r="P57" i="17" s="1"/>
  <c r="Q57" i="17" s="1"/>
  <c r="L57" i="17"/>
  <c r="Q59" i="17"/>
  <c r="N60" i="17"/>
  <c r="O60" i="17"/>
  <c r="M60" i="17"/>
  <c r="L60" i="17"/>
  <c r="O372" i="17"/>
  <c r="M372" i="17"/>
  <c r="L372" i="17"/>
  <c r="Q371" i="17"/>
  <c r="N372" i="17"/>
  <c r="L304" i="17"/>
  <c r="N304" i="17"/>
  <c r="M304" i="17"/>
  <c r="O304" i="17"/>
  <c r="P304" i="17" s="1"/>
  <c r="M516" i="17"/>
  <c r="O516" i="17"/>
  <c r="P516" i="17" s="1"/>
  <c r="Q516" i="17" s="1"/>
  <c r="N516" i="17"/>
  <c r="L516" i="17"/>
  <c r="O135" i="17"/>
  <c r="P135" i="17" s="1"/>
  <c r="P136" i="17" s="1"/>
  <c r="Q136" i="17" s="1"/>
  <c r="L135" i="17"/>
  <c r="N135" i="17"/>
  <c r="M135" i="17"/>
  <c r="L399" i="17"/>
  <c r="N399" i="17"/>
  <c r="O399" i="17"/>
  <c r="P399" i="17" s="1"/>
  <c r="Q399" i="17" s="1"/>
  <c r="M399" i="17"/>
  <c r="M160" i="17"/>
  <c r="O160" i="17"/>
  <c r="L160" i="17"/>
  <c r="N160" i="17"/>
  <c r="Q159" i="17"/>
  <c r="M20" i="17"/>
  <c r="O20" i="17"/>
  <c r="N20" i="17"/>
  <c r="L20" i="17"/>
  <c r="P356" i="17" l="1"/>
  <c r="P125" i="17"/>
  <c r="P10" i="17"/>
  <c r="Q10" i="17" s="1"/>
  <c r="P285" i="17"/>
  <c r="P18" i="17"/>
  <c r="Q18" i="17" s="1"/>
  <c r="P216" i="17"/>
  <c r="Q216" i="17" s="1"/>
  <c r="P345" i="17"/>
  <c r="Q345" i="17" s="1"/>
  <c r="P335" i="17"/>
  <c r="P336" i="17" s="1"/>
  <c r="P337" i="17" s="1"/>
  <c r="P338" i="17" s="1"/>
  <c r="P339" i="17" s="1"/>
  <c r="P340" i="17" s="1"/>
  <c r="P341" i="17" s="1"/>
  <c r="P342" i="17" s="1"/>
  <c r="Q342" i="17" s="1"/>
  <c r="F6" i="19" a="1"/>
  <c r="F6" i="19" s="1"/>
  <c r="P175" i="17"/>
  <c r="P176" i="17" s="1"/>
  <c r="P177" i="17" s="1"/>
  <c r="P178" i="17" s="1"/>
  <c r="P179" i="17" s="1"/>
  <c r="Q179" i="17" s="1"/>
  <c r="P270" i="17"/>
  <c r="P271" i="17" s="1"/>
  <c r="Q271" i="17" s="1"/>
  <c r="P139" i="17"/>
  <c r="Q139" i="17" s="1"/>
  <c r="P214" i="17"/>
  <c r="Q214" i="17" s="1"/>
  <c r="P200" i="17"/>
  <c r="Q200" i="17" s="1"/>
  <c r="P60" i="17"/>
  <c r="Q60" i="17" s="1"/>
  <c r="P305" i="17"/>
  <c r="Q305" i="17" s="1"/>
  <c r="P257" i="17"/>
  <c r="Q257" i="17" s="1"/>
  <c r="P239" i="17"/>
  <c r="P240" i="17" s="1"/>
  <c r="P241" i="17" s="1"/>
  <c r="P242" i="17" s="1"/>
  <c r="Q242" i="17" s="1"/>
  <c r="P126" i="17"/>
  <c r="Q126" i="17" s="1"/>
  <c r="P195" i="17"/>
  <c r="Q195" i="17" s="1"/>
  <c r="P353" i="17"/>
  <c r="P354" i="17" s="1"/>
  <c r="Q354" i="17" s="1"/>
  <c r="P154" i="17"/>
  <c r="Q154" i="17" s="1"/>
  <c r="P294" i="17"/>
  <c r="P295" i="17" s="1"/>
  <c r="P296" i="17" s="1"/>
  <c r="Q296" i="17" s="1"/>
  <c r="P288" i="17"/>
  <c r="P289" i="17" s="1"/>
  <c r="Q289" i="17" s="1"/>
  <c r="P118" i="17"/>
  <c r="Q118" i="17" s="1"/>
  <c r="P274" i="17"/>
  <c r="P275" i="17" s="1"/>
  <c r="P276" i="17" s="1"/>
  <c r="P277" i="17" s="1"/>
  <c r="P278" i="17" s="1"/>
  <c r="P279" i="17" s="1"/>
  <c r="P280" i="17" s="1"/>
  <c r="Q280" i="17" s="1"/>
  <c r="P376" i="17"/>
  <c r="Q376" i="17" s="1"/>
  <c r="P104" i="17"/>
  <c r="Q104" i="17" s="1"/>
  <c r="P309" i="17"/>
  <c r="P310" i="17" s="1"/>
  <c r="P311" i="17" s="1"/>
  <c r="Q311" i="17" s="1"/>
  <c r="P78" i="17"/>
  <c r="Q78" i="17" s="1"/>
  <c r="P114" i="17"/>
  <c r="Q114" i="17" s="1"/>
  <c r="P203" i="17"/>
  <c r="Q203" i="17" s="1"/>
  <c r="P313" i="17"/>
  <c r="P314" i="17" s="1"/>
  <c r="P315" i="17" s="1"/>
  <c r="P316" i="17" s="1"/>
  <c r="P317" i="17" s="1"/>
  <c r="P318" i="17" s="1"/>
  <c r="P319" i="17" s="1"/>
  <c r="P320" i="17" s="1"/>
  <c r="P321" i="17" s="1"/>
  <c r="P322" i="17" s="1"/>
  <c r="P323" i="17" s="1"/>
  <c r="P324" i="17" s="1"/>
  <c r="P325" i="17" s="1"/>
  <c r="P326" i="17" s="1"/>
  <c r="P327" i="17" s="1"/>
  <c r="P328" i="17" s="1"/>
  <c r="P329" i="17" s="1"/>
  <c r="P330" i="17" s="1"/>
  <c r="P331" i="17" s="1"/>
  <c r="P332" i="17" s="1"/>
  <c r="Q332" i="17" s="1"/>
  <c r="P62" i="17"/>
  <c r="Q62" i="17" s="1"/>
  <c r="P244" i="17"/>
  <c r="P245" i="17" s="1"/>
  <c r="P246" i="17" s="1"/>
  <c r="P247" i="17" s="1"/>
  <c r="P248" i="17" s="1"/>
  <c r="P249" i="17" s="1"/>
  <c r="P250" i="17" s="1"/>
  <c r="P251" i="17" s="1"/>
  <c r="P252" i="17" s="1"/>
  <c r="Q252" i="17" s="1"/>
  <c r="P109" i="17"/>
  <c r="P110" i="17" s="1"/>
  <c r="Q110" i="17" s="1"/>
  <c r="P27" i="17"/>
  <c r="P28" i="17" s="1"/>
  <c r="P29" i="17" s="1"/>
  <c r="Q29" i="17" s="1"/>
  <c r="P306" i="17"/>
  <c r="Q306" i="17" s="1"/>
  <c r="P86" i="17"/>
  <c r="P121" i="17"/>
  <c r="Q121" i="17" s="1"/>
  <c r="P166" i="17"/>
  <c r="P167" i="17" s="1"/>
  <c r="P168" i="17" s="1"/>
  <c r="P169" i="17" s="1"/>
  <c r="P170" i="17" s="1"/>
  <c r="P171" i="17" s="1"/>
  <c r="Q171" i="17" s="1"/>
  <c r="P158" i="17"/>
  <c r="P159" i="17" s="1"/>
  <c r="P160" i="17" s="1"/>
  <c r="P161" i="17" s="1"/>
  <c r="Q161" i="17" s="1"/>
  <c r="P7" i="17"/>
  <c r="Q7" i="17" s="1"/>
  <c r="P20" i="17"/>
  <c r="P21" i="17" s="1"/>
  <c r="P22" i="17" s="1"/>
  <c r="P23" i="17" s="1"/>
  <c r="P24" i="17" s="1"/>
  <c r="P25" i="17" s="1"/>
  <c r="Q25" i="17" s="1"/>
  <c r="Q47" i="17"/>
  <c r="P48" i="17"/>
  <c r="P49" i="17" s="1"/>
  <c r="Q49" i="17" s="1"/>
  <c r="Q53" i="17"/>
  <c r="P54" i="17"/>
  <c r="Q54" i="17" s="1"/>
  <c r="P52" i="17"/>
  <c r="Q52" i="17" s="1"/>
  <c r="C7" i="19"/>
  <c r="D7" i="19"/>
  <c r="E7" i="19"/>
  <c r="F7" i="19" a="1"/>
  <c r="F7" i="19" s="1"/>
  <c r="Q63" i="17"/>
  <c r="P64" i="17"/>
  <c r="P65" i="17" s="1"/>
  <c r="Q65" i="17" s="1"/>
  <c r="P205" i="17"/>
  <c r="P206" i="17" s="1"/>
  <c r="Q206" i="17" s="1"/>
  <c r="P40" i="17"/>
  <c r="P41" i="17" s="1"/>
  <c r="P42" i="17" s="1"/>
  <c r="P43" i="17" s="1"/>
  <c r="P44" i="17" s="1"/>
  <c r="Q44" i="17" s="1"/>
  <c r="Q197" i="17"/>
  <c r="P198" i="17"/>
  <c r="Q198" i="17" s="1"/>
  <c r="P302" i="17"/>
  <c r="Q302" i="17" s="1"/>
  <c r="Q93" i="17"/>
  <c r="P94" i="17"/>
  <c r="P95" i="17" s="1"/>
  <c r="Q95" i="17" s="1"/>
  <c r="P87" i="17"/>
  <c r="P88" i="17" s="1"/>
  <c r="P89" i="17" s="1"/>
  <c r="Q89" i="17" s="1"/>
  <c r="P380" i="17"/>
  <c r="P381" i="17" s="1"/>
  <c r="P382" i="17" s="1"/>
  <c r="P383" i="17" s="1"/>
  <c r="P384" i="17" s="1"/>
  <c r="Q384" i="17" s="1"/>
  <c r="P218" i="17"/>
  <c r="P219" i="17" s="1"/>
  <c r="P220" i="17" s="1"/>
  <c r="P221" i="17" s="1"/>
  <c r="P222" i="17" s="1"/>
  <c r="P223" i="17" s="1"/>
  <c r="P224" i="17" s="1"/>
  <c r="Q224" i="17" s="1"/>
  <c r="P69" i="17"/>
  <c r="P70" i="17" s="1"/>
  <c r="Q70" i="17" s="1"/>
  <c r="P182" i="17"/>
  <c r="P183" i="17" s="1"/>
  <c r="Q183" i="17" s="1"/>
  <c r="P267" i="17"/>
  <c r="P143" i="17"/>
  <c r="P144" i="17" s="1"/>
  <c r="Q144" i="17" s="1"/>
  <c r="P132" i="17"/>
  <c r="P133" i="17" s="1"/>
  <c r="P134" i="17" s="1"/>
  <c r="Q134" i="17" s="1"/>
  <c r="E6" i="19"/>
  <c r="C6" i="19"/>
  <c r="D6" i="19"/>
  <c r="P73" i="17"/>
  <c r="Q73" i="17" s="1"/>
  <c r="P15" i="17"/>
  <c r="P16" i="17" s="1"/>
  <c r="Q16" i="17" s="1"/>
  <c r="P80" i="17"/>
  <c r="Q80" i="17" s="1"/>
  <c r="P260" i="17"/>
  <c r="P261" i="17" s="1"/>
  <c r="Q261" i="17" s="1"/>
  <c r="P286" i="17"/>
  <c r="Q286" i="17" s="1"/>
  <c r="P357" i="17"/>
  <c r="P358" i="17" s="1"/>
  <c r="P359" i="17" s="1"/>
  <c r="P360" i="17" s="1"/>
  <c r="P361" i="17" s="1"/>
  <c r="P362" i="17" s="1"/>
  <c r="P363" i="17" s="1"/>
  <c r="P364" i="17" s="1"/>
  <c r="P365" i="17" s="1"/>
  <c r="P366" i="17" s="1"/>
  <c r="P367" i="17" s="1"/>
  <c r="P368" i="17" s="1"/>
  <c r="P369" i="17" s="1"/>
  <c r="P370" i="17" s="1"/>
  <c r="P371" i="17" s="1"/>
  <c r="P372" i="17" s="1"/>
  <c r="P373" i="17" s="1"/>
  <c r="Q373" i="17" s="1"/>
  <c r="P233" i="17"/>
  <c r="Q233" i="17" s="1"/>
  <c r="B8" i="19" a="1"/>
  <c r="B8" i="19" s="1"/>
  <c r="P32" i="17"/>
  <c r="P33" i="17" s="1"/>
  <c r="P34" i="17" s="1"/>
  <c r="P35" i="17" s="1"/>
  <c r="P36" i="17" s="1"/>
  <c r="P37" i="17" s="1"/>
  <c r="P38" i="17" s="1"/>
  <c r="Q38" i="17" s="1"/>
  <c r="P116" i="17"/>
  <c r="Q116" i="17" s="1"/>
  <c r="D8" i="19" l="1"/>
  <c r="C8" i="19"/>
  <c r="E8" i="19"/>
  <c r="F8" i="19" a="1"/>
  <c r="F8" i="19" s="1"/>
  <c r="B9" i="19" a="1"/>
  <c r="B9" i="19" s="1"/>
  <c r="Q267" i="17"/>
  <c r="P268" i="17"/>
  <c r="Q268" i="17" s="1"/>
  <c r="E9" i="19" l="1"/>
  <c r="C9" i="19"/>
  <c r="D9" i="19"/>
  <c r="F9" i="19" a="1"/>
  <c r="F9" i="19" s="1"/>
  <c r="B10" i="19" a="1"/>
  <c r="B10" i="19" s="1"/>
  <c r="D10" i="19" l="1"/>
  <c r="C10" i="19"/>
  <c r="E10" i="19"/>
  <c r="F10" i="19" a="1"/>
  <c r="F10" i="19" s="1"/>
  <c r="B11" i="19" a="1"/>
  <c r="B11" i="19" s="1"/>
  <c r="B12" i="19" s="1" a="1"/>
  <c r="B12" i="19" s="1"/>
  <c r="B13" i="19" l="1" a="1"/>
  <c r="B13" i="19" s="1"/>
  <c r="D13" i="19" s="1"/>
  <c r="C11" i="19"/>
  <c r="E11" i="19"/>
  <c r="D11" i="19"/>
  <c r="F11" i="19" a="1"/>
  <c r="F11" i="19" s="1"/>
  <c r="C12" i="19"/>
  <c r="E12" i="19"/>
  <c r="D12" i="19"/>
  <c r="F12" i="19" a="1"/>
  <c r="F12" i="19" s="1"/>
  <c r="B14" i="19" l="1" a="1"/>
  <c r="B14" i="19" s="1"/>
  <c r="E14" i="19" s="1"/>
  <c r="F13" i="19" a="1"/>
  <c r="F13" i="19" s="1"/>
  <c r="E13" i="19"/>
  <c r="C13" i="19"/>
  <c r="B15" i="19" l="1" a="1"/>
  <c r="B15" i="19" s="1"/>
  <c r="C15" i="19" s="1"/>
  <c r="F14" i="19" a="1"/>
  <c r="F14" i="19" s="1"/>
  <c r="D14" i="19"/>
  <c r="C14" i="19"/>
  <c r="B16" i="19" l="1" a="1"/>
  <c r="B16" i="19" s="1"/>
  <c r="D16" i="19" s="1"/>
  <c r="F15" i="19" a="1"/>
  <c r="F15" i="19" s="1"/>
  <c r="E15" i="19"/>
  <c r="D15" i="19"/>
  <c r="B17" i="19" l="1" a="1"/>
  <c r="B17" i="19" s="1"/>
  <c r="E17" i="19" s="1"/>
  <c r="F16" i="19" a="1"/>
  <c r="F16" i="19" s="1"/>
  <c r="C16" i="19"/>
  <c r="E16" i="19"/>
  <c r="B18" i="19" l="1" a="1"/>
  <c r="B18" i="19" s="1"/>
  <c r="D18" i="19" s="1"/>
  <c r="F17" i="19" a="1"/>
  <c r="F17" i="19" s="1"/>
  <c r="C17" i="19"/>
  <c r="D17" i="19"/>
  <c r="B19" i="19" l="1" a="1"/>
  <c r="B19" i="19" s="1"/>
  <c r="D19" i="19" s="1"/>
  <c r="F18" i="19" a="1"/>
  <c r="F18" i="19" s="1"/>
  <c r="E18" i="19"/>
  <c r="C18" i="19"/>
  <c r="B20" i="19" l="1" a="1"/>
  <c r="B20" i="19" s="1"/>
  <c r="D20" i="19" s="1"/>
  <c r="F19" i="19" a="1"/>
  <c r="F19" i="19" s="1"/>
  <c r="E19" i="19"/>
  <c r="C19" i="19"/>
  <c r="B21" i="19" l="1" a="1"/>
  <c r="B21" i="19" s="1"/>
  <c r="E21" i="19" s="1"/>
  <c r="F20" i="19" a="1"/>
  <c r="F20" i="19" s="1"/>
  <c r="E20" i="19"/>
  <c r="C20" i="19"/>
  <c r="B22" i="19" l="1" a="1"/>
  <c r="B22" i="19" s="1"/>
  <c r="C22" i="19" s="1"/>
  <c r="F21" i="19" a="1"/>
  <c r="F21" i="19" s="1"/>
  <c r="C21" i="19"/>
  <c r="D21" i="19"/>
  <c r="B23" i="19" l="1" a="1"/>
  <c r="B23" i="19" s="1"/>
  <c r="C23" i="19" s="1"/>
  <c r="F22" i="19" a="1"/>
  <c r="F22" i="19" s="1"/>
  <c r="E22" i="19"/>
  <c r="D22" i="19"/>
  <c r="B24" i="19" l="1" a="1"/>
  <c r="B24" i="19" s="1"/>
  <c r="E24" i="19" s="1"/>
  <c r="F23" i="19" a="1"/>
  <c r="F23" i="19" s="1"/>
  <c r="E23" i="19"/>
  <c r="D23" i="19"/>
  <c r="B25" i="19" l="1" a="1"/>
  <c r="B25" i="19" s="1"/>
  <c r="E25" i="19" s="1"/>
  <c r="F24" i="19" a="1"/>
  <c r="F24" i="19" s="1"/>
  <c r="C24" i="19"/>
  <c r="D24" i="19"/>
  <c r="B26" i="19" l="1" a="1"/>
  <c r="B26" i="19" s="1"/>
  <c r="E26" i="19" s="1"/>
  <c r="F25" i="19" a="1"/>
  <c r="F25" i="19" s="1"/>
  <c r="C25" i="19"/>
  <c r="D25" i="19"/>
  <c r="B27" i="19" l="1" a="1"/>
  <c r="B27" i="19" s="1"/>
  <c r="E27" i="19" s="1"/>
  <c r="F26" i="19" a="1"/>
  <c r="F26" i="19" s="1"/>
  <c r="D26" i="19"/>
  <c r="C26" i="19"/>
  <c r="B28" i="19" l="1" a="1"/>
  <c r="B28" i="19" s="1"/>
  <c r="D28" i="19" s="1"/>
  <c r="F27" i="19" a="1"/>
  <c r="F27" i="19" s="1"/>
  <c r="D27" i="19"/>
  <c r="C27" i="19"/>
  <c r="B29" i="19" l="1" a="1"/>
  <c r="B29" i="19" s="1"/>
  <c r="D29" i="19" s="1"/>
  <c r="F28" i="19" a="1"/>
  <c r="F28" i="19" s="1"/>
  <c r="E28" i="19"/>
  <c r="C28" i="19"/>
  <c r="B30" i="19" l="1" a="1"/>
  <c r="B30" i="19" s="1"/>
  <c r="E30" i="19" s="1"/>
  <c r="F29" i="19" a="1"/>
  <c r="F29" i="19" s="1"/>
  <c r="C29" i="19"/>
  <c r="E29" i="19"/>
  <c r="B31" i="19" l="1" a="1"/>
  <c r="B31" i="19" s="1"/>
  <c r="E31" i="19" s="1"/>
  <c r="F30" i="19" a="1"/>
  <c r="F30" i="19" s="1"/>
  <c r="D30" i="19"/>
  <c r="C30" i="19"/>
  <c r="B32" i="19" l="1" a="1"/>
  <c r="B32" i="19" s="1"/>
  <c r="C32" i="19" s="1"/>
  <c r="F31" i="19" a="1"/>
  <c r="F31" i="19" s="1"/>
  <c r="D31" i="19"/>
  <c r="C31" i="19"/>
  <c r="B33" i="19" l="1" a="1"/>
  <c r="B33" i="19" s="1"/>
  <c r="C33" i="19" s="1"/>
  <c r="F32" i="19" a="1"/>
  <c r="F32" i="19" s="1"/>
  <c r="E32" i="19"/>
  <c r="D32" i="19"/>
  <c r="B34" i="19" l="1" a="1"/>
  <c r="B34" i="19" s="1"/>
  <c r="D34" i="19" s="1"/>
  <c r="F33" i="19" a="1"/>
  <c r="F33" i="19" s="1"/>
  <c r="E33" i="19"/>
  <c r="D33" i="19"/>
  <c r="B35" i="19" l="1" a="1"/>
  <c r="B35" i="19" s="1"/>
  <c r="C35" i="19" s="1"/>
  <c r="F34" i="19" a="1"/>
  <c r="F34" i="19" s="1"/>
  <c r="C34" i="19"/>
  <c r="E34" i="19"/>
  <c r="B36" i="19" l="1" a="1"/>
  <c r="B36" i="19" s="1"/>
  <c r="E36" i="19" s="1"/>
  <c r="F35" i="19" a="1"/>
  <c r="F35" i="19" s="1"/>
  <c r="D35" i="19"/>
  <c r="E35" i="19"/>
  <c r="B37" i="19" l="1" a="1"/>
  <c r="B37" i="19" s="1"/>
  <c r="E37" i="19" s="1"/>
  <c r="F36" i="19" a="1"/>
  <c r="F36" i="19" s="1"/>
  <c r="D36" i="19"/>
  <c r="C36" i="19"/>
  <c r="B38" i="19" l="1" a="1"/>
  <c r="B38" i="19" s="1"/>
  <c r="D38" i="19" s="1"/>
  <c r="F37" i="19" a="1"/>
  <c r="F37" i="19" s="1"/>
  <c r="D37" i="19"/>
  <c r="C37" i="19"/>
  <c r="B39" i="19" l="1" a="1"/>
  <c r="B39" i="19" s="1"/>
  <c r="C39" i="19" s="1"/>
  <c r="F38" i="19" a="1"/>
  <c r="F38" i="19" s="1"/>
  <c r="C38" i="19"/>
  <c r="E38" i="19"/>
  <c r="B40" i="19" l="1" a="1"/>
  <c r="B40" i="19" s="1"/>
  <c r="D40" i="19" s="1"/>
  <c r="F39" i="19" a="1"/>
  <c r="F39" i="19" s="1"/>
  <c r="E39" i="19"/>
  <c r="D39" i="19"/>
  <c r="B41" i="19" l="1" a="1"/>
  <c r="B41" i="19" s="1"/>
  <c r="E41" i="19" s="1"/>
  <c r="F40" i="19" a="1"/>
  <c r="F40" i="19" s="1"/>
  <c r="C40" i="19"/>
  <c r="E40" i="19"/>
  <c r="B42" i="19" l="1" a="1"/>
  <c r="B42" i="19" s="1"/>
  <c r="E42" i="19" s="1"/>
  <c r="F41" i="19" a="1"/>
  <c r="F41" i="19" s="1"/>
  <c r="C41" i="19"/>
  <c r="D41" i="19"/>
  <c r="B43" i="19" l="1" a="1"/>
  <c r="B43" i="19" s="1"/>
  <c r="E43" i="19" s="1"/>
  <c r="F42" i="19" a="1"/>
  <c r="F42" i="19" s="1"/>
  <c r="D42" i="19"/>
  <c r="C42" i="19"/>
  <c r="B44" i="19" l="1" a="1"/>
  <c r="B44" i="19" s="1"/>
  <c r="E44" i="19" s="1"/>
  <c r="F43" i="19" a="1"/>
  <c r="F43" i="19" s="1"/>
  <c r="C43" i="19"/>
  <c r="D43" i="19"/>
  <c r="B45" i="19" l="1" a="1"/>
  <c r="B45" i="19" s="1"/>
  <c r="E45" i="19" s="1"/>
  <c r="F44" i="19" a="1"/>
  <c r="F44" i="19" s="1"/>
  <c r="D44" i="19"/>
  <c r="C44" i="19"/>
  <c r="B46" i="19" l="1" a="1"/>
  <c r="B46" i="19" s="1"/>
  <c r="E46" i="19" s="1"/>
  <c r="F45" i="19" a="1"/>
  <c r="F45" i="19" s="1"/>
  <c r="D45" i="19"/>
  <c r="C45" i="19"/>
  <c r="B47" i="19" l="1" a="1"/>
  <c r="B47" i="19" s="1"/>
  <c r="C47" i="19" s="1"/>
  <c r="F46" i="19" a="1"/>
  <c r="F46" i="19" s="1"/>
  <c r="D46" i="19"/>
  <c r="C46" i="19"/>
  <c r="B48" i="19" l="1" a="1"/>
  <c r="B48" i="19" s="1"/>
  <c r="D48" i="19" s="1"/>
  <c r="F47" i="19" a="1"/>
  <c r="F47" i="19" s="1"/>
  <c r="D47" i="19"/>
  <c r="E47" i="19"/>
  <c r="B49" i="19" l="1" a="1"/>
  <c r="B49" i="19" s="1"/>
  <c r="D49" i="19" s="1"/>
  <c r="F48" i="19" a="1"/>
  <c r="F48" i="19" s="1"/>
  <c r="C48" i="19"/>
  <c r="E48" i="19"/>
  <c r="B50" i="19" l="1" a="1"/>
  <c r="B50" i="19" s="1"/>
  <c r="D50" i="19" s="1"/>
  <c r="F49" i="19" a="1"/>
  <c r="F49" i="19" s="1"/>
  <c r="E49" i="19"/>
  <c r="C49" i="19"/>
  <c r="B51" i="19" l="1" a="1"/>
  <c r="B51" i="19" s="1"/>
  <c r="C51" i="19" s="1"/>
  <c r="F50" i="19" a="1"/>
  <c r="F50" i="19" s="1"/>
  <c r="E50" i="19"/>
  <c r="C50" i="19"/>
  <c r="B52" i="19" l="1" a="1"/>
  <c r="B52" i="19" s="1"/>
  <c r="D52" i="19" s="1"/>
  <c r="F51" i="19" a="1"/>
  <c r="F51" i="19" s="1"/>
  <c r="E51" i="19"/>
  <c r="D51" i="19"/>
  <c r="B53" i="19" l="1" a="1"/>
  <c r="B53" i="19" s="1"/>
  <c r="C53" i="19" s="1"/>
  <c r="F52" i="19" a="1"/>
  <c r="F52" i="19" s="1"/>
  <c r="C52" i="19"/>
  <c r="E52" i="19"/>
  <c r="B54" i="19" l="1" a="1"/>
  <c r="B54" i="19" s="1"/>
  <c r="E54" i="19" s="1"/>
  <c r="F53" i="19" a="1"/>
  <c r="F53" i="19" s="1"/>
  <c r="D53" i="19"/>
  <c r="E53" i="19"/>
  <c r="B55" i="19" l="1" a="1"/>
  <c r="B55" i="19" s="1"/>
  <c r="E55" i="19" s="1"/>
  <c r="F54" i="19" a="1"/>
  <c r="F54" i="19" s="1"/>
  <c r="C54" i="19"/>
  <c r="D54" i="19"/>
  <c r="B56" i="19" l="1" a="1"/>
  <c r="B56" i="19" s="1"/>
  <c r="C56" i="19" s="1"/>
  <c r="F55" i="19" a="1"/>
  <c r="F55" i="19" s="1"/>
  <c r="D55" i="19"/>
  <c r="C55" i="19"/>
  <c r="B57" i="19" l="1" a="1"/>
  <c r="B57" i="19" s="1"/>
  <c r="C57" i="19" s="1"/>
  <c r="F56" i="19" a="1"/>
  <c r="F56" i="19" s="1"/>
  <c r="D56" i="19"/>
  <c r="E56" i="19"/>
  <c r="B58" i="19" l="1" a="1"/>
  <c r="B58" i="19" s="1"/>
  <c r="C58" i="19" s="1"/>
  <c r="F57" i="19" a="1"/>
  <c r="F57" i="19" s="1"/>
  <c r="D57" i="19"/>
  <c r="E57" i="19"/>
  <c r="B59" i="19" l="1" a="1"/>
  <c r="B59" i="19" s="1"/>
  <c r="C59" i="19" s="1"/>
  <c r="F58" i="19" a="1"/>
  <c r="F58" i="19" s="1"/>
  <c r="D58" i="19"/>
  <c r="E58" i="19"/>
  <c r="B60" i="19" l="1" a="1"/>
  <c r="B60" i="19" s="1"/>
  <c r="C60" i="19" s="1"/>
  <c r="F59" i="19" a="1"/>
  <c r="F59" i="19" s="1"/>
  <c r="D59" i="19"/>
  <c r="E59" i="19"/>
  <c r="B61" i="19" l="1" a="1"/>
  <c r="B61" i="19" s="1"/>
  <c r="C61" i="19" s="1"/>
  <c r="F60" i="19" a="1"/>
  <c r="F60" i="19" s="1"/>
  <c r="D60" i="19"/>
  <c r="E60" i="19"/>
  <c r="B62" i="19" l="1" a="1"/>
  <c r="B62" i="19" s="1"/>
  <c r="E62" i="19" s="1"/>
  <c r="F61" i="19" a="1"/>
  <c r="F61" i="19" s="1"/>
  <c r="D61" i="19"/>
  <c r="E61" i="19"/>
  <c r="B63" i="19" l="1" a="1"/>
  <c r="B63" i="19" s="1"/>
  <c r="E63" i="19" s="1"/>
  <c r="F62" i="19" a="1"/>
  <c r="F62" i="19" s="1"/>
  <c r="C62" i="19"/>
  <c r="D62" i="19"/>
  <c r="B64" i="19" l="1" a="1"/>
  <c r="B64" i="19" s="1"/>
  <c r="E64" i="19" s="1"/>
  <c r="F63" i="19" a="1"/>
  <c r="F63" i="19" s="1"/>
  <c r="C63" i="19"/>
  <c r="D63" i="19"/>
  <c r="B65" i="19" l="1" a="1"/>
  <c r="B65" i="19" s="1"/>
  <c r="C65" i="19" s="1"/>
  <c r="F64" i="19" a="1"/>
  <c r="F64" i="19" s="1"/>
  <c r="C64" i="19"/>
  <c r="D64" i="19"/>
  <c r="B66" i="19" l="1" a="1"/>
  <c r="B66" i="19" s="1"/>
  <c r="E66" i="19" s="1"/>
  <c r="F65" i="19" a="1"/>
  <c r="F65" i="19" s="1"/>
  <c r="E65" i="19"/>
  <c r="D65" i="19"/>
  <c r="B67" i="19" l="1" a="1"/>
  <c r="B67" i="19" s="1"/>
  <c r="D67" i="19" s="1"/>
  <c r="F66" i="19" a="1"/>
  <c r="F66" i="19" s="1"/>
  <c r="C66" i="19"/>
  <c r="D66" i="19"/>
  <c r="B68" i="19" l="1" a="1"/>
  <c r="B68" i="19" s="1"/>
  <c r="E68" i="19" s="1"/>
  <c r="F67" i="19" a="1"/>
  <c r="F67" i="19" s="1"/>
  <c r="E67" i="19"/>
  <c r="C67" i="19"/>
  <c r="B69" i="19" l="1" a="1"/>
  <c r="B69" i="19" s="1"/>
  <c r="E69" i="19" s="1"/>
  <c r="F68" i="19" a="1"/>
  <c r="F68" i="19" s="1"/>
  <c r="C68" i="19"/>
  <c r="D68" i="19"/>
  <c r="B70" i="19" l="1" a="1"/>
  <c r="B70" i="19" s="1"/>
  <c r="D70" i="19" s="1"/>
  <c r="F69" i="19" a="1"/>
  <c r="F69" i="19" s="1"/>
  <c r="D69" i="19"/>
  <c r="C69" i="19"/>
  <c r="B71" i="19" l="1" a="1"/>
  <c r="B71" i="19" s="1"/>
  <c r="C71" i="19" s="1"/>
  <c r="F70" i="19" a="1"/>
  <c r="F70" i="19" s="1"/>
  <c r="C70" i="19"/>
  <c r="E70" i="19"/>
  <c r="B72" i="19" l="1" a="1"/>
  <c r="B72" i="19" s="1"/>
  <c r="E72" i="19" s="1"/>
  <c r="F71" i="19" a="1"/>
  <c r="F71" i="19" s="1"/>
  <c r="D71" i="19"/>
  <c r="E71" i="19"/>
  <c r="B73" i="19" l="1" a="1"/>
  <c r="B73" i="19" s="1"/>
  <c r="E73" i="19" s="1"/>
  <c r="F72" i="19" a="1"/>
  <c r="F72" i="19" s="1"/>
  <c r="D72" i="19"/>
  <c r="C72" i="19"/>
  <c r="B74" i="19" l="1" a="1"/>
  <c r="B74" i="19" s="1"/>
  <c r="D74" i="19" s="1"/>
  <c r="F73" i="19" a="1"/>
  <c r="F73" i="19" s="1"/>
  <c r="D73" i="19"/>
  <c r="C73" i="19"/>
  <c r="B75" i="19" l="1" a="1"/>
  <c r="B75" i="19" s="1"/>
  <c r="E75" i="19" s="1"/>
  <c r="F74" i="19" a="1"/>
  <c r="F74" i="19" s="1"/>
  <c r="C74" i="19"/>
  <c r="E74" i="19"/>
  <c r="B76" i="19" l="1" a="1"/>
  <c r="B76" i="19" s="1"/>
  <c r="D76" i="19" s="1"/>
  <c r="F75" i="19" a="1"/>
  <c r="F75" i="19" s="1"/>
  <c r="C75" i="19"/>
  <c r="D75" i="19"/>
  <c r="B77" i="19" l="1" a="1"/>
  <c r="B77" i="19" s="1"/>
  <c r="E77" i="19" s="1"/>
  <c r="F76" i="19" a="1"/>
  <c r="F76" i="19" s="1"/>
  <c r="E76" i="19"/>
  <c r="C76" i="19"/>
  <c r="B78" i="19" l="1" a="1"/>
  <c r="B78" i="19" s="1"/>
  <c r="C78" i="19" s="1"/>
  <c r="F77" i="19" a="1"/>
  <c r="F77" i="19" s="1"/>
  <c r="C77" i="19"/>
  <c r="D77" i="19"/>
  <c r="B79" i="19" l="1" a="1"/>
  <c r="B79" i="19" s="1"/>
  <c r="D79" i="19" s="1"/>
  <c r="F78" i="19" a="1"/>
  <c r="F78" i="19" s="1"/>
  <c r="E78" i="19"/>
  <c r="D78" i="19"/>
  <c r="B80" i="19" l="1" a="1"/>
  <c r="B80" i="19" s="1"/>
  <c r="E80" i="19" s="1"/>
  <c r="F79" i="19" a="1"/>
  <c r="F79" i="19" s="1"/>
  <c r="E79" i="19"/>
  <c r="C79" i="19"/>
  <c r="B81" i="19" l="1" a="1"/>
  <c r="B81" i="19" s="1"/>
  <c r="E81" i="19" s="1"/>
  <c r="F80" i="19" a="1"/>
  <c r="F80" i="19" s="1"/>
  <c r="D80" i="19"/>
  <c r="C80" i="19"/>
  <c r="B82" i="19" l="1" a="1"/>
  <c r="B82" i="19" s="1"/>
  <c r="D82" i="19" s="1"/>
  <c r="F81" i="19" a="1"/>
  <c r="F81" i="19" s="1"/>
  <c r="C81" i="19"/>
  <c r="D81" i="19"/>
  <c r="B83" i="19" l="1" a="1"/>
  <c r="B83" i="19" s="1"/>
  <c r="D83" i="19" s="1"/>
  <c r="F82" i="19" a="1"/>
  <c r="F82" i="19" s="1"/>
  <c r="E82" i="19"/>
  <c r="C82" i="19"/>
  <c r="B84" i="19" l="1" a="1"/>
  <c r="B84" i="19" s="1"/>
  <c r="D84" i="19" s="1"/>
  <c r="F83" i="19" a="1"/>
  <c r="F83" i="19" s="1"/>
  <c r="C83" i="19"/>
  <c r="E83" i="19"/>
  <c r="B85" i="19" l="1" a="1"/>
  <c r="B85" i="19" s="1"/>
  <c r="E85" i="19" s="1"/>
  <c r="F84" i="19" a="1"/>
  <c r="F84" i="19" s="1"/>
  <c r="E84" i="19"/>
  <c r="C84" i="19"/>
  <c r="B86" i="19" l="1" a="1"/>
  <c r="B86" i="19" s="1"/>
  <c r="E86" i="19" s="1"/>
  <c r="F85" i="19" a="1"/>
  <c r="F85" i="19" s="1"/>
  <c r="C85" i="19"/>
  <c r="D85" i="19"/>
  <c r="B87" i="19" l="1" a="1"/>
  <c r="B87" i="19" s="1"/>
  <c r="E87" i="19" s="1"/>
  <c r="F86" i="19" a="1"/>
  <c r="F86" i="19" s="1"/>
  <c r="D86" i="19"/>
  <c r="C86" i="19"/>
  <c r="B88" i="19" l="1" a="1"/>
  <c r="B88" i="19" s="1"/>
  <c r="D88" i="19" s="1"/>
  <c r="F87" i="19" a="1"/>
  <c r="F87" i="19" s="1"/>
  <c r="D87" i="19"/>
  <c r="C87" i="19"/>
  <c r="B89" i="19" l="1" a="1"/>
  <c r="B89" i="19" s="1"/>
  <c r="E89" i="19" s="1"/>
  <c r="F88" i="19" a="1"/>
  <c r="F88" i="19" s="1"/>
  <c r="E88" i="19"/>
  <c r="C88" i="19"/>
  <c r="B90" i="19" l="1" a="1"/>
  <c r="B90" i="19" s="1"/>
  <c r="D90" i="19" s="1"/>
  <c r="F89" i="19" a="1"/>
  <c r="F89" i="19" s="1"/>
  <c r="C89" i="19"/>
  <c r="D89" i="19"/>
  <c r="B91" i="19" l="1" a="1"/>
  <c r="B91" i="19" s="1"/>
  <c r="E91" i="19" s="1"/>
  <c r="F90" i="19" a="1"/>
  <c r="F90" i="19" s="1"/>
  <c r="C90" i="19"/>
  <c r="E90" i="19"/>
  <c r="B92" i="19" l="1" a="1"/>
  <c r="B92" i="19" s="1"/>
  <c r="C92" i="19" s="1"/>
  <c r="F91" i="19" a="1"/>
  <c r="F91" i="19" s="1"/>
  <c r="C91" i="19"/>
  <c r="D91" i="19"/>
  <c r="B93" i="19" l="1" a="1"/>
  <c r="B93" i="19" s="1"/>
  <c r="E93" i="19" s="1"/>
  <c r="F92" i="19" a="1"/>
  <c r="F92" i="19" s="1"/>
  <c r="D92" i="19"/>
  <c r="E92" i="19"/>
  <c r="B94" i="19" l="1" a="1"/>
  <c r="B94" i="19" s="1"/>
  <c r="C94" i="19" s="1"/>
  <c r="F93" i="19" a="1"/>
  <c r="F93" i="19" s="1"/>
  <c r="D93" i="19"/>
  <c r="C93" i="19"/>
  <c r="B95" i="19" l="1" a="1"/>
  <c r="B95" i="19" s="1"/>
  <c r="E95" i="19" s="1"/>
  <c r="F94" i="19" a="1"/>
  <c r="F94" i="19" s="1"/>
  <c r="D94" i="19"/>
  <c r="E94" i="19"/>
  <c r="B96" i="19" l="1" a="1"/>
  <c r="B96" i="19" s="1"/>
  <c r="C96" i="19" s="1"/>
  <c r="F95" i="19" a="1"/>
  <c r="F95" i="19" s="1"/>
  <c r="D95" i="19"/>
  <c r="C95" i="19"/>
  <c r="B97" i="19" l="1" a="1"/>
  <c r="B97" i="19" s="1"/>
  <c r="E97" i="19" s="1"/>
  <c r="F96" i="19" a="1"/>
  <c r="F96" i="19" s="1"/>
  <c r="E96" i="19"/>
  <c r="D96" i="19"/>
  <c r="B98" i="19" l="1" a="1"/>
  <c r="B98" i="19" s="1"/>
  <c r="D98" i="19" s="1"/>
  <c r="F97" i="19" a="1"/>
  <c r="F97" i="19" s="1"/>
  <c r="C97" i="19"/>
  <c r="D97" i="19"/>
  <c r="B99" i="19" l="1" a="1"/>
  <c r="B99" i="19" s="1"/>
  <c r="E99" i="19" s="1"/>
  <c r="F98" i="19" a="1"/>
  <c r="F98" i="19" s="1"/>
  <c r="E98" i="19"/>
  <c r="C98" i="19"/>
  <c r="B100" i="19" l="1" a="1"/>
  <c r="B100" i="19" s="1"/>
  <c r="E100" i="19" s="1"/>
  <c r="F99" i="19" a="1"/>
  <c r="F99" i="19" s="1"/>
  <c r="D99" i="19"/>
  <c r="C99" i="19"/>
  <c r="B101" i="19" l="1" a="1"/>
  <c r="B101" i="19" s="1"/>
  <c r="C101" i="19" s="1"/>
  <c r="F100" i="19" a="1"/>
  <c r="F100" i="19" s="1"/>
  <c r="D100" i="19"/>
  <c r="C100" i="19"/>
  <c r="B102" i="19" l="1" a="1"/>
  <c r="B102" i="19" s="1"/>
  <c r="E102" i="19" s="1"/>
  <c r="F101" i="19" a="1"/>
  <c r="F101" i="19" s="1"/>
  <c r="D101" i="19"/>
  <c r="E101" i="19"/>
  <c r="B103" i="19" l="1" a="1"/>
  <c r="B103" i="19" s="1"/>
  <c r="C103" i="19" s="1"/>
  <c r="F102" i="19" a="1"/>
  <c r="F102" i="19" s="1"/>
  <c r="C102" i="19"/>
  <c r="D102" i="19"/>
  <c r="B104" i="19" l="1" a="1"/>
  <c r="B104" i="19" s="1"/>
  <c r="E104" i="19" s="1"/>
  <c r="F103" i="19" a="1"/>
  <c r="F103" i="19" s="1"/>
  <c r="D103" i="19"/>
  <c r="E103" i="19"/>
  <c r="B105" i="19" l="1" a="1"/>
  <c r="B105" i="19" s="1"/>
  <c r="D105" i="19" s="1"/>
  <c r="F104" i="19" a="1"/>
  <c r="F104" i="19" s="1"/>
  <c r="C104" i="19"/>
  <c r="D104" i="19"/>
  <c r="B106" i="19" l="1" a="1"/>
  <c r="B106" i="19" s="1"/>
  <c r="D106" i="19" s="1"/>
  <c r="F105" i="19" a="1"/>
  <c r="F105" i="19" s="1"/>
  <c r="C105" i="19"/>
  <c r="E105" i="19"/>
  <c r="B107" i="19" l="1" a="1"/>
  <c r="B107" i="19" s="1"/>
  <c r="C107" i="19" s="1"/>
  <c r="F106" i="19" a="1"/>
  <c r="F106" i="19" s="1"/>
  <c r="C106" i="19"/>
  <c r="E106" i="19"/>
  <c r="B108" i="19" l="1" a="1"/>
  <c r="B108" i="19" s="1"/>
  <c r="D108" i="19" s="1"/>
  <c r="F107" i="19" a="1"/>
  <c r="F107" i="19" s="1"/>
  <c r="E107" i="19"/>
  <c r="D107" i="19"/>
  <c r="B109" i="19" l="1" a="1"/>
  <c r="B109" i="19" s="1"/>
  <c r="C109" i="19" s="1"/>
  <c r="F108" i="19" a="1"/>
  <c r="F108" i="19" s="1"/>
  <c r="E108" i="19"/>
  <c r="C108" i="19"/>
  <c r="B110" i="19" l="1" a="1"/>
  <c r="B110" i="19" s="1"/>
  <c r="C110" i="19" s="1"/>
  <c r="F109" i="19" a="1"/>
  <c r="F109" i="19" s="1"/>
  <c r="E109" i="19"/>
  <c r="D109" i="19"/>
  <c r="B111" i="19" l="1" a="1"/>
  <c r="B111" i="19" s="1"/>
  <c r="C111" i="19" s="1"/>
  <c r="F110" i="19" a="1"/>
  <c r="F110" i="19" s="1"/>
  <c r="E110" i="19"/>
  <c r="D110" i="19"/>
  <c r="B112" i="19" l="1" a="1"/>
  <c r="B112" i="19" s="1"/>
  <c r="D112" i="19" s="1"/>
  <c r="F111" i="19" a="1"/>
  <c r="F111" i="19" s="1"/>
  <c r="D111" i="19"/>
  <c r="E111" i="19"/>
  <c r="B113" i="19" l="1" a="1"/>
  <c r="B113" i="19" s="1"/>
  <c r="E113" i="19" s="1"/>
  <c r="F112" i="19" a="1"/>
  <c r="F112" i="19" s="1"/>
  <c r="C112" i="19"/>
  <c r="E112" i="19"/>
  <c r="B114" i="19" l="1" a="1"/>
  <c r="B114" i="19" s="1"/>
  <c r="D114" i="19" s="1"/>
  <c r="F113" i="19" a="1"/>
  <c r="F113" i="19" s="1"/>
  <c r="D113" i="19"/>
  <c r="C113" i="19"/>
  <c r="B115" i="19" l="1" a="1"/>
  <c r="B115" i="19" s="1"/>
  <c r="D115" i="19" s="1"/>
  <c r="F114" i="19" a="1"/>
  <c r="F114" i="19" s="1"/>
  <c r="C114" i="19"/>
  <c r="E114" i="19"/>
  <c r="B116" i="19" l="1" a="1"/>
  <c r="B116" i="19" s="1"/>
  <c r="D116" i="19" s="1"/>
  <c r="F115" i="19" a="1"/>
  <c r="F115" i="19" s="1"/>
  <c r="E115" i="19"/>
  <c r="C115" i="19"/>
  <c r="B117" i="19" l="1" a="1"/>
  <c r="B117" i="19" s="1"/>
  <c r="E117" i="19" s="1"/>
  <c r="F116" i="19" a="1"/>
  <c r="F116" i="19" s="1"/>
  <c r="E116" i="19"/>
  <c r="C116" i="19"/>
  <c r="B118" i="19" l="1" a="1"/>
  <c r="B118" i="19" s="1"/>
  <c r="E118" i="19" s="1"/>
  <c r="F117" i="19" a="1"/>
  <c r="F117" i="19" s="1"/>
  <c r="C117" i="19"/>
  <c r="D117" i="19"/>
  <c r="B119" i="19" l="1" a="1"/>
  <c r="B119" i="19" s="1"/>
  <c r="E119" i="19" s="1"/>
  <c r="F118" i="19" a="1"/>
  <c r="F118" i="19" s="1"/>
  <c r="C118" i="19"/>
  <c r="D118" i="19"/>
  <c r="B120" i="19" l="1" a="1"/>
  <c r="B120" i="19" s="1"/>
  <c r="E120" i="19" s="1"/>
  <c r="F119" i="19" a="1"/>
  <c r="F119" i="19" s="1"/>
  <c r="C119" i="19"/>
  <c r="D119" i="19"/>
  <c r="B121" i="19" l="1" a="1"/>
  <c r="B121" i="19" s="1"/>
  <c r="E121" i="19" s="1"/>
  <c r="F120" i="19" a="1"/>
  <c r="F120" i="19" s="1"/>
  <c r="D120" i="19"/>
  <c r="C120" i="19"/>
  <c r="B122" i="19" l="1" a="1"/>
  <c r="B122" i="19" s="1"/>
  <c r="E122" i="19" s="1"/>
  <c r="F121" i="19" a="1"/>
  <c r="F121" i="19" s="1"/>
  <c r="C121" i="19"/>
  <c r="D121" i="19"/>
  <c r="B123" i="19" l="1" a="1"/>
  <c r="B123" i="19" s="1"/>
  <c r="E123" i="19" s="1"/>
  <c r="F122" i="19" a="1"/>
  <c r="F122" i="19" s="1"/>
  <c r="D122" i="19"/>
  <c r="C122" i="19"/>
  <c r="B124" i="19" l="1" a="1"/>
  <c r="B124" i="19" s="1"/>
  <c r="D124" i="19" s="1"/>
  <c r="F123" i="19" a="1"/>
  <c r="F123" i="19" s="1"/>
  <c r="C123" i="19"/>
  <c r="D123" i="19"/>
  <c r="B125" i="19" l="1" a="1"/>
  <c r="B125" i="19" s="1"/>
  <c r="D125" i="19" s="1"/>
  <c r="F124" i="19" a="1"/>
  <c r="F124" i="19" s="1"/>
  <c r="C124" i="19"/>
  <c r="E124" i="19"/>
  <c r="B126" i="19" l="1" a="1"/>
  <c r="B126" i="19" s="1"/>
  <c r="E126" i="19" s="1"/>
  <c r="F125" i="19" a="1"/>
  <c r="F125" i="19" s="1"/>
  <c r="C125" i="19"/>
  <c r="E125" i="19"/>
  <c r="B127" i="19" l="1" a="1"/>
  <c r="B127" i="19" s="1"/>
  <c r="E127" i="19" s="1"/>
  <c r="F126" i="19" a="1"/>
  <c r="F126" i="19" s="1"/>
  <c r="D126" i="19"/>
  <c r="C126" i="19"/>
  <c r="B128" i="19" l="1" a="1"/>
  <c r="B128" i="19" s="1"/>
  <c r="D128" i="19" s="1"/>
  <c r="F127" i="19" a="1"/>
  <c r="F127" i="19" s="1"/>
  <c r="C127" i="19"/>
  <c r="D127" i="19"/>
  <c r="B129" i="19" l="1" a="1"/>
  <c r="B129" i="19" s="1"/>
  <c r="E129" i="19" s="1"/>
  <c r="F128" i="19" a="1"/>
  <c r="F128" i="19" s="1"/>
  <c r="E128" i="19"/>
  <c r="C128" i="19"/>
  <c r="B130" i="19" l="1" a="1"/>
  <c r="B130" i="19" s="1"/>
  <c r="E130" i="19" s="1"/>
  <c r="F129" i="19" a="1"/>
  <c r="F129" i="19" s="1"/>
  <c r="D129" i="19"/>
  <c r="C129" i="19"/>
  <c r="B131" i="19" l="1" a="1"/>
  <c r="B131" i="19" s="1"/>
  <c r="D131" i="19" s="1"/>
  <c r="F130" i="19" a="1"/>
  <c r="F130" i="19" s="1"/>
  <c r="D130" i="19"/>
  <c r="C130" i="19"/>
  <c r="B132" i="19" l="1" a="1"/>
  <c r="B132" i="19" s="1"/>
  <c r="E132" i="19" s="1"/>
  <c r="F131" i="19" a="1"/>
  <c r="F131" i="19" s="1"/>
  <c r="C131" i="19"/>
  <c r="E131" i="19"/>
  <c r="B133" i="19" l="1" a="1"/>
  <c r="B133" i="19" s="1"/>
  <c r="D133" i="19" s="1"/>
  <c r="F132" i="19" a="1"/>
  <c r="F132" i="19" s="1"/>
  <c r="D132" i="19"/>
  <c r="C132" i="19"/>
  <c r="B134" i="19" l="1" a="1"/>
  <c r="B134" i="19" s="1"/>
  <c r="C134" i="19" s="1"/>
  <c r="F133" i="19" a="1"/>
  <c r="F133" i="19" s="1"/>
  <c r="C133" i="19"/>
  <c r="E133" i="19"/>
  <c r="B135" i="19" l="1" a="1"/>
  <c r="B135" i="19" s="1"/>
  <c r="C135" i="19" s="1"/>
  <c r="F134" i="19" a="1"/>
  <c r="F134" i="19" s="1"/>
  <c r="D134" i="19"/>
  <c r="E134" i="19"/>
  <c r="B136" i="19" l="1" a="1"/>
  <c r="B136" i="19" s="1"/>
  <c r="D136" i="19" s="1"/>
  <c r="F135" i="19" a="1"/>
  <c r="F135" i="19" s="1"/>
  <c r="D135" i="19"/>
  <c r="E135" i="19"/>
  <c r="B137" i="19" l="1" a="1"/>
  <c r="B137" i="19" s="1"/>
  <c r="C137" i="19" s="1"/>
  <c r="F136" i="19" a="1"/>
  <c r="F136" i="19" s="1"/>
  <c r="C136" i="19"/>
  <c r="E136" i="19"/>
  <c r="B138" i="19" l="1" a="1"/>
  <c r="B138" i="19" s="1"/>
  <c r="C138" i="19" s="1"/>
  <c r="F137" i="19" a="1"/>
  <c r="F137" i="19" s="1"/>
  <c r="D137" i="19"/>
  <c r="E137" i="19"/>
  <c r="B139" i="19" l="1" a="1"/>
  <c r="B139" i="19" s="1"/>
  <c r="E139" i="19" s="1"/>
  <c r="F138" i="19" a="1"/>
  <c r="F138" i="19" s="1"/>
  <c r="D138" i="19"/>
  <c r="E138" i="19"/>
  <c r="B140" i="19" l="1" a="1"/>
  <c r="B140" i="19" s="1"/>
  <c r="C140" i="19" s="1"/>
  <c r="F139" i="19" a="1"/>
  <c r="F139" i="19" s="1"/>
  <c r="C139" i="19"/>
  <c r="D139" i="19"/>
  <c r="B141" i="19" l="1" a="1"/>
  <c r="B141" i="19" s="1"/>
  <c r="D141" i="19" s="1"/>
  <c r="F140" i="19" a="1"/>
  <c r="F140" i="19" s="1"/>
  <c r="D140" i="19"/>
  <c r="E140" i="19"/>
  <c r="B142" i="19" l="1" a="1"/>
  <c r="B142" i="19" s="1"/>
  <c r="C142" i="19" s="1"/>
  <c r="F141" i="19" a="1"/>
  <c r="F141" i="19" s="1"/>
  <c r="C141" i="19"/>
  <c r="E141" i="19"/>
  <c r="B143" i="19" l="1" a="1"/>
  <c r="B143" i="19" s="1"/>
  <c r="E143" i="19" s="1"/>
  <c r="F142" i="19" a="1"/>
  <c r="F142" i="19" s="1"/>
  <c r="E142" i="19"/>
  <c r="D142" i="19"/>
  <c r="B144" i="19" l="1" a="1"/>
  <c r="B144" i="19" s="1"/>
  <c r="E144" i="19" s="1"/>
  <c r="F143" i="19" a="1"/>
  <c r="F143" i="19" s="1"/>
  <c r="D143" i="19"/>
  <c r="C143" i="19"/>
  <c r="B145" i="19" l="1" a="1"/>
  <c r="B145" i="19" s="1"/>
  <c r="C145" i="19" s="1"/>
  <c r="F144" i="19" a="1"/>
  <c r="F144" i="19" s="1"/>
  <c r="C144" i="19"/>
  <c r="D144" i="19"/>
  <c r="B146" i="19" l="1" a="1"/>
  <c r="B146" i="19" s="1"/>
  <c r="E146" i="19" s="1"/>
  <c r="F145" i="19" a="1"/>
  <c r="F145" i="19" s="1"/>
  <c r="E145" i="19"/>
  <c r="D145" i="19"/>
  <c r="B147" i="19" l="1" a="1"/>
  <c r="B147" i="19" s="1"/>
  <c r="E147" i="19" s="1"/>
  <c r="F146" i="19" a="1"/>
  <c r="F146" i="19" s="1"/>
  <c r="D146" i="19"/>
  <c r="C146" i="19"/>
  <c r="B148" i="19" l="1" a="1"/>
  <c r="B148" i="19" s="1"/>
  <c r="D148" i="19" s="1"/>
  <c r="F147" i="19" a="1"/>
  <c r="F147" i="19" s="1"/>
  <c r="D147" i="19"/>
  <c r="C147" i="19"/>
  <c r="B149" i="19" l="1" a="1"/>
  <c r="B149" i="19" s="1"/>
  <c r="D149" i="19" s="1"/>
  <c r="F148" i="19" a="1"/>
  <c r="F148" i="19" s="1"/>
  <c r="C148" i="19"/>
  <c r="E148" i="19"/>
  <c r="B150" i="19" l="1" a="1"/>
  <c r="B150" i="19" s="1"/>
  <c r="E150" i="19" s="1"/>
  <c r="F149" i="19" a="1"/>
  <c r="F149" i="19" s="1"/>
  <c r="E149" i="19"/>
  <c r="C149" i="19"/>
  <c r="B151" i="19" l="1" a="1"/>
  <c r="B151" i="19" s="1"/>
  <c r="D151" i="19" s="1"/>
  <c r="F150" i="19" a="1"/>
  <c r="F150" i="19" s="1"/>
  <c r="C150" i="19"/>
  <c r="D150" i="19"/>
  <c r="B152" i="19" l="1" a="1"/>
  <c r="B152" i="19" s="1"/>
  <c r="D152" i="19" s="1"/>
  <c r="F151" i="19" a="1"/>
  <c r="F151" i="19" s="1"/>
  <c r="E151" i="19"/>
  <c r="C151" i="19"/>
  <c r="B153" i="19" l="1" a="1"/>
  <c r="B153" i="19" s="1"/>
  <c r="E153" i="19" s="1"/>
  <c r="F152" i="19" a="1"/>
  <c r="F152" i="19" s="1"/>
  <c r="C152" i="19"/>
  <c r="E152" i="19"/>
  <c r="B154" i="19" l="1" a="1"/>
  <c r="B154" i="19" s="1"/>
  <c r="D154" i="19" s="1"/>
  <c r="F153" i="19" a="1"/>
  <c r="F153" i="19" s="1"/>
  <c r="C153" i="19"/>
  <c r="D153" i="19"/>
  <c r="B155" i="19" l="1" a="1"/>
  <c r="B155" i="19" s="1"/>
  <c r="E155" i="19" s="1"/>
  <c r="F154" i="19" a="1"/>
  <c r="F154" i="19" s="1"/>
  <c r="C154" i="19"/>
  <c r="E154" i="19"/>
  <c r="B156" i="19" l="1" a="1"/>
  <c r="B156" i="19" s="1"/>
  <c r="D156" i="19" s="1"/>
  <c r="F155" i="19" a="1"/>
  <c r="F155" i="19" s="1"/>
  <c r="D155" i="19"/>
  <c r="C155" i="19"/>
  <c r="B157" i="19" l="1" a="1"/>
  <c r="B157" i="19" s="1"/>
  <c r="C157" i="19" s="1"/>
  <c r="F156" i="19" a="1"/>
  <c r="F156" i="19" s="1"/>
  <c r="E156" i="19"/>
  <c r="C156" i="19"/>
  <c r="B158" i="19" l="1" a="1"/>
  <c r="B158" i="19" s="1"/>
  <c r="E158" i="19" s="1"/>
  <c r="F157" i="19" a="1"/>
  <c r="F157" i="19" s="1"/>
  <c r="E157" i="19"/>
  <c r="D157" i="19"/>
  <c r="B159" i="19" l="1" a="1"/>
  <c r="B159" i="19" s="1"/>
  <c r="C159" i="19" s="1"/>
  <c r="F158" i="19" a="1"/>
  <c r="F158" i="19" s="1"/>
  <c r="C158" i="19"/>
  <c r="D158" i="19"/>
  <c r="B160" i="19" l="1" a="1"/>
  <c r="B160" i="19" s="1"/>
  <c r="D160" i="19" s="1"/>
  <c r="F159" i="19" a="1"/>
  <c r="F159" i="19" s="1"/>
  <c r="D159" i="19"/>
  <c r="E159" i="19"/>
  <c r="B161" i="19" l="1" a="1"/>
  <c r="B161" i="19" s="1"/>
  <c r="D161" i="19" s="1"/>
  <c r="F160" i="19" a="1"/>
  <c r="F160" i="19" s="1"/>
  <c r="C160" i="19"/>
  <c r="E160" i="19"/>
  <c r="B162" i="19" l="1" a="1"/>
  <c r="B162" i="19" s="1"/>
  <c r="C162" i="19" s="1"/>
  <c r="F161" i="19" a="1"/>
  <c r="F161" i="19" s="1"/>
  <c r="E161" i="19"/>
  <c r="C161" i="19"/>
  <c r="B163" i="19" l="1" a="1"/>
  <c r="B163" i="19" s="1"/>
  <c r="C163" i="19" s="1"/>
  <c r="F162" i="19" a="1"/>
  <c r="F162" i="19" s="1"/>
  <c r="E162" i="19"/>
  <c r="D162" i="19"/>
  <c r="B164" i="19" l="1" a="1"/>
  <c r="B164" i="19" s="1"/>
  <c r="E164" i="19" s="1"/>
  <c r="F163" i="19" a="1"/>
  <c r="F163" i="19" s="1"/>
  <c r="D163" i="19"/>
  <c r="E163" i="19"/>
  <c r="B165" i="19" l="1" a="1"/>
  <c r="B165" i="19" s="1"/>
  <c r="C165" i="19" s="1"/>
  <c r="F164" i="19" a="1"/>
  <c r="F164" i="19" s="1"/>
  <c r="D164" i="19"/>
  <c r="C164" i="19"/>
  <c r="B166" i="19" l="1" a="1"/>
  <c r="B166" i="19" s="1"/>
  <c r="F166" i="19" s="1" a="1"/>
  <c r="F166" i="19" s="1"/>
  <c r="F165" i="19" a="1"/>
  <c r="F165" i="19" s="1"/>
  <c r="D165" i="19"/>
  <c r="E165" i="19"/>
  <c r="B167" i="19" l="1" a="1"/>
  <c r="B167" i="19" s="1"/>
  <c r="D167" i="19" s="1"/>
  <c r="E166" i="19"/>
  <c r="D166" i="19"/>
  <c r="C166" i="19"/>
  <c r="B168" i="19" l="1" a="1"/>
  <c r="B168" i="19" s="1"/>
  <c r="D168" i="19" s="1"/>
  <c r="E167" i="19"/>
  <c r="C167" i="19"/>
  <c r="F167" i="19" a="1"/>
  <c r="F167" i="19" s="1"/>
  <c r="B169" i="19" l="1" a="1"/>
  <c r="B169" i="19" s="1"/>
  <c r="E169" i="19" s="1"/>
  <c r="F168" i="19" a="1"/>
  <c r="F168" i="19" s="1"/>
  <c r="C168" i="19"/>
  <c r="E168" i="19"/>
  <c r="B170" i="19" l="1" a="1"/>
  <c r="B170" i="19" s="1"/>
  <c r="D170" i="19" s="1"/>
  <c r="F169" i="19" a="1"/>
  <c r="F169" i="19" s="1"/>
  <c r="C169" i="19"/>
  <c r="D169" i="19"/>
  <c r="B171" i="19" l="1" a="1"/>
  <c r="B171" i="19" s="1"/>
  <c r="D171" i="19" s="1"/>
  <c r="F170" i="19" a="1"/>
  <c r="F170" i="19" s="1"/>
  <c r="C170" i="19"/>
  <c r="E170" i="19"/>
  <c r="B172" i="19" l="1" a="1"/>
  <c r="B172" i="19" s="1"/>
  <c r="B173" i="19" s="1" a="1"/>
  <c r="B173" i="19" s="1"/>
  <c r="F171" i="19" a="1"/>
  <c r="F171" i="19" s="1"/>
  <c r="E171" i="19"/>
  <c r="C171" i="19"/>
  <c r="F172" i="19" l="1" a="1"/>
  <c r="F172" i="19" s="1"/>
  <c r="D172" i="19"/>
  <c r="C172" i="19"/>
  <c r="E172" i="19"/>
  <c r="D173" i="19"/>
  <c r="C173" i="19"/>
  <c r="E173" i="19"/>
  <c r="F173" i="19" a="1"/>
  <c r="F173" i="19" s="1"/>
  <c r="B174" i="19" a="1"/>
  <c r="B174" i="19" s="1"/>
  <c r="D174" i="19" l="1"/>
  <c r="C174" i="19"/>
  <c r="E174" i="19"/>
  <c r="F174" i="19" a="1"/>
  <c r="F174" i="19" s="1"/>
  <c r="B175" i="19" a="1"/>
  <c r="B175" i="19" s="1"/>
  <c r="E175" i="19" l="1"/>
  <c r="C175" i="19"/>
  <c r="D175" i="19"/>
  <c r="F175" i="19" a="1"/>
  <c r="F175" i="19" s="1"/>
  <c r="B176" i="19" a="1"/>
  <c r="B176" i="19" s="1"/>
  <c r="C176" i="19" l="1"/>
  <c r="E176" i="19"/>
  <c r="D176" i="19"/>
  <c r="F176" i="19" a="1"/>
  <c r="F176" i="19" s="1"/>
  <c r="B177" i="19" a="1"/>
  <c r="B177" i="19" s="1"/>
  <c r="E177" i="19" l="1"/>
  <c r="C177" i="19"/>
  <c r="D177" i="19"/>
  <c r="F177" i="19" a="1"/>
  <c r="F177" i="19" s="1"/>
  <c r="B178" i="19" a="1"/>
  <c r="B178" i="19" s="1"/>
  <c r="D178" i="19" l="1"/>
  <c r="C178" i="19"/>
  <c r="E178" i="19"/>
  <c r="F178" i="19" a="1"/>
  <c r="F178" i="19" s="1"/>
  <c r="B179" i="19" a="1"/>
  <c r="B179" i="19" s="1"/>
  <c r="E179" i="19" l="1"/>
  <c r="C179" i="19"/>
  <c r="D179" i="19"/>
  <c r="F179" i="19" a="1"/>
  <c r="F179" i="19" s="1"/>
  <c r="B180" i="19" a="1"/>
  <c r="B180" i="19" s="1"/>
  <c r="E180" i="19" l="1"/>
  <c r="C180" i="19"/>
  <c r="D180" i="19"/>
  <c r="F180" i="19" a="1"/>
  <c r="F180" i="19" s="1"/>
  <c r="B181" i="19" a="1"/>
  <c r="B181" i="19" s="1"/>
  <c r="E181" i="19" l="1"/>
  <c r="D181" i="19"/>
  <c r="C181" i="19"/>
  <c r="F181" i="19" a="1"/>
  <c r="F181" i="19" s="1"/>
  <c r="B182" i="19" a="1"/>
  <c r="B182" i="19" s="1"/>
  <c r="D182" i="19" l="1"/>
  <c r="E182" i="19"/>
  <c r="C182" i="19"/>
  <c r="F182" i="19" a="1"/>
  <c r="F182" i="19" s="1"/>
  <c r="B183" i="19" a="1"/>
  <c r="B183" i="19" s="1"/>
  <c r="D183" i="19" l="1"/>
  <c r="E183" i="19"/>
  <c r="C183" i="19"/>
  <c r="F183" i="19" a="1"/>
  <c r="F183" i="19" s="1"/>
  <c r="B184" i="19" a="1"/>
  <c r="B184" i="19" s="1"/>
  <c r="E184" i="19" l="1"/>
  <c r="C184" i="19"/>
  <c r="D184" i="19"/>
  <c r="F184" i="19" a="1"/>
  <c r="F184" i="19" s="1"/>
  <c r="B185" i="19" a="1"/>
  <c r="B185" i="19" s="1"/>
  <c r="C185" i="19" l="1"/>
  <c r="D185" i="19"/>
  <c r="E185" i="19"/>
  <c r="F185" i="19" a="1"/>
  <c r="F185" i="19" s="1"/>
  <c r="B186" i="19" a="1"/>
  <c r="B186" i="19" s="1"/>
  <c r="D186" i="19" l="1"/>
  <c r="E186" i="19"/>
  <c r="C186" i="19"/>
  <c r="F186" i="19" a="1"/>
  <c r="F186" i="19" s="1"/>
  <c r="B187" i="19" a="1"/>
  <c r="B187" i="19" s="1"/>
  <c r="E187" i="19" l="1"/>
  <c r="C187" i="19"/>
  <c r="D187" i="19"/>
  <c r="F187" i="19" a="1"/>
  <c r="F187" i="19" s="1"/>
  <c r="B188" i="19" a="1"/>
  <c r="B188" i="19" s="1"/>
  <c r="E188" i="19" l="1"/>
  <c r="C188" i="19"/>
  <c r="D188" i="19"/>
  <c r="F188" i="19" a="1"/>
  <c r="F188" i="19" s="1"/>
  <c r="B189" i="19" a="1"/>
  <c r="B189" i="19" s="1"/>
  <c r="C189" i="19" l="1"/>
  <c r="E189" i="19"/>
  <c r="D189" i="19"/>
  <c r="F189" i="19" a="1"/>
  <c r="F189" i="19" s="1"/>
  <c r="B190" i="19" a="1"/>
  <c r="B190" i="19" s="1"/>
  <c r="E190" i="19" l="1"/>
  <c r="C190" i="19"/>
  <c r="D190" i="19"/>
  <c r="F190" i="19" a="1"/>
  <c r="F190" i="19" s="1"/>
  <c r="B191" i="19" a="1"/>
  <c r="B191" i="19" s="1"/>
  <c r="E191" i="19" l="1"/>
  <c r="C191" i="19"/>
  <c r="D191" i="19"/>
  <c r="F191" i="19" a="1"/>
  <c r="F191" i="19" s="1"/>
  <c r="B192" i="19" a="1"/>
  <c r="B192" i="19" s="1"/>
  <c r="E192" i="19" l="1"/>
  <c r="C192" i="19"/>
  <c r="D192" i="19"/>
  <c r="F192" i="19" a="1"/>
  <c r="F192" i="19" s="1"/>
  <c r="B193" i="19" a="1"/>
  <c r="B193" i="19" s="1"/>
  <c r="C193" i="19" l="1"/>
  <c r="D193" i="19"/>
  <c r="E193" i="19"/>
  <c r="F193" i="19" a="1"/>
  <c r="F193" i="19" s="1"/>
  <c r="B194" i="19" a="1"/>
  <c r="B194" i="19" s="1"/>
  <c r="C194" i="19" l="1"/>
  <c r="E194" i="19"/>
  <c r="D194" i="19"/>
  <c r="F194" i="19" a="1"/>
  <c r="F194" i="19" s="1"/>
  <c r="B195" i="19" a="1"/>
  <c r="B195" i="19" s="1"/>
  <c r="C195" i="19" l="1"/>
  <c r="D195" i="19"/>
  <c r="E195" i="19"/>
  <c r="F195" i="19" a="1"/>
  <c r="F195" i="19" s="1"/>
  <c r="B196" i="19" a="1"/>
  <c r="B196" i="19" s="1"/>
  <c r="D196" i="19" l="1"/>
  <c r="E196" i="19"/>
  <c r="C196" i="19"/>
  <c r="F196" i="19" a="1"/>
  <c r="F196" i="19" s="1"/>
  <c r="B197" i="19" a="1"/>
  <c r="B197" i="19" s="1"/>
  <c r="E197" i="19" l="1"/>
  <c r="C197" i="19"/>
  <c r="D197" i="19"/>
  <c r="F197" i="19" a="1"/>
  <c r="F197" i="19" s="1"/>
  <c r="B198" i="19" a="1"/>
  <c r="B198" i="19" s="1"/>
  <c r="E198" i="19" l="1"/>
  <c r="C198" i="19"/>
  <c r="D198" i="19"/>
  <c r="F198" i="19" a="1"/>
  <c r="F198" i="19" s="1"/>
  <c r="B199" i="19" a="1"/>
  <c r="B199" i="19" s="1"/>
  <c r="E199" i="19" l="1"/>
  <c r="C199" i="19"/>
  <c r="D199" i="19"/>
  <c r="F199" i="19" a="1"/>
  <c r="F199" i="19" s="1"/>
  <c r="B200" i="19" a="1"/>
  <c r="B200" i="19" s="1"/>
  <c r="E200" i="19" l="1"/>
  <c r="D200" i="19"/>
  <c r="C200" i="19"/>
  <c r="F200" i="19" a="1"/>
  <c r="F200" i="19" s="1"/>
  <c r="B201" i="19" a="1"/>
  <c r="B201" i="19" s="1"/>
  <c r="E201" i="19" l="1"/>
  <c r="C201" i="19"/>
  <c r="D201" i="19"/>
  <c r="F201" i="19" a="1"/>
  <c r="F201" i="19" s="1"/>
  <c r="B202" i="19" a="1"/>
  <c r="B202" i="19" s="1"/>
  <c r="D202" i="19" l="1"/>
  <c r="E202" i="19"/>
  <c r="C202" i="19"/>
  <c r="F202" i="19" a="1"/>
  <c r="F202" i="19" s="1"/>
  <c r="B203" i="19" a="1"/>
  <c r="B203" i="19" s="1"/>
  <c r="D203" i="19" l="1"/>
  <c r="E203" i="19"/>
  <c r="C203" i="19"/>
  <c r="F203" i="19" a="1"/>
  <c r="F203" i="19" s="1"/>
  <c r="B204" i="19" a="1"/>
  <c r="B204" i="19" s="1"/>
  <c r="E204" i="19" l="1"/>
  <c r="D204" i="19"/>
  <c r="C204" i="19"/>
  <c r="F204" i="19" a="1"/>
  <c r="F204" i="19" s="1"/>
  <c r="B205" i="19" a="1"/>
  <c r="B205" i="19" s="1"/>
  <c r="D205" i="19" l="1"/>
  <c r="E205" i="19"/>
  <c r="C205" i="19"/>
  <c r="F205" i="19" a="1"/>
  <c r="F205" i="19" s="1"/>
  <c r="B206" i="19" a="1"/>
  <c r="B206" i="19" s="1"/>
  <c r="C206" i="19" l="1"/>
  <c r="E206" i="19"/>
  <c r="D206" i="19"/>
  <c r="F206" i="19" a="1"/>
  <c r="F206" i="19" s="1"/>
  <c r="B207" i="19" a="1"/>
  <c r="B207" i="19" s="1"/>
  <c r="E207" i="19" l="1"/>
  <c r="D207" i="19"/>
  <c r="C207" i="19"/>
  <c r="F207" i="19" a="1"/>
  <c r="F207" i="19" s="1"/>
  <c r="B208" i="19" a="1"/>
  <c r="B208" i="19" s="1"/>
  <c r="C208" i="19" l="1"/>
  <c r="E208" i="19"/>
  <c r="D208" i="19"/>
  <c r="F208" i="19" a="1"/>
  <c r="F208" i="19" s="1"/>
  <c r="B209" i="19" a="1"/>
  <c r="B209" i="19" s="1"/>
  <c r="E209" i="19" l="1"/>
  <c r="D209" i="19"/>
  <c r="C209" i="19"/>
  <c r="F209" i="19" a="1"/>
  <c r="F209" i="19" s="1"/>
  <c r="B210" i="19" a="1"/>
  <c r="B210" i="19" s="1"/>
  <c r="D210" i="19" l="1"/>
  <c r="C210" i="19"/>
  <c r="E210" i="19"/>
  <c r="F210" i="19" a="1"/>
  <c r="F210" i="19" s="1"/>
  <c r="B211" i="19" a="1"/>
  <c r="B211" i="19" s="1"/>
  <c r="E211" i="19" l="1"/>
  <c r="C211" i="19"/>
  <c r="D211" i="19"/>
  <c r="F211" i="19" a="1"/>
  <c r="F211" i="19" s="1"/>
  <c r="B212" i="19" a="1"/>
  <c r="B212" i="19" s="1"/>
  <c r="E212" i="19" l="1"/>
  <c r="D212" i="19"/>
  <c r="C212" i="19"/>
  <c r="F212" i="19" a="1"/>
  <c r="F212" i="19" s="1"/>
  <c r="B213" i="19" a="1"/>
  <c r="B213" i="19" s="1"/>
  <c r="E213" i="19" l="1"/>
  <c r="C213" i="19"/>
  <c r="D213" i="19"/>
  <c r="F213" i="19" a="1"/>
  <c r="F213" i="19" s="1"/>
  <c r="B214" i="19" a="1"/>
  <c r="B214" i="19" s="1"/>
  <c r="D214" i="19" l="1"/>
  <c r="C214" i="19"/>
  <c r="E214" i="19"/>
  <c r="F214" i="19" a="1"/>
  <c r="F214" i="19" s="1"/>
  <c r="B215" i="19" a="1"/>
  <c r="B215" i="19" s="1"/>
  <c r="D215" i="19" l="1"/>
  <c r="C215" i="19"/>
  <c r="E215" i="19"/>
  <c r="F215" i="19" a="1"/>
  <c r="F215" i="19" s="1"/>
  <c r="B216" i="19" a="1"/>
  <c r="B216" i="19" s="1"/>
  <c r="C216" i="19" l="1"/>
  <c r="E216" i="19"/>
  <c r="D216" i="19"/>
  <c r="F216" i="19" a="1"/>
  <c r="F216" i="19" s="1"/>
  <c r="B217" i="19" a="1"/>
  <c r="B217" i="19" s="1"/>
  <c r="D217" i="19" l="1"/>
  <c r="E217" i="19"/>
  <c r="C217" i="19"/>
  <c r="F217" i="19" a="1"/>
  <c r="F217" i="19" s="1"/>
  <c r="B218" i="19" a="1"/>
  <c r="B218" i="19" s="1"/>
  <c r="D218" i="19" l="1"/>
  <c r="C218" i="19"/>
  <c r="E218" i="19"/>
  <c r="F218" i="19" a="1"/>
  <c r="F218" i="19" s="1"/>
  <c r="B219" i="19" a="1"/>
  <c r="B219" i="19" s="1"/>
  <c r="E219" i="19" l="1"/>
  <c r="C219" i="19"/>
  <c r="D219" i="19"/>
  <c r="F219" i="19" a="1"/>
  <c r="F219" i="19" s="1"/>
  <c r="B220" i="19" a="1"/>
  <c r="B220" i="19" s="1"/>
  <c r="D220" i="19" l="1"/>
  <c r="C220" i="19"/>
  <c r="E220" i="19"/>
  <c r="F220" i="19" a="1"/>
  <c r="F220" i="19" s="1"/>
  <c r="B221" i="19" a="1"/>
  <c r="B221" i="19" s="1"/>
  <c r="D221" i="19" l="1"/>
  <c r="E221" i="19"/>
  <c r="C221" i="19"/>
  <c r="F221" i="19" a="1"/>
  <c r="F221" i="19" s="1"/>
  <c r="B222" i="19" a="1"/>
  <c r="B222" i="19" s="1"/>
  <c r="D222" i="19" l="1"/>
  <c r="C222" i="19"/>
  <c r="E222" i="19"/>
  <c r="F222" i="19" a="1"/>
  <c r="F222" i="19" s="1"/>
  <c r="B223" i="19" a="1"/>
  <c r="B223" i="19" s="1"/>
  <c r="C223" i="19" l="1"/>
  <c r="E223" i="19"/>
  <c r="D223" i="19"/>
  <c r="F223" i="19" a="1"/>
  <c r="F223" i="19" s="1"/>
  <c r="B224" i="19" a="1"/>
  <c r="B224" i="19" s="1"/>
  <c r="C224" i="19" l="1"/>
  <c r="D224" i="19"/>
  <c r="E224" i="19"/>
  <c r="F224" i="19" a="1"/>
  <c r="F224" i="19" s="1"/>
  <c r="B225" i="19" a="1"/>
  <c r="B225" i="19" s="1"/>
  <c r="E225" i="19" l="1"/>
  <c r="C225" i="19"/>
  <c r="D225" i="19"/>
  <c r="F225" i="19" a="1"/>
  <c r="F225" i="19" s="1"/>
  <c r="B226" i="19" a="1"/>
  <c r="B226" i="19" s="1"/>
  <c r="E226" i="19" l="1"/>
  <c r="D226" i="19"/>
  <c r="C226" i="19"/>
  <c r="F226" i="19" a="1"/>
  <c r="F226" i="19" s="1"/>
  <c r="B227" i="19" a="1"/>
  <c r="B227" i="19" s="1"/>
  <c r="E227" i="19" l="1"/>
  <c r="D227" i="19"/>
  <c r="C227" i="19"/>
  <c r="F227" i="19" a="1"/>
  <c r="F227" i="19" s="1"/>
  <c r="B228" i="19" a="1"/>
  <c r="B228" i="19" s="1"/>
  <c r="E228" i="19" l="1"/>
  <c r="C228" i="19"/>
  <c r="D228" i="19"/>
  <c r="F228" i="19" a="1"/>
  <c r="F228" i="19" s="1"/>
  <c r="B229" i="19" a="1"/>
  <c r="B229" i="19" s="1"/>
  <c r="D229" i="19" l="1"/>
  <c r="E229" i="19"/>
  <c r="C229" i="19"/>
  <c r="F229" i="19" a="1"/>
  <c r="F229" i="19" s="1"/>
  <c r="B230" i="19" a="1"/>
  <c r="B230" i="19" s="1"/>
  <c r="E230" i="19" l="1"/>
  <c r="D230" i="19"/>
  <c r="C230" i="19"/>
  <c r="F230" i="19" a="1"/>
  <c r="F230" i="19" s="1"/>
  <c r="B231" i="19" a="1"/>
  <c r="B231" i="19" s="1"/>
  <c r="D231" i="19" l="1"/>
  <c r="E231" i="19"/>
  <c r="C231" i="19"/>
  <c r="F231" i="19" a="1"/>
  <c r="F231" i="19" s="1"/>
  <c r="B232" i="19" a="1"/>
  <c r="B232" i="19" s="1"/>
  <c r="C232" i="19" l="1"/>
  <c r="D232" i="19"/>
  <c r="E232" i="19"/>
  <c r="F232" i="19" a="1"/>
  <c r="F232" i="19" s="1"/>
  <c r="B233" i="19" a="1"/>
  <c r="B233" i="19" s="1"/>
  <c r="E233" i="19" l="1"/>
  <c r="C233" i="19"/>
  <c r="D233" i="19"/>
  <c r="F233" i="19" a="1"/>
  <c r="F233" i="19" s="1"/>
  <c r="B234" i="19" a="1"/>
  <c r="B234" i="19" s="1"/>
  <c r="D234" i="19" l="1"/>
  <c r="C234" i="19"/>
  <c r="E234" i="19"/>
  <c r="F234" i="19" a="1"/>
  <c r="F234" i="19" s="1"/>
  <c r="B235" i="19" a="1"/>
  <c r="B235" i="19" s="1"/>
  <c r="D235" i="19" l="1"/>
  <c r="C235" i="19"/>
  <c r="E235" i="19"/>
  <c r="F235" i="19" a="1"/>
  <c r="F235" i="19" s="1"/>
  <c r="B236" i="19" a="1"/>
  <c r="B236" i="19" s="1"/>
  <c r="D236" i="19" l="1"/>
  <c r="C236" i="19"/>
  <c r="E236" i="19"/>
  <c r="F236" i="19" a="1"/>
  <c r="F236" i="19" s="1"/>
  <c r="B237" i="19" a="1"/>
  <c r="B237" i="19" s="1"/>
  <c r="C237" i="19" l="1"/>
  <c r="E237" i="19"/>
  <c r="D237" i="19"/>
  <c r="F237" i="19" a="1"/>
  <c r="F237" i="19" s="1"/>
  <c r="B238" i="19" a="1"/>
  <c r="B238" i="19" s="1"/>
  <c r="C238" i="19" l="1"/>
  <c r="E238" i="19"/>
  <c r="D238" i="19"/>
  <c r="F238" i="19" a="1"/>
  <c r="F238" i="19" s="1"/>
  <c r="B239" i="19" a="1"/>
  <c r="B239" i="19" s="1"/>
  <c r="C239" i="19" l="1"/>
  <c r="E239" i="19"/>
  <c r="D239" i="19"/>
  <c r="F239" i="19" a="1"/>
  <c r="F239" i="19" s="1"/>
  <c r="B240" i="19" a="1"/>
  <c r="B240" i="19" s="1"/>
  <c r="E240" i="19" l="1"/>
  <c r="D240" i="19"/>
  <c r="C240" i="19"/>
  <c r="F240" i="19" a="1"/>
  <c r="F240" i="19" s="1"/>
  <c r="B241" i="19" a="1"/>
  <c r="B241" i="19" s="1"/>
  <c r="E241" i="19" l="1"/>
  <c r="D241" i="19"/>
  <c r="C241" i="19"/>
  <c r="F241" i="19" a="1"/>
  <c r="F241" i="19" s="1"/>
  <c r="B242" i="19" a="1"/>
  <c r="B242" i="19" s="1"/>
  <c r="D242" i="19" l="1"/>
  <c r="E242" i="19"/>
  <c r="C242" i="19"/>
  <c r="F242" i="19" a="1"/>
  <c r="F242" i="19" s="1"/>
  <c r="B243" i="19" a="1"/>
  <c r="B243" i="19" s="1"/>
  <c r="E243" i="19" l="1"/>
  <c r="D243" i="19"/>
  <c r="C243" i="19"/>
  <c r="F243" i="19" a="1"/>
  <c r="F243" i="19" s="1"/>
  <c r="B244" i="19" a="1"/>
  <c r="B244" i="19" s="1"/>
  <c r="E244" i="19" l="1"/>
  <c r="C244" i="19"/>
  <c r="D244" i="19"/>
  <c r="F244" i="19" a="1"/>
  <c r="F244" i="19" s="1"/>
  <c r="B245" i="19" a="1"/>
  <c r="B245" i="19" s="1"/>
  <c r="D245" i="19" l="1"/>
  <c r="E245" i="19"/>
  <c r="C245" i="19"/>
  <c r="F245" i="19" a="1"/>
  <c r="F245" i="19" s="1"/>
  <c r="B246" i="19" a="1"/>
  <c r="B246" i="19" s="1"/>
  <c r="C246" i="19" l="1"/>
  <c r="D246" i="19"/>
  <c r="E246" i="19"/>
  <c r="F246" i="19" a="1"/>
  <c r="F246" i="19" s="1"/>
  <c r="B247" i="19" a="1"/>
  <c r="B247" i="19" s="1"/>
  <c r="E247" i="19" l="1"/>
  <c r="C247" i="19"/>
  <c r="D247" i="19"/>
  <c r="F247" i="19" a="1"/>
  <c r="F247" i="19" s="1"/>
  <c r="B248" i="19" a="1"/>
  <c r="B248" i="19" s="1"/>
  <c r="E248" i="19" l="1"/>
  <c r="D248" i="19"/>
  <c r="C248" i="19"/>
  <c r="F248" i="19" a="1"/>
  <c r="F248" i="19" s="1"/>
  <c r="B249" i="19" a="1"/>
  <c r="B249" i="19" s="1"/>
  <c r="C249" i="19" l="1"/>
  <c r="D249" i="19"/>
  <c r="E249" i="19"/>
  <c r="F249" i="19" a="1"/>
  <c r="F249" i="19" s="1"/>
  <c r="B250" i="19" a="1"/>
  <c r="B250" i="19" s="1"/>
  <c r="D250" i="19" l="1"/>
  <c r="E250" i="19"/>
  <c r="C250" i="19"/>
  <c r="F250" i="19" a="1"/>
  <c r="F250" i="19" s="1"/>
  <c r="B251" i="19" a="1"/>
  <c r="B251" i="19" s="1"/>
  <c r="E251" i="19" l="1"/>
  <c r="D251" i="19"/>
  <c r="C251" i="19"/>
  <c r="F251" i="19" a="1"/>
  <c r="F251" i="19" s="1"/>
  <c r="B252" i="19" a="1"/>
  <c r="B252" i="19" s="1"/>
  <c r="D252" i="19" l="1"/>
  <c r="C252" i="19"/>
  <c r="E252" i="19"/>
  <c r="F252" i="19" a="1"/>
  <c r="F252" i="19" s="1"/>
  <c r="B253" i="19" a="1"/>
  <c r="B253" i="19" s="1"/>
  <c r="E253" i="19" l="1"/>
  <c r="D253" i="19"/>
  <c r="C253" i="19"/>
  <c r="F253" i="19" a="1"/>
  <c r="F253" i="19" s="1"/>
  <c r="B254" i="19" a="1"/>
  <c r="B254" i="19" s="1"/>
  <c r="D254" i="19" l="1"/>
  <c r="E254" i="19"/>
  <c r="C254" i="19"/>
  <c r="F254" i="19" a="1"/>
  <c r="F254" i="19" s="1"/>
  <c r="B255" i="19" a="1"/>
  <c r="B255" i="19" s="1"/>
  <c r="D255" i="19" l="1"/>
  <c r="C255" i="19"/>
  <c r="E255" i="19"/>
  <c r="F255" i="19" a="1"/>
  <c r="F255" i="19" s="1"/>
  <c r="B256" i="19" a="1"/>
  <c r="B256" i="19" s="1"/>
  <c r="E256" i="19" l="1"/>
  <c r="D256" i="19"/>
  <c r="C256" i="19"/>
  <c r="F256" i="19" a="1"/>
  <c r="F256" i="19" s="1"/>
  <c r="B257" i="19" a="1"/>
  <c r="B257" i="19" s="1"/>
  <c r="C257" i="19" l="1"/>
  <c r="E257" i="19"/>
  <c r="D257" i="19"/>
  <c r="F257" i="19" a="1"/>
  <c r="F257" i="19" s="1"/>
  <c r="B258" i="19" a="1"/>
  <c r="B258" i="19" s="1"/>
  <c r="E258" i="19" l="1"/>
  <c r="D258" i="19"/>
  <c r="C258" i="19"/>
  <c r="F258" i="19" a="1"/>
  <c r="F258" i="19" s="1"/>
  <c r="B259" i="19" a="1"/>
  <c r="B259" i="19" s="1"/>
  <c r="D259" i="19" l="1"/>
  <c r="E259" i="19"/>
  <c r="C259" i="19"/>
  <c r="F259" i="19" a="1"/>
  <c r="F259" i="19" s="1"/>
  <c r="B260" i="19" a="1"/>
  <c r="B260" i="19" s="1"/>
  <c r="D260" i="19" l="1"/>
  <c r="E260" i="19"/>
  <c r="C260" i="19"/>
  <c r="F260" i="19" a="1"/>
  <c r="F260" i="19" s="1"/>
  <c r="B261" i="19" a="1"/>
  <c r="B261" i="19" s="1"/>
  <c r="E261" i="19" l="1"/>
  <c r="D261" i="19"/>
  <c r="C261" i="19"/>
  <c r="F261" i="19" a="1"/>
  <c r="F261" i="19" s="1"/>
  <c r="B262" i="19" a="1"/>
  <c r="B262" i="19" s="1"/>
  <c r="C262" i="19" l="1"/>
  <c r="D262" i="19"/>
  <c r="E262" i="19"/>
  <c r="F262" i="19" a="1"/>
  <c r="F262" i="19" s="1"/>
  <c r="B263" i="19" a="1"/>
  <c r="B263" i="19" s="1"/>
  <c r="C263" i="19" l="1"/>
  <c r="D263" i="19"/>
  <c r="E263" i="19"/>
  <c r="F263" i="19" a="1"/>
  <c r="F263" i="19" s="1"/>
  <c r="B264" i="19" a="1"/>
  <c r="B264" i="19" s="1"/>
  <c r="D264" i="19" l="1"/>
  <c r="E264" i="19"/>
  <c r="C264" i="19"/>
  <c r="F264" i="19" a="1"/>
  <c r="F264" i="19" s="1"/>
  <c r="B265" i="19" a="1"/>
  <c r="B265" i="19" s="1"/>
  <c r="E265" i="19" l="1"/>
  <c r="D265" i="19"/>
  <c r="C265" i="19"/>
  <c r="F265" i="19" a="1"/>
  <c r="F265" i="19" s="1"/>
  <c r="B266" i="19" a="1"/>
  <c r="B266" i="19" s="1"/>
  <c r="D266" i="19" l="1"/>
  <c r="C266" i="19"/>
  <c r="E266" i="19"/>
  <c r="F266" i="19" a="1"/>
  <c r="F266" i="19" s="1"/>
  <c r="B267" i="19" a="1"/>
  <c r="B267" i="19" s="1"/>
  <c r="D267" i="19" l="1"/>
  <c r="E267" i="19"/>
  <c r="C267" i="19"/>
  <c r="F267" i="19" a="1"/>
  <c r="F267" i="19" s="1"/>
  <c r="B268" i="19" a="1"/>
  <c r="B268" i="19" s="1"/>
  <c r="C268" i="19" l="1"/>
  <c r="E268" i="19"/>
  <c r="D268" i="19"/>
  <c r="F268" i="19" a="1"/>
  <c r="F268" i="19" s="1"/>
  <c r="B269" i="19" a="1"/>
  <c r="B269" i="19" s="1"/>
  <c r="D269" i="19" l="1"/>
  <c r="C269" i="19"/>
  <c r="E269" i="19"/>
  <c r="F269" i="19" a="1"/>
  <c r="F269" i="19" s="1"/>
  <c r="B270" i="19" a="1"/>
  <c r="B270" i="19" s="1"/>
  <c r="E270" i="19" l="1"/>
  <c r="D270" i="19"/>
  <c r="C270" i="19"/>
  <c r="F270" i="19" a="1"/>
  <c r="F270" i="19" s="1"/>
  <c r="B271" i="19" a="1"/>
  <c r="B271" i="19" s="1"/>
  <c r="C271" i="19" l="1"/>
  <c r="D271" i="19"/>
  <c r="E271" i="19"/>
  <c r="F271" i="19" a="1"/>
  <c r="F271" i="19" s="1"/>
  <c r="B272" i="19" a="1"/>
  <c r="B272" i="19" s="1"/>
  <c r="C272" i="19" l="1"/>
  <c r="D272" i="19"/>
  <c r="E272" i="19"/>
  <c r="F272" i="19" a="1"/>
  <c r="F272" i="19" s="1"/>
  <c r="B273" i="19" a="1"/>
  <c r="B273" i="19" s="1"/>
  <c r="C273" i="19" l="1"/>
  <c r="E273" i="19"/>
  <c r="D273" i="19"/>
  <c r="F273" i="19" a="1"/>
  <c r="F273" i="19" s="1"/>
  <c r="B274" i="19" a="1"/>
  <c r="B274" i="19" s="1"/>
  <c r="D274" i="19" l="1"/>
  <c r="E274" i="19"/>
  <c r="C274" i="19"/>
  <c r="F274" i="19" a="1"/>
  <c r="F274" i="19" s="1"/>
  <c r="B275" i="19" a="1"/>
  <c r="B275" i="19" s="1"/>
  <c r="D275" i="19" l="1"/>
  <c r="E275" i="19"/>
  <c r="C275" i="19"/>
  <c r="F275" i="19" a="1"/>
  <c r="F275" i="19" s="1"/>
  <c r="B276" i="19" a="1"/>
  <c r="B276" i="19" s="1"/>
  <c r="E276" i="19" l="1"/>
  <c r="C276" i="19"/>
  <c r="D276" i="19"/>
  <c r="F276" i="19" a="1"/>
  <c r="F276" i="19" s="1"/>
  <c r="B277" i="19" a="1"/>
  <c r="B277" i="19" s="1"/>
  <c r="C277" i="19" l="1"/>
  <c r="D277" i="19"/>
  <c r="E277" i="19"/>
  <c r="F277" i="19" a="1"/>
  <c r="F277" i="19" s="1"/>
  <c r="B278" i="19" a="1"/>
  <c r="B278" i="19" s="1"/>
  <c r="D278" i="19" l="1"/>
  <c r="E278" i="19"/>
  <c r="C278" i="19"/>
  <c r="F278" i="19" a="1"/>
  <c r="F278" i="19" s="1"/>
  <c r="B279" i="19" a="1"/>
  <c r="B279" i="19" s="1"/>
  <c r="C279" i="19" l="1"/>
  <c r="E279" i="19"/>
  <c r="D279" i="19"/>
  <c r="F279" i="19" a="1"/>
  <c r="F279" i="19" s="1"/>
  <c r="B280" i="19" a="1"/>
  <c r="B280" i="19" s="1"/>
  <c r="D280" i="19" l="1"/>
  <c r="C280" i="19"/>
  <c r="E280" i="19"/>
  <c r="F280" i="19" a="1"/>
  <c r="F280" i="19" s="1"/>
  <c r="B281" i="19" a="1"/>
  <c r="B281" i="19" s="1"/>
  <c r="E281" i="19" l="1"/>
  <c r="C281" i="19"/>
  <c r="D281" i="19"/>
  <c r="F281" i="19" a="1"/>
  <c r="F281" i="19" s="1"/>
  <c r="B282" i="19" a="1"/>
  <c r="B282" i="19" s="1"/>
  <c r="D282" i="19" l="1"/>
  <c r="E282" i="19"/>
  <c r="C282" i="19"/>
  <c r="F282" i="19" a="1"/>
  <c r="F282" i="19" s="1"/>
  <c r="B283" i="19" a="1"/>
  <c r="B283" i="19" s="1"/>
  <c r="D283" i="19" l="1"/>
  <c r="E283" i="19"/>
  <c r="C283" i="19"/>
  <c r="F283" i="19" a="1"/>
  <c r="F283" i="19" s="1"/>
  <c r="B284" i="19" a="1"/>
  <c r="B284" i="19" s="1"/>
  <c r="E284" i="19" l="1"/>
  <c r="D284" i="19"/>
  <c r="C284" i="19"/>
  <c r="F284" i="19" a="1"/>
  <c r="F284" i="19" s="1"/>
  <c r="B285" i="19" a="1"/>
  <c r="B285" i="19" s="1"/>
  <c r="C285" i="19" l="1"/>
  <c r="E285" i="19"/>
  <c r="D285" i="19"/>
  <c r="F285" i="19" a="1"/>
  <c r="F285" i="19" s="1"/>
  <c r="B286" i="19" a="1"/>
  <c r="B286" i="19" s="1"/>
  <c r="D286" i="19" l="1"/>
  <c r="E286" i="19"/>
  <c r="C286" i="19"/>
  <c r="F286" i="19" a="1"/>
  <c r="F286" i="19" s="1"/>
  <c r="B287" i="19" a="1"/>
  <c r="B287" i="19" s="1"/>
  <c r="C287" i="19" l="1"/>
  <c r="E287" i="19"/>
  <c r="D287" i="19"/>
  <c r="F287" i="19" a="1"/>
  <c r="F287" i="19" s="1"/>
  <c r="B288" i="19" a="1"/>
  <c r="B288" i="19" s="1"/>
  <c r="C288" i="19" l="1"/>
  <c r="E288" i="19"/>
  <c r="D288" i="19"/>
  <c r="F288" i="19" a="1"/>
  <c r="F288" i="19" s="1"/>
  <c r="B289" i="19" a="1"/>
  <c r="B289" i="19" s="1"/>
  <c r="C289" i="19" l="1"/>
  <c r="E289" i="19"/>
  <c r="D289" i="19"/>
  <c r="F289" i="19" a="1"/>
  <c r="F289" i="19" s="1"/>
  <c r="B290" i="19" a="1"/>
  <c r="B290" i="19" s="1"/>
  <c r="D290" i="19" l="1"/>
  <c r="E290" i="19"/>
  <c r="C290" i="19"/>
  <c r="F290" i="19" a="1"/>
  <c r="F290" i="19" s="1"/>
  <c r="B291" i="19" a="1"/>
  <c r="B291" i="19" s="1"/>
  <c r="D291" i="19" l="1"/>
  <c r="C291" i="19"/>
  <c r="E291" i="19"/>
  <c r="F291" i="19" a="1"/>
  <c r="F291" i="19" s="1"/>
  <c r="B292" i="19" a="1"/>
  <c r="B292" i="19" s="1"/>
  <c r="E292" i="19" l="1"/>
  <c r="D292" i="19"/>
  <c r="C292" i="19"/>
  <c r="F292" i="19" a="1"/>
  <c r="F292" i="19" s="1"/>
  <c r="B293" i="19" a="1"/>
  <c r="B293" i="19" s="1"/>
  <c r="E293" i="19" l="1"/>
  <c r="D293" i="19"/>
  <c r="C293" i="19"/>
  <c r="F293" i="19" a="1"/>
  <c r="F293" i="19" s="1"/>
  <c r="B294" i="19" a="1"/>
  <c r="B294" i="19" s="1"/>
  <c r="E294" i="19" l="1"/>
  <c r="D294" i="19"/>
  <c r="C294" i="19"/>
  <c r="F294" i="19" a="1"/>
  <c r="F294" i="19" s="1"/>
  <c r="B295" i="19" a="1"/>
  <c r="B295" i="19" s="1"/>
  <c r="D295" i="19" l="1"/>
  <c r="C295" i="19"/>
  <c r="E295" i="19"/>
  <c r="F295" i="19" a="1"/>
  <c r="F295" i="19" s="1"/>
  <c r="B296" i="19" a="1"/>
  <c r="B296" i="19" s="1"/>
  <c r="E296" i="19" l="1"/>
  <c r="D296" i="19"/>
  <c r="C296" i="19"/>
  <c r="F296" i="19" a="1"/>
  <c r="F296" i="19" s="1"/>
  <c r="B297" i="19" a="1"/>
  <c r="B297" i="19" s="1"/>
  <c r="C297" i="19" l="1"/>
  <c r="D297" i="19"/>
  <c r="E297" i="19"/>
  <c r="F297" i="19" a="1"/>
  <c r="F297" i="19" s="1"/>
  <c r="B298" i="19" a="1"/>
  <c r="B298" i="19" s="1"/>
  <c r="D298" i="19" l="1"/>
  <c r="C298" i="19"/>
  <c r="E298" i="19"/>
  <c r="F298" i="19" a="1"/>
  <c r="F298" i="19" s="1"/>
  <c r="B299" i="19" a="1"/>
  <c r="B299" i="19" s="1"/>
  <c r="C299" i="19" l="1"/>
  <c r="D299" i="19"/>
  <c r="E299" i="19"/>
  <c r="F299" i="19" a="1"/>
  <c r="F299" i="19" s="1"/>
  <c r="B300" i="19" a="1"/>
  <c r="B300" i="19" s="1"/>
  <c r="E300" i="19" l="1"/>
  <c r="D300" i="19"/>
  <c r="C300" i="19"/>
  <c r="F300" i="19" a="1"/>
  <c r="F300" i="19" s="1"/>
  <c r="B301" i="19" a="1"/>
  <c r="B301" i="19" s="1"/>
  <c r="C301" i="19" l="1"/>
  <c r="E301" i="19"/>
  <c r="D301" i="19"/>
  <c r="F301" i="19" a="1"/>
  <c r="F301" i="19" s="1"/>
  <c r="B302" i="19" a="1"/>
  <c r="B302" i="19" s="1"/>
  <c r="D302" i="19" l="1"/>
  <c r="C302" i="19"/>
  <c r="E302" i="19"/>
  <c r="F302" i="19" a="1"/>
  <c r="F302" i="19" s="1"/>
  <c r="B303" i="19" a="1"/>
  <c r="B303" i="19" s="1"/>
  <c r="E303" i="19" l="1"/>
  <c r="C303" i="19"/>
  <c r="D303" i="19"/>
  <c r="F303" i="19" a="1"/>
  <c r="F303" i="19" s="1"/>
  <c r="B304" i="19" a="1"/>
  <c r="B304" i="19" s="1"/>
  <c r="C304" i="19" l="1"/>
  <c r="D304" i="19"/>
  <c r="E304" i="19"/>
  <c r="F304" i="19" a="1"/>
  <c r="F304" i="19" s="1"/>
  <c r="B305" i="19" a="1"/>
  <c r="B305" i="19" s="1"/>
  <c r="D305" i="19" l="1"/>
  <c r="C305" i="19"/>
  <c r="E305" i="19"/>
  <c r="F305" i="19" a="1"/>
  <c r="F305" i="19" s="1"/>
  <c r="B306" i="19" a="1"/>
  <c r="B306" i="19" s="1"/>
  <c r="E306" i="19" l="1"/>
  <c r="C306" i="19"/>
  <c r="D306" i="19"/>
  <c r="F306" i="19" a="1"/>
  <c r="F306" i="19" s="1"/>
  <c r="B307" i="19" a="1"/>
  <c r="B307" i="19" s="1"/>
  <c r="E307" i="19" l="1"/>
  <c r="C307" i="19"/>
  <c r="D307" i="19"/>
  <c r="F307" i="19" a="1"/>
  <c r="F307" i="19" s="1"/>
  <c r="B308" i="19" a="1"/>
  <c r="B308" i="19" s="1"/>
  <c r="D308" i="19" l="1"/>
  <c r="C308" i="19"/>
  <c r="E308" i="19"/>
  <c r="F308" i="19" a="1"/>
  <c r="F308" i="19" s="1"/>
  <c r="B309" i="19" a="1"/>
  <c r="B309" i="19" s="1"/>
  <c r="D309" i="19" l="1"/>
  <c r="C309" i="19"/>
  <c r="E309" i="19"/>
  <c r="F309" i="19" a="1"/>
  <c r="F309" i="19" s="1"/>
  <c r="B310" i="19" a="1"/>
  <c r="B310" i="19" s="1"/>
  <c r="D310" i="19" l="1"/>
  <c r="E310" i="19"/>
  <c r="C310" i="19"/>
  <c r="F310" i="19" a="1"/>
  <c r="F310" i="19" s="1"/>
  <c r="B311" i="19" a="1"/>
  <c r="B311" i="19" s="1"/>
  <c r="E311" i="19" l="1"/>
  <c r="D311" i="19"/>
  <c r="C311" i="19"/>
  <c r="F311" i="19" a="1"/>
  <c r="F311" i="19" s="1"/>
  <c r="B312" i="19" a="1"/>
  <c r="B312" i="19" s="1"/>
  <c r="E312" i="19" l="1"/>
  <c r="C312" i="19"/>
  <c r="D312" i="19"/>
  <c r="F312" i="19" a="1"/>
  <c r="F312" i="19" s="1"/>
  <c r="B313" i="19" a="1"/>
  <c r="B313" i="19" s="1"/>
  <c r="E313" i="19" l="1"/>
  <c r="C313" i="19"/>
  <c r="D313" i="19"/>
  <c r="F313" i="19" a="1"/>
  <c r="F313" i="19" s="1"/>
  <c r="B314" i="19" a="1"/>
  <c r="B314" i="19" s="1"/>
  <c r="D314" i="19" l="1"/>
  <c r="C314" i="19"/>
  <c r="E314" i="19"/>
  <c r="F314" i="19" a="1"/>
  <c r="F314" i="19" s="1"/>
  <c r="B315" i="19" a="1"/>
  <c r="B315" i="19" s="1"/>
  <c r="D315" i="19" l="1"/>
  <c r="E315" i="19"/>
  <c r="C315" i="19"/>
  <c r="F315" i="19" a="1"/>
  <c r="F315" i="19" s="1"/>
  <c r="B316" i="19" a="1"/>
  <c r="B316" i="19" s="1"/>
  <c r="E316" i="19" l="1"/>
  <c r="D316" i="19"/>
  <c r="C316" i="19"/>
  <c r="F316" i="19" a="1"/>
  <c r="F316" i="19" s="1"/>
  <c r="B317" i="19" a="1"/>
  <c r="B317" i="19" s="1"/>
  <c r="E317" i="19" l="1"/>
  <c r="C317" i="19"/>
  <c r="D317" i="19"/>
  <c r="F317" i="19" a="1"/>
  <c r="F317" i="19" s="1"/>
  <c r="B318" i="19" a="1"/>
  <c r="B318" i="19" s="1"/>
  <c r="E318" i="19" l="1"/>
  <c r="C318" i="19"/>
  <c r="D318" i="19"/>
  <c r="F318" i="19" a="1"/>
  <c r="F318" i="19" s="1"/>
  <c r="B319" i="19" a="1"/>
  <c r="B319" i="19" s="1"/>
  <c r="C319" i="19" l="1"/>
  <c r="E319" i="19"/>
  <c r="D319" i="19"/>
  <c r="F319" i="19" a="1"/>
  <c r="F319" i="19" s="1"/>
  <c r="B320" i="19" a="1"/>
  <c r="B320" i="19" s="1"/>
  <c r="D320" i="19" l="1"/>
  <c r="E320" i="19"/>
  <c r="C320" i="19"/>
  <c r="F320" i="19" a="1"/>
  <c r="F320" i="19" s="1"/>
  <c r="B321" i="19" a="1"/>
  <c r="B321" i="19" s="1"/>
  <c r="E321" i="19" l="1"/>
  <c r="C321" i="19"/>
  <c r="D321" i="19"/>
  <c r="F321" i="19" a="1"/>
  <c r="F321" i="19" s="1"/>
  <c r="B322" i="19" a="1"/>
  <c r="B322" i="19" s="1"/>
  <c r="E322" i="19" l="1"/>
  <c r="C322" i="19"/>
  <c r="D322" i="19"/>
  <c r="F322" i="19" a="1"/>
  <c r="F322" i="19" s="1"/>
  <c r="B323" i="19" a="1"/>
  <c r="B323" i="19" s="1"/>
  <c r="E323" i="19" l="1"/>
  <c r="C323" i="19"/>
  <c r="D323" i="19"/>
  <c r="F323" i="19" a="1"/>
  <c r="F323" i="19" s="1"/>
  <c r="B324" i="19" a="1"/>
  <c r="B324" i="19" s="1"/>
  <c r="D324" i="19" l="1"/>
  <c r="C324" i="19"/>
  <c r="E324" i="19"/>
  <c r="F324" i="19" a="1"/>
  <c r="F324" i="19" s="1"/>
  <c r="B325" i="19" a="1"/>
  <c r="B325" i="19" s="1"/>
  <c r="E325" i="19" l="1"/>
  <c r="C325" i="19"/>
  <c r="D325" i="19"/>
  <c r="F325" i="19" a="1"/>
  <c r="F325" i="19" s="1"/>
  <c r="B326" i="19" a="1"/>
  <c r="B326" i="19" s="1"/>
  <c r="C326" i="19" l="1"/>
  <c r="E326" i="19"/>
  <c r="D326" i="19"/>
  <c r="F326" i="19" a="1"/>
  <c r="F326" i="19" s="1"/>
  <c r="B327" i="19" a="1"/>
  <c r="B327" i="19" s="1"/>
  <c r="D327" i="19" l="1"/>
  <c r="C327" i="19"/>
  <c r="E327" i="19"/>
  <c r="F327" i="19" a="1"/>
  <c r="F327" i="19" s="1"/>
  <c r="B328" i="19" a="1"/>
  <c r="B328" i="19" s="1"/>
  <c r="D328" i="19" l="1"/>
  <c r="E328" i="19"/>
  <c r="C328" i="19"/>
  <c r="F328" i="19" a="1"/>
  <c r="F328" i="19" s="1"/>
  <c r="B329" i="19" a="1"/>
  <c r="B329" i="19" s="1"/>
  <c r="E329" i="19" l="1"/>
  <c r="C329" i="19"/>
  <c r="D329" i="19"/>
  <c r="F329" i="19" a="1"/>
  <c r="F329" i="19" s="1"/>
  <c r="B330" i="19" a="1"/>
  <c r="B330" i="19" s="1"/>
  <c r="E330" i="19" l="1"/>
  <c r="C330" i="19"/>
  <c r="D330" i="19"/>
  <c r="F330" i="19" a="1"/>
  <c r="F330" i="19" s="1"/>
  <c r="B331" i="19" a="1"/>
  <c r="B331" i="19" s="1"/>
  <c r="E331" i="19" l="1"/>
  <c r="C331" i="19"/>
  <c r="D331" i="19"/>
  <c r="F331" i="19" a="1"/>
  <c r="F331" i="19" s="1"/>
  <c r="B332" i="19" a="1"/>
  <c r="B332" i="19" s="1"/>
  <c r="D332" i="19" l="1"/>
  <c r="E332" i="19"/>
  <c r="C332" i="19"/>
  <c r="F332" i="19" a="1"/>
  <c r="F332" i="19" s="1"/>
  <c r="B333" i="19" a="1"/>
  <c r="B333" i="19" s="1"/>
  <c r="D333" i="19" l="1"/>
  <c r="C333" i="19"/>
  <c r="E333" i="19"/>
  <c r="F333" i="19" a="1"/>
  <c r="F333" i="19" s="1"/>
  <c r="B334" i="19" a="1"/>
  <c r="B334" i="19" s="1"/>
  <c r="E334" i="19" l="1"/>
  <c r="D334" i="19"/>
  <c r="C334" i="19"/>
  <c r="F334" i="19" a="1"/>
  <c r="F334" i="19" s="1"/>
  <c r="B335" i="19" a="1"/>
  <c r="B335" i="19" s="1"/>
  <c r="E335" i="19" l="1"/>
  <c r="D335" i="19"/>
  <c r="C335" i="19"/>
  <c r="F335" i="19" a="1"/>
  <c r="F335" i="19" s="1"/>
  <c r="B336" i="19" a="1"/>
  <c r="B336" i="19" s="1"/>
  <c r="D336" i="19" l="1"/>
  <c r="C336" i="19"/>
  <c r="E336" i="19"/>
  <c r="F336" i="19" a="1"/>
  <c r="F336" i="19" s="1"/>
  <c r="B337" i="19" a="1"/>
  <c r="B337" i="19" s="1"/>
  <c r="D337" i="19" l="1"/>
  <c r="C337" i="19"/>
  <c r="E337" i="19"/>
  <c r="F337" i="19" a="1"/>
  <c r="F337" i="19" s="1"/>
  <c r="B338" i="19" a="1"/>
  <c r="B338" i="19" s="1"/>
  <c r="E338" i="19" l="1"/>
  <c r="D338" i="19"/>
  <c r="C338" i="19"/>
  <c r="F338" i="19" a="1"/>
  <c r="F338" i="19" s="1"/>
  <c r="B339" i="19" a="1"/>
  <c r="B339" i="19" s="1"/>
  <c r="C339" i="19" l="1"/>
  <c r="E339" i="19"/>
  <c r="D339" i="19"/>
  <c r="F339" i="19" a="1"/>
  <c r="F339" i="19" s="1"/>
  <c r="B340" i="19" a="1"/>
  <c r="B340" i="19" s="1"/>
  <c r="E340" i="19" l="1"/>
  <c r="C340" i="19"/>
  <c r="D340" i="19"/>
  <c r="F340" i="19" a="1"/>
  <c r="F340" i="19" s="1"/>
  <c r="B341" i="19" a="1"/>
  <c r="B341" i="19" s="1"/>
  <c r="E341" i="19" l="1"/>
  <c r="D341" i="19"/>
  <c r="C341" i="19"/>
  <c r="F341" i="19" a="1"/>
  <c r="F341" i="19" s="1"/>
  <c r="B342" i="19" a="1"/>
  <c r="B342" i="19" s="1"/>
  <c r="C342" i="19" l="1"/>
  <c r="D342" i="19"/>
  <c r="E342" i="19"/>
  <c r="F342" i="19" a="1"/>
  <c r="F342" i="19" s="1"/>
  <c r="B343" i="19" a="1"/>
  <c r="B343" i="19" s="1"/>
  <c r="E343" i="19" l="1"/>
  <c r="C343" i="19"/>
  <c r="D343" i="19"/>
  <c r="F343" i="19" a="1"/>
  <c r="F343" i="19" s="1"/>
  <c r="B344" i="19" a="1"/>
  <c r="B344" i="19" s="1"/>
  <c r="C344" i="19" l="1"/>
  <c r="D344" i="19"/>
  <c r="E344" i="19"/>
  <c r="F344" i="19" a="1"/>
  <c r="F344" i="19" s="1"/>
  <c r="B345" i="19" a="1"/>
  <c r="B345" i="19" s="1"/>
  <c r="D345" i="19" l="1"/>
  <c r="E345" i="19"/>
  <c r="C345" i="19"/>
  <c r="F345" i="19" a="1"/>
  <c r="F345" i="19" s="1"/>
  <c r="B346" i="19" a="1"/>
  <c r="B346" i="19" s="1"/>
  <c r="C346" i="19" l="1"/>
  <c r="D346" i="19"/>
  <c r="E346" i="19"/>
  <c r="F346" i="19" a="1"/>
  <c r="F346" i="19" s="1"/>
  <c r="B347" i="19" a="1"/>
  <c r="B347" i="19" s="1"/>
  <c r="E347" i="19" l="1"/>
  <c r="C347" i="19"/>
  <c r="D347" i="19"/>
  <c r="F347" i="19" a="1"/>
  <c r="F347" i="19" s="1"/>
  <c r="B348" i="19" a="1"/>
  <c r="B348" i="19" s="1"/>
  <c r="D348" i="19" l="1"/>
  <c r="C348" i="19"/>
  <c r="E348" i="19"/>
  <c r="F348" i="19" a="1"/>
  <c r="F348" i="19" s="1"/>
  <c r="B349" i="19" a="1"/>
  <c r="B349" i="19" s="1"/>
  <c r="D349" i="19" l="1"/>
  <c r="E349" i="19"/>
  <c r="C349" i="19"/>
  <c r="F349" i="19" a="1"/>
  <c r="F349" i="19" s="1"/>
  <c r="B350" i="19" a="1"/>
  <c r="B350" i="19" s="1"/>
  <c r="D350" i="19" l="1"/>
  <c r="C350" i="19"/>
  <c r="E350" i="19"/>
  <c r="F350" i="19" a="1"/>
  <c r="F350" i="19" s="1"/>
  <c r="B351" i="19" a="1"/>
  <c r="B351" i="19" s="1"/>
  <c r="E351" i="19" l="1"/>
  <c r="C351" i="19"/>
  <c r="D351" i="19"/>
  <c r="F351" i="19" a="1"/>
  <c r="F351" i="19" s="1"/>
  <c r="B352" i="19" a="1"/>
  <c r="B352" i="19" s="1"/>
  <c r="C352" i="19" l="1"/>
  <c r="E352" i="19"/>
  <c r="D352" i="19"/>
  <c r="F352" i="19" a="1"/>
  <c r="F352" i="19" s="1"/>
  <c r="B353" i="19" a="1"/>
  <c r="B353" i="19" s="1"/>
  <c r="E353" i="19" l="1"/>
  <c r="D353" i="19"/>
  <c r="C353" i="19"/>
  <c r="F353" i="19" a="1"/>
  <c r="F353" i="19" s="1"/>
  <c r="B354" i="19" a="1"/>
  <c r="B354" i="19" s="1"/>
  <c r="D354" i="19" l="1"/>
  <c r="C354" i="19"/>
  <c r="E354" i="19"/>
  <c r="F354" i="19" a="1"/>
  <c r="F354" i="19" s="1"/>
  <c r="B355" i="19" a="1"/>
  <c r="B355" i="19" s="1"/>
  <c r="D355" i="19" l="1"/>
  <c r="E355" i="19"/>
  <c r="C355" i="19"/>
  <c r="F355" i="19" a="1"/>
  <c r="F355" i="19" s="1"/>
  <c r="B356" i="19" a="1"/>
  <c r="B356" i="19" s="1"/>
  <c r="E356" i="19" l="1"/>
  <c r="D356" i="19"/>
  <c r="C356" i="19"/>
  <c r="F356" i="19" a="1"/>
  <c r="F356" i="19" s="1"/>
  <c r="B357" i="19" a="1"/>
  <c r="B357" i="19" s="1"/>
  <c r="C357" i="19" l="1"/>
  <c r="E357" i="19"/>
  <c r="D357" i="19"/>
  <c r="F357" i="19" a="1"/>
  <c r="F357" i="19" s="1"/>
  <c r="B358" i="19" a="1"/>
  <c r="B358" i="19" s="1"/>
  <c r="E358" i="19" l="1"/>
  <c r="C358" i="19"/>
  <c r="D358" i="19"/>
  <c r="F358" i="19" a="1"/>
  <c r="F358" i="19" s="1"/>
  <c r="B359" i="19" a="1"/>
  <c r="B359" i="19" s="1"/>
  <c r="E359" i="19" l="1"/>
  <c r="C359" i="19"/>
  <c r="D359" i="19"/>
  <c r="F359" i="19" a="1"/>
  <c r="F359" i="19" s="1"/>
  <c r="B360" i="19" a="1"/>
  <c r="B360" i="19" s="1"/>
  <c r="D360" i="19" l="1"/>
  <c r="E360" i="19"/>
  <c r="C360" i="19"/>
  <c r="F360" i="19" a="1"/>
  <c r="F360" i="19" s="1"/>
  <c r="B361" i="19" a="1"/>
  <c r="B361" i="19" s="1"/>
  <c r="C361" i="19" l="1"/>
  <c r="E361" i="19"/>
  <c r="D361" i="19"/>
  <c r="F361" i="19" a="1"/>
  <c r="F361" i="19" s="1"/>
  <c r="B362" i="19" a="1"/>
  <c r="B362" i="19" s="1"/>
  <c r="C362" i="19" l="1"/>
  <c r="D362" i="19"/>
  <c r="E362" i="19"/>
  <c r="F362" i="19" a="1"/>
  <c r="F362" i="19" s="1"/>
  <c r="B363" i="19" a="1"/>
  <c r="B363" i="19" s="1"/>
  <c r="C363" i="19" l="1"/>
  <c r="D363" i="19"/>
  <c r="E363" i="19"/>
  <c r="F363" i="19" a="1"/>
  <c r="F363" i="19" s="1"/>
  <c r="B364" i="19" a="1"/>
  <c r="B364" i="19" s="1"/>
  <c r="C364" i="19" l="1"/>
  <c r="D364" i="19"/>
  <c r="E364" i="19"/>
  <c r="F364" i="19" a="1"/>
  <c r="F364" i="19" s="1"/>
  <c r="B365" i="19" a="1"/>
  <c r="B365" i="19" s="1"/>
  <c r="C365" i="19" l="1"/>
  <c r="D365" i="19"/>
  <c r="E365" i="19"/>
  <c r="F365" i="19" a="1"/>
  <c r="F365" i="19" s="1"/>
  <c r="B366" i="19" a="1"/>
  <c r="B366" i="19" s="1"/>
  <c r="E366" i="19" l="1"/>
  <c r="D366" i="19"/>
  <c r="C366" i="19"/>
  <c r="F366" i="19" a="1"/>
  <c r="F366" i="19" s="1"/>
  <c r="B367" i="19" a="1"/>
  <c r="B367" i="19" s="1"/>
  <c r="C367" i="19" l="1"/>
  <c r="D367" i="19"/>
  <c r="E367" i="19"/>
  <c r="F367" i="19" a="1"/>
  <c r="F367" i="19" s="1"/>
  <c r="B368" i="19" a="1"/>
  <c r="B368" i="19" s="1"/>
  <c r="E368" i="19" l="1"/>
  <c r="C368" i="19"/>
  <c r="D368" i="19"/>
  <c r="F368" i="19" a="1"/>
  <c r="F368" i="19" s="1"/>
  <c r="B369" i="19" a="1"/>
  <c r="B369" i="19" s="1"/>
  <c r="D369" i="19" l="1"/>
  <c r="C369" i="19"/>
  <c r="E369" i="19"/>
  <c r="F369" i="19" a="1"/>
  <c r="F369" i="19" s="1"/>
  <c r="B370" i="19" a="1"/>
  <c r="B370" i="19" s="1"/>
  <c r="E370" i="19" l="1"/>
  <c r="D370" i="19"/>
  <c r="C370" i="19"/>
  <c r="F370" i="19" a="1"/>
  <c r="F370" i="19" s="1"/>
  <c r="B371" i="19" a="1"/>
  <c r="B371" i="19" s="1"/>
  <c r="D371" i="19" l="1"/>
  <c r="E371" i="19"/>
  <c r="C371" i="19"/>
  <c r="F371" i="19" a="1"/>
  <c r="F371" i="19" s="1"/>
  <c r="B372" i="19" a="1"/>
  <c r="B372" i="19" s="1"/>
  <c r="D372" i="19" l="1"/>
  <c r="C372" i="19"/>
  <c r="E372" i="19"/>
  <c r="F372" i="19" a="1"/>
  <c r="F372" i="19" s="1"/>
  <c r="B373" i="19" a="1"/>
  <c r="B373" i="19" s="1"/>
  <c r="E373" i="19" l="1"/>
  <c r="D373" i="19"/>
  <c r="C373" i="19"/>
  <c r="F373" i="19" a="1"/>
  <c r="F373" i="19" s="1"/>
  <c r="B374" i="19" a="1"/>
  <c r="B374" i="19" s="1"/>
  <c r="D374" i="19" l="1"/>
  <c r="C374" i="19"/>
  <c r="E374" i="19"/>
  <c r="F374" i="19" a="1"/>
  <c r="F374" i="19" s="1"/>
  <c r="B375" i="19" a="1"/>
  <c r="B375" i="19" s="1"/>
  <c r="D375" i="19" l="1"/>
  <c r="E375" i="19"/>
  <c r="C375" i="19"/>
  <c r="F375" i="19" a="1"/>
  <c r="F375" i="19" s="1"/>
  <c r="B376" i="19" a="1"/>
  <c r="B376" i="19" s="1"/>
  <c r="D376" i="19" l="1"/>
  <c r="E376" i="19"/>
  <c r="C376" i="19"/>
  <c r="F376" i="19" a="1"/>
  <c r="F376" i="19" s="1"/>
  <c r="B377" i="19" a="1"/>
  <c r="B377" i="19" s="1"/>
  <c r="D377" i="19" l="1"/>
  <c r="E377" i="19"/>
  <c r="C377" i="19"/>
  <c r="F377" i="19" a="1"/>
  <c r="F377" i="19" s="1"/>
  <c r="B378" i="19" a="1"/>
  <c r="B378" i="19" s="1"/>
  <c r="D378" i="19" l="1"/>
  <c r="E378" i="19"/>
  <c r="C378" i="19"/>
  <c r="F378" i="19" a="1"/>
  <c r="F378" i="19" s="1"/>
  <c r="B379" i="19" a="1"/>
  <c r="B379" i="19" s="1"/>
  <c r="D379" i="19" l="1"/>
  <c r="C379" i="19"/>
  <c r="E379" i="19"/>
  <c r="F379" i="19" a="1"/>
  <c r="F379" i="19" s="1"/>
  <c r="B380" i="19" a="1"/>
  <c r="B380" i="19" s="1"/>
  <c r="E380" i="19" l="1"/>
  <c r="D380" i="19"/>
  <c r="C380" i="19"/>
  <c r="F380" i="19" a="1"/>
  <c r="F380" i="19" s="1"/>
  <c r="B381" i="19" a="1"/>
  <c r="B381" i="19" s="1"/>
  <c r="E381" i="19" l="1"/>
  <c r="D381" i="19"/>
  <c r="C381" i="19"/>
  <c r="F381" i="19" a="1"/>
  <c r="F381" i="19" s="1"/>
  <c r="B382" i="19" a="1"/>
  <c r="B382" i="19" s="1"/>
  <c r="E382" i="19" l="1"/>
  <c r="D382" i="19"/>
  <c r="C382" i="19"/>
  <c r="F382" i="19" a="1"/>
  <c r="F382" i="19" s="1"/>
  <c r="B383" i="19" a="1"/>
  <c r="B383" i="19" s="1"/>
  <c r="C383" i="19" l="1"/>
  <c r="D383" i="19"/>
  <c r="E383" i="19"/>
  <c r="F383" i="19" a="1"/>
  <c r="F383" i="19" s="1"/>
  <c r="B384" i="19" a="1"/>
  <c r="B384" i="19" s="1"/>
  <c r="D384" i="19" l="1"/>
  <c r="C384" i="19"/>
  <c r="E384" i="19"/>
  <c r="F384" i="19" a="1"/>
  <c r="F384" i="19" s="1"/>
  <c r="B385" i="19" a="1"/>
  <c r="B385" i="19" s="1"/>
  <c r="D385" i="19" l="1"/>
  <c r="E385" i="19"/>
  <c r="C385" i="19"/>
  <c r="F385" i="19" a="1"/>
  <c r="F385" i="19" s="1"/>
  <c r="B386" i="19" a="1"/>
  <c r="B386" i="19" s="1"/>
  <c r="D386" i="19" l="1"/>
  <c r="C386" i="19"/>
  <c r="E386" i="19"/>
  <c r="F386" i="19" a="1"/>
  <c r="F386" i="19" s="1"/>
  <c r="B387" i="19" a="1"/>
  <c r="B387" i="19" s="1"/>
  <c r="E387" i="19" l="1"/>
  <c r="C387" i="19"/>
  <c r="D387" i="19"/>
  <c r="F387" i="19" a="1"/>
  <c r="F387" i="19" s="1"/>
  <c r="B388" i="19" a="1"/>
  <c r="B388" i="19" s="1"/>
  <c r="D388" i="19" l="1"/>
  <c r="E388" i="19"/>
  <c r="C388" i="19"/>
  <c r="F388" i="19" a="1"/>
  <c r="F388" i="19" s="1"/>
  <c r="B389" i="19" a="1"/>
  <c r="B389" i="19" s="1"/>
  <c r="D389" i="19" l="1"/>
  <c r="E389" i="19"/>
  <c r="C389" i="19"/>
  <c r="F389" i="19" a="1"/>
  <c r="F389" i="19" s="1"/>
  <c r="B390" i="19" a="1"/>
  <c r="B390" i="19" s="1"/>
  <c r="C390" i="19" l="1"/>
  <c r="E390" i="19"/>
  <c r="D390" i="19"/>
  <c r="F390" i="19" a="1"/>
  <c r="F390" i="19" s="1"/>
  <c r="B391" i="19" a="1"/>
  <c r="B391" i="19" s="1"/>
  <c r="C391" i="19" l="1"/>
  <c r="E391" i="19"/>
  <c r="D391" i="19"/>
  <c r="F391" i="19" a="1"/>
  <c r="F391" i="19" s="1"/>
  <c r="B392" i="19" a="1"/>
  <c r="B392" i="19" s="1"/>
  <c r="D392" i="19" l="1"/>
  <c r="E392" i="19"/>
  <c r="C392" i="19"/>
  <c r="F392" i="19" a="1"/>
  <c r="F392" i="19" s="1"/>
  <c r="B393" i="19" a="1"/>
  <c r="B393" i="19" s="1"/>
  <c r="D393" i="19" l="1"/>
  <c r="E393" i="19"/>
  <c r="C393" i="19"/>
  <c r="F393" i="19" a="1"/>
  <c r="F393" i="19" s="1"/>
  <c r="B394" i="19" a="1"/>
  <c r="B394" i="19" s="1"/>
  <c r="C394" i="19" l="1"/>
  <c r="D394" i="19"/>
  <c r="E394" i="19"/>
  <c r="F394" i="19" a="1"/>
  <c r="F394" i="19" s="1"/>
  <c r="B395" i="19" a="1"/>
  <c r="B395" i="19" s="1"/>
  <c r="D395" i="19" l="1"/>
  <c r="C395" i="19"/>
  <c r="E395" i="19"/>
  <c r="F395" i="19" a="1"/>
  <c r="F395" i="19" s="1"/>
  <c r="B396" i="19" a="1"/>
  <c r="B396" i="19" s="1"/>
  <c r="E396" i="19" l="1"/>
  <c r="C396" i="19"/>
  <c r="D396" i="19"/>
  <c r="F396" i="19" a="1"/>
  <c r="F396" i="19" s="1"/>
  <c r="B397" i="19" a="1"/>
  <c r="B397" i="19" s="1"/>
  <c r="D397" i="19" l="1"/>
  <c r="E397" i="19"/>
  <c r="C397" i="19"/>
  <c r="F397" i="19" a="1"/>
  <c r="F397" i="19" s="1"/>
  <c r="B398" i="19" a="1"/>
  <c r="B398" i="19" s="1"/>
  <c r="E398" i="19" l="1"/>
  <c r="D398" i="19"/>
  <c r="C398" i="19"/>
  <c r="F398" i="19" a="1"/>
  <c r="F398" i="19" s="1"/>
  <c r="B399" i="19" a="1"/>
  <c r="B399" i="19" s="1"/>
  <c r="E399" i="19" l="1"/>
  <c r="C399" i="19"/>
  <c r="D399" i="19"/>
  <c r="F399" i="19" a="1"/>
  <c r="F399" i="19" s="1"/>
  <c r="B400" i="19" a="1"/>
  <c r="B400" i="19" s="1"/>
  <c r="D400" i="19" l="1"/>
  <c r="E400" i="19"/>
  <c r="C400" i="19"/>
  <c r="F400" i="19" a="1"/>
  <c r="F400" i="19" s="1"/>
  <c r="B401" i="19" a="1"/>
  <c r="B401" i="19" s="1"/>
  <c r="E401" i="19" l="1"/>
  <c r="D401" i="19"/>
  <c r="C401" i="19"/>
  <c r="F401" i="19" a="1"/>
  <c r="F401" i="19" s="1"/>
  <c r="B402" i="19" a="1"/>
  <c r="B402" i="19" s="1"/>
  <c r="C402" i="19" l="1"/>
  <c r="D402" i="19"/>
  <c r="E402" i="19"/>
  <c r="F402" i="19" a="1"/>
  <c r="F402" i="19" s="1"/>
  <c r="B403" i="19" a="1"/>
  <c r="B403" i="19" s="1"/>
  <c r="E403" i="19" l="1"/>
  <c r="C403" i="19"/>
  <c r="D403" i="19"/>
  <c r="F403" i="19" a="1"/>
  <c r="F403" i="19" s="1"/>
  <c r="B404" i="19" a="1"/>
  <c r="B404" i="19" s="1"/>
  <c r="D404" i="19" l="1"/>
  <c r="E404" i="19"/>
  <c r="C404" i="19"/>
  <c r="F404" i="19" a="1"/>
  <c r="F404" i="19" s="1"/>
  <c r="B405" i="19" a="1"/>
  <c r="B405" i="19" s="1"/>
  <c r="C405" i="19" l="1"/>
  <c r="D405" i="19"/>
  <c r="E405" i="19"/>
  <c r="F405" i="19" a="1"/>
  <c r="F405" i="19" s="1"/>
  <c r="B406" i="19" a="1"/>
  <c r="B406" i="19" s="1"/>
  <c r="D406" i="19" l="1"/>
  <c r="C406" i="19"/>
  <c r="E406" i="19"/>
  <c r="F406" i="19" a="1"/>
  <c r="F406" i="19" s="1"/>
  <c r="B407" i="19" a="1"/>
  <c r="B407" i="19" s="1"/>
  <c r="D407" i="19" l="1"/>
  <c r="C407" i="19"/>
  <c r="E407" i="19"/>
  <c r="F407" i="19" a="1"/>
  <c r="F407" i="19" s="1"/>
  <c r="B408" i="19" a="1"/>
  <c r="B408" i="19" s="1"/>
  <c r="C408" i="19" l="1"/>
  <c r="D408" i="19"/>
  <c r="E408" i="19"/>
  <c r="F408" i="19" a="1"/>
  <c r="F408" i="19" s="1"/>
  <c r="B409" i="19" a="1"/>
  <c r="B409" i="19" s="1"/>
  <c r="C409" i="19" l="1"/>
  <c r="D409" i="19"/>
  <c r="E409" i="19"/>
  <c r="F409" i="19" a="1"/>
  <c r="F409" i="19" s="1"/>
  <c r="B410" i="19" a="1"/>
  <c r="B410" i="19" s="1"/>
  <c r="C410" i="19" l="1"/>
  <c r="E410" i="19"/>
  <c r="D410" i="19"/>
  <c r="F410" i="19" a="1"/>
  <c r="F410" i="19" s="1"/>
  <c r="B411" i="19" a="1"/>
  <c r="B411" i="19" s="1"/>
  <c r="C411" i="19" l="1"/>
  <c r="D411" i="19"/>
  <c r="E411" i="19"/>
  <c r="F411" i="19" a="1"/>
  <c r="F411" i="19" s="1"/>
  <c r="B412" i="19" a="1"/>
  <c r="B412" i="19" s="1"/>
  <c r="C412" i="19" l="1"/>
  <c r="D412" i="19"/>
  <c r="E412" i="19"/>
  <c r="F412" i="19" a="1"/>
  <c r="F412" i="19" s="1"/>
  <c r="B413" i="19" a="1"/>
  <c r="B413" i="19" s="1"/>
  <c r="E413" i="19" l="1"/>
  <c r="C413" i="19"/>
  <c r="D413" i="19"/>
  <c r="F413" i="19" a="1"/>
  <c r="F413" i="19" s="1"/>
  <c r="B414" i="19" a="1"/>
  <c r="B414" i="19" s="1"/>
  <c r="C414" i="19" l="1"/>
  <c r="D414" i="19"/>
  <c r="E414" i="19"/>
  <c r="F414" i="19" a="1"/>
  <c r="F414" i="19" s="1"/>
  <c r="B415" i="19" a="1"/>
  <c r="B415" i="19" s="1"/>
  <c r="D415" i="19" l="1"/>
  <c r="E415" i="19"/>
  <c r="C415" i="19"/>
  <c r="F415" i="19" a="1"/>
  <c r="F415" i="19" s="1"/>
  <c r="B416" i="19" a="1"/>
  <c r="B416" i="19" s="1"/>
  <c r="D416" i="19" l="1"/>
  <c r="C416" i="19"/>
  <c r="E416" i="19"/>
  <c r="F416" i="19" a="1"/>
  <c r="F416" i="19" s="1"/>
  <c r="B417" i="19" a="1"/>
  <c r="B417" i="19" s="1"/>
  <c r="D417" i="19" l="1"/>
  <c r="C417" i="19"/>
  <c r="E417" i="19"/>
  <c r="F417" i="19" a="1"/>
  <c r="F417" i="19" s="1"/>
  <c r="B418" i="19" a="1"/>
  <c r="B418" i="19" s="1"/>
  <c r="D418" i="19" l="1"/>
  <c r="E418" i="19"/>
  <c r="C418" i="19"/>
  <c r="F418" i="19" a="1"/>
  <c r="F418" i="19" s="1"/>
  <c r="B419" i="19" a="1"/>
  <c r="B419" i="19" s="1"/>
  <c r="D419" i="19" l="1"/>
  <c r="C419" i="19"/>
  <c r="E419" i="19"/>
  <c r="F419" i="19" a="1"/>
  <c r="F419" i="19" s="1"/>
  <c r="B420" i="19" a="1"/>
  <c r="B420" i="19" s="1"/>
  <c r="E420" i="19" l="1"/>
  <c r="C420" i="19"/>
  <c r="D420" i="19"/>
  <c r="F420" i="19" a="1"/>
  <c r="F420" i="19" s="1"/>
  <c r="B421" i="19" a="1"/>
  <c r="B421" i="19" s="1"/>
  <c r="E421" i="19" l="1"/>
  <c r="D421" i="19"/>
  <c r="C421" i="19"/>
  <c r="F421" i="19" a="1"/>
  <c r="F421" i="19" s="1"/>
  <c r="B422" i="19" a="1"/>
  <c r="B422" i="19" s="1"/>
  <c r="E422" i="19" l="1"/>
  <c r="D422" i="19"/>
  <c r="C422" i="19"/>
  <c r="F422" i="19" a="1"/>
  <c r="F422" i="19" s="1"/>
  <c r="B423" i="19" a="1"/>
  <c r="B423" i="19" s="1"/>
  <c r="D423" i="19" l="1"/>
  <c r="E423" i="19"/>
  <c r="C423" i="19"/>
  <c r="F423" i="19" a="1"/>
  <c r="F423" i="19" s="1"/>
  <c r="B424" i="19" a="1"/>
  <c r="B424" i="19" s="1"/>
  <c r="D424" i="19" l="1"/>
  <c r="C424" i="19"/>
  <c r="E424" i="19"/>
  <c r="F424" i="19" a="1"/>
  <c r="F424" i="19" s="1"/>
  <c r="B425" i="19" a="1"/>
  <c r="B425" i="19" s="1"/>
  <c r="E425" i="19" l="1"/>
  <c r="D425" i="19"/>
  <c r="C425" i="19"/>
  <c r="F425" i="19" a="1"/>
  <c r="F425" i="19" s="1"/>
  <c r="B426" i="19" a="1"/>
  <c r="B426" i="19" s="1"/>
  <c r="C426" i="19" l="1"/>
  <c r="D426" i="19"/>
  <c r="E426" i="19"/>
  <c r="F426" i="19" a="1"/>
  <c r="F426" i="19" s="1"/>
  <c r="B427" i="19" a="1"/>
  <c r="B427" i="19" s="1"/>
  <c r="D427" i="19" l="1"/>
  <c r="C427" i="19"/>
  <c r="E427" i="19"/>
  <c r="F427" i="19" a="1"/>
  <c r="F427" i="19" s="1"/>
  <c r="B428" i="19" a="1"/>
  <c r="B428" i="19" s="1"/>
  <c r="D428" i="19" l="1"/>
  <c r="E428" i="19"/>
  <c r="C428" i="19"/>
  <c r="F428" i="19" a="1"/>
  <c r="F428" i="19" s="1"/>
  <c r="B429" i="19" a="1"/>
  <c r="B429" i="19" s="1"/>
  <c r="E429" i="19" l="1"/>
  <c r="D429" i="19"/>
  <c r="C429" i="19"/>
  <c r="F429" i="19" a="1"/>
  <c r="F429" i="19" s="1"/>
  <c r="B430" i="19" a="1"/>
  <c r="B430" i="19" s="1"/>
  <c r="D430" i="19" l="1"/>
  <c r="E430" i="19"/>
  <c r="C430" i="19"/>
  <c r="F430" i="19" a="1"/>
  <c r="F430" i="19" s="1"/>
  <c r="B431" i="19" a="1"/>
  <c r="B431" i="19" s="1"/>
  <c r="E431" i="19" l="1"/>
  <c r="D431" i="19"/>
  <c r="C431" i="19"/>
  <c r="F431" i="19" a="1"/>
  <c r="F431" i="19" s="1"/>
  <c r="B432" i="19" a="1"/>
  <c r="B432" i="19" s="1"/>
  <c r="D432" i="19" l="1"/>
  <c r="E432" i="19"/>
  <c r="C432" i="19"/>
  <c r="F432" i="19" a="1"/>
  <c r="F432" i="19" s="1"/>
  <c r="B433" i="19" a="1"/>
  <c r="B433" i="19" s="1"/>
  <c r="D433" i="19" l="1"/>
  <c r="C433" i="19"/>
  <c r="E433" i="19"/>
  <c r="F433" i="19" a="1"/>
  <c r="F433" i="19" s="1"/>
  <c r="B434" i="19" a="1"/>
  <c r="B434" i="19" s="1"/>
  <c r="D434" i="19" l="1"/>
  <c r="C434" i="19"/>
  <c r="E434" i="19"/>
  <c r="F434" i="19" a="1"/>
  <c r="F434" i="19" s="1"/>
  <c r="B435" i="19" a="1"/>
  <c r="B435" i="19" s="1"/>
  <c r="C435" i="19" l="1"/>
  <c r="E435" i="19"/>
  <c r="D435" i="19"/>
  <c r="F435" i="19" a="1"/>
  <c r="F435" i="19" s="1"/>
  <c r="B436" i="19" a="1"/>
  <c r="B436" i="19" s="1"/>
  <c r="D436" i="19" l="1"/>
  <c r="E436" i="19"/>
  <c r="C436" i="19"/>
  <c r="F436" i="19" a="1"/>
  <c r="F436" i="19" s="1"/>
  <c r="B437" i="19" a="1"/>
  <c r="B437" i="19" s="1"/>
  <c r="C437" i="19" l="1"/>
  <c r="D437" i="19"/>
  <c r="E437" i="19"/>
  <c r="F437" i="19" a="1"/>
  <c r="F437" i="19" s="1"/>
  <c r="B438" i="19" a="1"/>
  <c r="B438" i="19" s="1"/>
  <c r="C438" i="19" l="1"/>
  <c r="E438" i="19"/>
  <c r="D438" i="19"/>
  <c r="F438" i="19" a="1"/>
  <c r="F438" i="19" s="1"/>
  <c r="B439" i="19" a="1"/>
  <c r="B439" i="19" s="1"/>
  <c r="C439" i="19" l="1"/>
  <c r="D439" i="19"/>
  <c r="E439" i="19"/>
  <c r="F439" i="19" a="1"/>
  <c r="F439" i="19" s="1"/>
  <c r="B440" i="19" a="1"/>
  <c r="B440" i="19" s="1"/>
  <c r="C440" i="19" l="1"/>
  <c r="E440" i="19"/>
  <c r="D440" i="19"/>
  <c r="F440" i="19" a="1"/>
  <c r="F440" i="19" s="1"/>
  <c r="B441" i="19" a="1"/>
  <c r="B441" i="19" s="1"/>
  <c r="E441" i="19" l="1"/>
  <c r="D441" i="19"/>
  <c r="C441" i="19"/>
  <c r="F441" i="19" a="1"/>
  <c r="F441" i="19" s="1"/>
  <c r="B442" i="19" a="1"/>
  <c r="B442" i="19" s="1"/>
  <c r="C442" i="19" l="1"/>
  <c r="E442" i="19"/>
  <c r="D442" i="19"/>
  <c r="F442" i="19" a="1"/>
  <c r="F442" i="19" s="1"/>
  <c r="B443" i="19" a="1"/>
  <c r="B443" i="19" s="1"/>
  <c r="D443" i="19" l="1"/>
  <c r="C443" i="19"/>
  <c r="E443" i="19"/>
  <c r="F443" i="19" a="1"/>
  <c r="F443" i="19" s="1"/>
  <c r="B444" i="19" a="1"/>
  <c r="B444" i="19" s="1"/>
  <c r="C444" i="19" l="1"/>
  <c r="E444" i="19"/>
  <c r="D444" i="19"/>
  <c r="F444" i="19" a="1"/>
  <c r="F444" i="19" s="1"/>
  <c r="B445" i="19" a="1"/>
  <c r="B445" i="19" s="1"/>
  <c r="C445" i="19" l="1"/>
  <c r="E445" i="19"/>
  <c r="D445" i="19"/>
  <c r="F445" i="19" a="1"/>
  <c r="F445" i="19" s="1"/>
  <c r="B446" i="19" a="1"/>
  <c r="B446" i="19" s="1"/>
  <c r="D446" i="19" l="1"/>
  <c r="E446" i="19"/>
  <c r="C446" i="19"/>
  <c r="F446" i="19" a="1"/>
  <c r="F446" i="19" s="1"/>
  <c r="B447" i="19" a="1"/>
  <c r="B447" i="19" s="1"/>
  <c r="C447" i="19" l="1"/>
  <c r="E447" i="19"/>
  <c r="D447" i="19"/>
  <c r="F447" i="19" a="1"/>
  <c r="F447" i="19" s="1"/>
  <c r="B448" i="19" a="1"/>
  <c r="B448" i="19" s="1"/>
  <c r="D448" i="19" l="1"/>
  <c r="E448" i="19"/>
  <c r="C448" i="19"/>
  <c r="F448" i="19" a="1"/>
  <c r="F448" i="19" s="1"/>
  <c r="B449" i="19" a="1"/>
  <c r="B449" i="19" s="1"/>
  <c r="E449" i="19" l="1"/>
  <c r="C449" i="19"/>
  <c r="D449" i="19"/>
  <c r="F449" i="19" a="1"/>
  <c r="F449" i="19" s="1"/>
  <c r="B450" i="19" a="1"/>
  <c r="B450" i="19" s="1"/>
  <c r="C450" i="19" l="1"/>
  <c r="E450" i="19"/>
  <c r="D450" i="19"/>
  <c r="F450" i="19" a="1"/>
  <c r="F450" i="19" s="1"/>
  <c r="B451" i="19" a="1"/>
  <c r="B451" i="19" s="1"/>
  <c r="C451" i="19" l="1"/>
  <c r="E451" i="19"/>
  <c r="D451" i="19"/>
  <c r="F451" i="19" a="1"/>
  <c r="F451" i="19" s="1"/>
  <c r="B452" i="19" a="1"/>
  <c r="B452" i="19" s="1"/>
  <c r="D452" i="19" l="1"/>
  <c r="E452" i="19"/>
  <c r="C452" i="19"/>
  <c r="F452" i="19" a="1"/>
  <c r="F452" i="19" s="1"/>
  <c r="B453" i="19" a="1"/>
  <c r="B453" i="19" s="1"/>
  <c r="D453" i="19" l="1"/>
  <c r="C453" i="19"/>
  <c r="E453" i="19"/>
  <c r="F453" i="19" a="1"/>
  <c r="F453" i="19" s="1"/>
  <c r="B454" i="19" a="1"/>
  <c r="B454" i="19" s="1"/>
  <c r="E454" i="19" l="1"/>
  <c r="C454" i="19"/>
  <c r="D454" i="19"/>
  <c r="F454" i="19" a="1"/>
  <c r="F454" i="19" s="1"/>
  <c r="B455" i="19" a="1"/>
  <c r="B455" i="19" s="1"/>
  <c r="D455" i="19" l="1"/>
  <c r="C455" i="19"/>
  <c r="E455" i="19"/>
  <c r="F455" i="19" a="1"/>
  <c r="F455" i="19" s="1"/>
  <c r="B456" i="19" a="1"/>
  <c r="B456" i="19" s="1"/>
  <c r="E456" i="19" l="1"/>
  <c r="C456" i="19"/>
  <c r="D456" i="19"/>
  <c r="F456" i="19" a="1"/>
  <c r="F456" i="19" s="1"/>
  <c r="B457" i="19" a="1"/>
  <c r="B457" i="19" s="1"/>
  <c r="C457" i="19" l="1"/>
  <c r="E457" i="19"/>
  <c r="D457" i="19"/>
  <c r="F457" i="19" a="1"/>
  <c r="F457" i="19" s="1"/>
  <c r="B458" i="19" a="1"/>
  <c r="B458" i="19" s="1"/>
  <c r="C458" i="19" l="1"/>
  <c r="E458" i="19"/>
  <c r="D458" i="19"/>
  <c r="F458" i="19" a="1"/>
  <c r="F458" i="19" s="1"/>
  <c r="B459" i="19" a="1"/>
  <c r="B459" i="19" s="1"/>
  <c r="C459" i="19" l="1"/>
  <c r="E459" i="19"/>
  <c r="D459" i="19"/>
  <c r="F459" i="19" a="1"/>
  <c r="F459" i="19" s="1"/>
  <c r="B460" i="19" a="1"/>
  <c r="B460" i="19" s="1"/>
  <c r="E460" i="19" l="1"/>
  <c r="C460" i="19"/>
  <c r="D460" i="19"/>
  <c r="F460" i="19" a="1"/>
  <c r="F460" i="19" s="1"/>
  <c r="B461" i="19" a="1"/>
  <c r="B461" i="19" s="1"/>
  <c r="C461" i="19" l="1"/>
  <c r="D461" i="19"/>
  <c r="E461" i="19"/>
  <c r="F461" i="19" a="1"/>
  <c r="F461" i="19" s="1"/>
  <c r="B462" i="19" a="1"/>
  <c r="B462" i="19" s="1"/>
  <c r="D462" i="19" l="1"/>
  <c r="E462" i="19"/>
  <c r="C462" i="19"/>
  <c r="F462" i="19" a="1"/>
  <c r="F462" i="19" s="1"/>
  <c r="B463" i="19" a="1"/>
  <c r="B463" i="19" s="1"/>
  <c r="C463" i="19" l="1"/>
  <c r="D463" i="19"/>
  <c r="E463" i="19"/>
  <c r="F463" i="19" a="1"/>
  <c r="F463" i="19" s="1"/>
  <c r="B464" i="19" a="1"/>
  <c r="B464" i="19" s="1"/>
  <c r="D464" i="19" l="1"/>
  <c r="E464" i="19"/>
  <c r="C464" i="19"/>
  <c r="F464" i="19" a="1"/>
  <c r="F464" i="19" s="1"/>
  <c r="B465" i="19" a="1"/>
  <c r="B465" i="19" s="1"/>
  <c r="D465" i="19" l="1"/>
  <c r="E465" i="19"/>
  <c r="C465" i="19"/>
  <c r="F465" i="19" a="1"/>
  <c r="F465" i="19" s="1"/>
  <c r="B466" i="19" a="1"/>
  <c r="B466" i="19" s="1"/>
  <c r="D466" i="19" l="1"/>
  <c r="C466" i="19"/>
  <c r="E466" i="19"/>
  <c r="F466" i="19" a="1"/>
  <c r="F466" i="19" s="1"/>
  <c r="B467" i="19" a="1"/>
  <c r="B467" i="19" s="1"/>
  <c r="C467" i="19" l="1"/>
  <c r="E467" i="19"/>
  <c r="D467" i="19"/>
  <c r="F467" i="19" a="1"/>
  <c r="F467" i="19" s="1"/>
  <c r="B468" i="19" a="1"/>
  <c r="B468" i="19" s="1"/>
  <c r="C468" i="19" l="1"/>
  <c r="E468" i="19"/>
  <c r="D468" i="19"/>
  <c r="F468" i="19" a="1"/>
  <c r="F468" i="19" s="1"/>
  <c r="B469" i="19" a="1"/>
  <c r="B469" i="19" s="1"/>
  <c r="D469" i="19" l="1"/>
  <c r="C469" i="19"/>
  <c r="E469" i="19"/>
  <c r="F469" i="19" a="1"/>
  <c r="F469" i="19" s="1"/>
  <c r="B470" i="19" a="1"/>
  <c r="B470" i="19" s="1"/>
  <c r="E470" i="19" l="1"/>
  <c r="C470" i="19"/>
  <c r="D470" i="19"/>
  <c r="F470" i="19" a="1"/>
  <c r="F470" i="19" s="1"/>
  <c r="B471" i="19" a="1"/>
  <c r="B471" i="19" s="1"/>
  <c r="D471" i="19" l="1"/>
  <c r="C471" i="19"/>
  <c r="E471" i="19"/>
  <c r="F471" i="19" a="1"/>
  <c r="F471" i="19" s="1"/>
  <c r="B472" i="19" a="1"/>
  <c r="B472" i="19" s="1"/>
  <c r="E472" i="19" l="1"/>
  <c r="C472" i="19"/>
  <c r="D472" i="19"/>
  <c r="F472" i="19" a="1"/>
  <c r="F472" i="19" s="1"/>
  <c r="B473" i="19" a="1"/>
  <c r="B473" i="19" s="1"/>
  <c r="C473" i="19" l="1"/>
  <c r="D473" i="19"/>
  <c r="E473" i="19"/>
  <c r="F473" i="19" a="1"/>
  <c r="F473" i="19" s="1"/>
  <c r="B474" i="19" a="1"/>
  <c r="B474" i="19" s="1"/>
  <c r="E474" i="19" l="1"/>
  <c r="D474" i="19"/>
  <c r="C474" i="19"/>
  <c r="F474" i="19" a="1"/>
  <c r="F474" i="19" s="1"/>
  <c r="B475" i="19" a="1"/>
  <c r="B475" i="19" s="1"/>
  <c r="C475" i="19" l="1"/>
  <c r="E475" i="19"/>
  <c r="D475" i="19"/>
  <c r="F475" i="19" a="1"/>
  <c r="F475" i="19" s="1"/>
  <c r="B476" i="19" a="1"/>
  <c r="B476" i="19" s="1"/>
  <c r="E476" i="19" l="1"/>
  <c r="C476" i="19"/>
  <c r="D476" i="19"/>
  <c r="F476" i="19" a="1"/>
  <c r="F476" i="19" s="1"/>
  <c r="B477" i="19" a="1"/>
  <c r="B477" i="19" s="1"/>
  <c r="C477" i="19" l="1"/>
  <c r="D477" i="19"/>
  <c r="E477" i="19"/>
  <c r="F477" i="19" a="1"/>
  <c r="F477" i="19" s="1"/>
  <c r="B478" i="19" a="1"/>
  <c r="B478" i="19" s="1"/>
  <c r="E478" i="19" l="1"/>
  <c r="C478" i="19"/>
  <c r="D478" i="19"/>
  <c r="F478" i="19" a="1"/>
  <c r="F478" i="19" s="1"/>
  <c r="B479" i="19" a="1"/>
  <c r="B479" i="19" s="1"/>
  <c r="E479" i="19" l="1"/>
  <c r="C479" i="19"/>
  <c r="D479" i="19"/>
  <c r="F479" i="19" a="1"/>
  <c r="F479" i="19" s="1"/>
  <c r="B480" i="19" a="1"/>
  <c r="B480" i="19" s="1"/>
  <c r="C480" i="19" l="1"/>
  <c r="D480" i="19"/>
  <c r="E480" i="19"/>
  <c r="F480" i="19" a="1"/>
  <c r="F480" i="19" s="1"/>
  <c r="B481" i="19" a="1"/>
  <c r="B481" i="19" s="1"/>
  <c r="D481" i="19" l="1"/>
  <c r="E481" i="19"/>
  <c r="C481" i="19"/>
  <c r="F481" i="19" a="1"/>
  <c r="F481" i="19" s="1"/>
  <c r="B482" i="19" a="1"/>
  <c r="B482" i="19" s="1"/>
  <c r="E482" i="19" l="1"/>
  <c r="D482" i="19"/>
  <c r="C482" i="19"/>
  <c r="F482" i="19" a="1"/>
  <c r="F482" i="19" s="1"/>
  <c r="B483" i="19" a="1"/>
  <c r="B483" i="19" s="1"/>
  <c r="C483" i="19" l="1"/>
  <c r="E483" i="19"/>
  <c r="D483" i="19"/>
  <c r="F483" i="19" a="1"/>
  <c r="F483" i="19" s="1"/>
  <c r="B484" i="19" a="1"/>
  <c r="B484" i="19" s="1"/>
  <c r="D484" i="19" l="1"/>
  <c r="E484" i="19"/>
  <c r="C484" i="19"/>
  <c r="F484" i="19" a="1"/>
  <c r="F484" i="19" s="1"/>
  <c r="B485" i="19" a="1"/>
  <c r="B485" i="19" s="1"/>
  <c r="E485" i="19" l="1"/>
  <c r="C485" i="19"/>
  <c r="D485" i="19"/>
  <c r="F485" i="19" a="1"/>
  <c r="F485" i="19" s="1"/>
  <c r="B486" i="19" a="1"/>
  <c r="B486" i="19" s="1"/>
  <c r="E486" i="19" l="1"/>
  <c r="D486" i="19"/>
  <c r="C486" i="19"/>
  <c r="F486" i="19" a="1"/>
  <c r="F486" i="19" s="1"/>
  <c r="B487" i="19" a="1"/>
  <c r="B487" i="19" s="1"/>
  <c r="C487" i="19" l="1"/>
  <c r="E487" i="19"/>
  <c r="D487" i="19"/>
  <c r="F487" i="19" a="1"/>
  <c r="F487" i="19" s="1"/>
  <c r="B488" i="19" a="1"/>
  <c r="B488" i="19" s="1"/>
  <c r="C488" i="19" l="1"/>
  <c r="D488" i="19"/>
  <c r="E488" i="19"/>
  <c r="F488" i="19" a="1"/>
  <c r="F488" i="19" s="1"/>
  <c r="B489" i="19" a="1"/>
  <c r="B489" i="19" s="1"/>
  <c r="E489" i="19" l="1"/>
  <c r="C489" i="19"/>
  <c r="D489" i="19"/>
  <c r="F489" i="19" a="1"/>
  <c r="F489" i="19" s="1"/>
  <c r="B490" i="19" a="1"/>
  <c r="B490" i="19" s="1"/>
  <c r="D490" i="19" l="1"/>
  <c r="C490" i="19"/>
  <c r="E490" i="19"/>
  <c r="F490" i="19" a="1"/>
  <c r="F490" i="19" s="1"/>
  <c r="B491" i="19" a="1"/>
  <c r="B491" i="19" s="1"/>
  <c r="C491" i="19" l="1"/>
  <c r="D491" i="19"/>
  <c r="E491" i="19"/>
  <c r="F491" i="19" a="1"/>
  <c r="F491" i="19" s="1"/>
  <c r="B492" i="19" a="1"/>
  <c r="B492" i="19" s="1"/>
  <c r="C492" i="19" l="1"/>
  <c r="E492" i="19"/>
  <c r="D492" i="19"/>
  <c r="F492" i="19" a="1"/>
  <c r="F492" i="19" s="1"/>
  <c r="B493" i="19" a="1"/>
  <c r="B493" i="19" s="1"/>
  <c r="D493" i="19" l="1"/>
  <c r="E493" i="19"/>
  <c r="C493" i="19"/>
  <c r="F493" i="19" a="1"/>
  <c r="F493" i="19" s="1"/>
  <c r="B494" i="19" a="1"/>
  <c r="B494" i="19" s="1"/>
  <c r="D494" i="19" l="1"/>
  <c r="E494" i="19"/>
  <c r="C494" i="19"/>
  <c r="F494" i="19" a="1"/>
  <c r="F494" i="19" s="1"/>
  <c r="B495" i="19" a="1"/>
  <c r="B495" i="19" s="1"/>
  <c r="D495" i="19" l="1"/>
  <c r="E495" i="19"/>
  <c r="C495" i="19"/>
  <c r="F495" i="19" a="1"/>
  <c r="F495" i="19" s="1"/>
  <c r="B496" i="19" a="1"/>
  <c r="B496" i="19" s="1"/>
  <c r="D496" i="19" l="1"/>
  <c r="C496" i="19"/>
  <c r="E496" i="19"/>
  <c r="F496" i="19" a="1"/>
  <c r="F496" i="19" s="1"/>
  <c r="B497" i="19" a="1"/>
  <c r="B497" i="19" s="1"/>
  <c r="C497" i="19" l="1"/>
  <c r="D497" i="19"/>
  <c r="E497" i="19"/>
  <c r="F497" i="19" a="1"/>
  <c r="F497" i="19" s="1"/>
  <c r="B498" i="19" a="1"/>
  <c r="B498" i="19" s="1"/>
  <c r="E498" i="19" l="1"/>
  <c r="D498" i="19"/>
  <c r="C498" i="19"/>
  <c r="F498" i="19" a="1"/>
  <c r="F498" i="19" s="1"/>
  <c r="B499" i="19" a="1"/>
  <c r="B499" i="19" s="1"/>
  <c r="D499" i="19" l="1"/>
  <c r="E499" i="19"/>
  <c r="C499" i="19"/>
  <c r="F499" i="19" a="1"/>
  <c r="F499" i="19" s="1"/>
  <c r="B500" i="19" a="1"/>
  <c r="B500" i="19" s="1"/>
  <c r="E500" i="19" l="1"/>
  <c r="C500" i="19"/>
  <c r="D500" i="19"/>
  <c r="F500" i="19" a="1"/>
  <c r="F500" i="19" s="1"/>
  <c r="B501" i="19" a="1"/>
  <c r="B501" i="19" s="1"/>
  <c r="E501" i="19" l="1"/>
  <c r="D501" i="19"/>
  <c r="C501" i="19"/>
  <c r="F501" i="19" a="1"/>
  <c r="F501" i="19" s="1"/>
  <c r="B502" i="19" a="1"/>
  <c r="B502" i="19" s="1"/>
  <c r="E502" i="19" l="1"/>
  <c r="D502" i="19"/>
  <c r="C502" i="19"/>
  <c r="F502" i="19" a="1"/>
  <c r="F502" i="19" s="1"/>
  <c r="B503" i="19" a="1"/>
  <c r="B503" i="19" s="1"/>
  <c r="C503" i="19" l="1"/>
  <c r="E503" i="19"/>
  <c r="D503" i="19"/>
  <c r="F503" i="19" a="1"/>
  <c r="F503" i="19" s="1"/>
  <c r="B504" i="19" a="1"/>
  <c r="B504" i="19" s="1"/>
  <c r="D504" i="19" l="1"/>
  <c r="E504" i="19"/>
  <c r="C504" i="19"/>
  <c r="F504" i="19" a="1"/>
  <c r="F504" i="19" s="1"/>
  <c r="B505" i="19" a="1"/>
  <c r="B505" i="19" s="1"/>
  <c r="D505" i="19" l="1"/>
  <c r="E505" i="19"/>
  <c r="C505" i="19"/>
  <c r="F505" i="19" a="1"/>
  <c r="F505" i="19" s="1"/>
  <c r="B506" i="19" a="1"/>
  <c r="B506" i="19" s="1"/>
  <c r="D506" i="19" l="1"/>
  <c r="C506" i="19"/>
  <c r="E506" i="19"/>
  <c r="F506" i="19" a="1"/>
  <c r="F506" i="19" s="1"/>
  <c r="B507" i="19" a="1"/>
  <c r="B507" i="19" s="1"/>
  <c r="E507" i="19" l="1"/>
  <c r="D507" i="19"/>
  <c r="C507" i="19"/>
  <c r="F507" i="19" a="1"/>
  <c r="F507" i="19" s="1"/>
  <c r="B508" i="19" a="1"/>
  <c r="B508" i="19" s="1"/>
  <c r="E508" i="19" l="1"/>
  <c r="D508" i="19"/>
  <c r="C508" i="19"/>
  <c r="F508" i="19" a="1"/>
  <c r="F508" i="19" s="1"/>
  <c r="B509" i="19" a="1"/>
  <c r="B509" i="19" s="1"/>
  <c r="E509" i="19" l="1"/>
  <c r="C509" i="19"/>
  <c r="D509" i="19"/>
  <c r="F509" i="19" a="1"/>
  <c r="F509" i="19" s="1"/>
  <c r="B510" i="19" a="1"/>
  <c r="B510" i="19" s="1"/>
  <c r="D510" i="19" l="1"/>
  <c r="E510" i="19"/>
  <c r="C510" i="19"/>
  <c r="F510" i="19" a="1"/>
  <c r="F510" i="19" s="1"/>
  <c r="B511" i="19" a="1"/>
  <c r="B511" i="19" s="1"/>
  <c r="D511" i="19" l="1"/>
  <c r="C511" i="19"/>
  <c r="E511" i="19"/>
  <c r="F511" i="19" a="1"/>
  <c r="F511" i="19" s="1"/>
  <c r="B512" i="19" a="1"/>
  <c r="B512" i="19" s="1"/>
  <c r="E512" i="19" l="1"/>
  <c r="C512" i="19"/>
  <c r="D512" i="19"/>
  <c r="F512" i="19" a="1"/>
  <c r="F512" i="19" s="1"/>
  <c r="B513" i="19" a="1"/>
  <c r="B513" i="19" s="1"/>
  <c r="D513" i="19" l="1"/>
  <c r="C513" i="19"/>
  <c r="E513" i="19"/>
  <c r="F513" i="19" a="1"/>
  <c r="F513" i="19" s="1"/>
  <c r="B514" i="19" a="1"/>
  <c r="B514" i="19" s="1"/>
  <c r="C514" i="19" l="1"/>
  <c r="E514" i="19"/>
  <c r="D514" i="19"/>
  <c r="F514" i="19" a="1"/>
  <c r="F514" i="19" s="1"/>
  <c r="B515" i="19" a="1"/>
  <c r="B515" i="19" s="1"/>
  <c r="C515" i="19" l="1"/>
  <c r="D515" i="19"/>
  <c r="E515" i="19"/>
  <c r="F515" i="19" a="1"/>
  <c r="F515" i="19" s="1"/>
  <c r="B516" i="19" a="1"/>
  <c r="B516" i="19" s="1"/>
  <c r="E516" i="19" l="1"/>
  <c r="C516" i="19"/>
  <c r="D516" i="19"/>
  <c r="F516" i="19" a="1"/>
  <c r="F516" i="19" s="1"/>
  <c r="B517" i="19" a="1"/>
  <c r="B517" i="19" s="1"/>
  <c r="D517" i="19" l="1"/>
  <c r="C517" i="19"/>
  <c r="E517" i="19"/>
  <c r="F517" i="19" a="1"/>
  <c r="F517" i="19" s="1"/>
  <c r="B518" i="19" a="1"/>
  <c r="B518" i="19" s="1"/>
  <c r="D518" i="19" l="1"/>
  <c r="E518" i="19"/>
  <c r="C518" i="19"/>
  <c r="F518" i="19" a="1"/>
  <c r="F518" i="19" s="1"/>
  <c r="B519" i="19" a="1"/>
  <c r="B519" i="19" s="1"/>
  <c r="C519" i="19" l="1"/>
  <c r="E519" i="19"/>
  <c r="D519" i="19"/>
  <c r="F519" i="19" a="1"/>
  <c r="F519" i="19" s="1"/>
  <c r="B520" i="19" a="1"/>
  <c r="B520" i="19" s="1"/>
  <c r="C520" i="19" l="1"/>
  <c r="D520" i="19"/>
  <c r="E520" i="19"/>
  <c r="F520" i="19" a="1"/>
  <c r="F520" i="19" s="1"/>
  <c r="B521" i="19" a="1"/>
  <c r="B521" i="19" s="1"/>
  <c r="C521" i="19" l="1"/>
  <c r="E521" i="19"/>
  <c r="D521" i="19"/>
  <c r="F521" i="19" a="1"/>
  <c r="F521" i="19" s="1"/>
  <c r="B522" i="19" a="1"/>
  <c r="B522" i="19" s="1"/>
  <c r="C522" i="19" l="1"/>
  <c r="D522" i="19"/>
  <c r="E522" i="19"/>
  <c r="F522" i="19" a="1"/>
  <c r="F522" i="19" s="1"/>
  <c r="B523" i="19" a="1"/>
  <c r="B523" i="19" s="1"/>
  <c r="E523" i="19" l="1"/>
  <c r="D523" i="19"/>
  <c r="C523" i="19"/>
  <c r="F523" i="19" a="1"/>
  <c r="F523" i="19" s="1"/>
  <c r="B524" i="19" a="1"/>
  <c r="B524" i="19" s="1"/>
  <c r="C524" i="19" l="1"/>
  <c r="E524" i="19"/>
  <c r="D524" i="19"/>
  <c r="F524" i="19" a="1"/>
  <c r="F524" i="19" s="1"/>
  <c r="B525" i="19" a="1"/>
  <c r="B525" i="19" s="1"/>
  <c r="E525" i="19" l="1"/>
  <c r="D525" i="19"/>
  <c r="C525" i="19"/>
  <c r="F525" i="19" a="1"/>
  <c r="F525" i="19" s="1"/>
  <c r="B526" i="19" a="1"/>
  <c r="B526" i="19" s="1"/>
  <c r="E526" i="19" l="1"/>
  <c r="C526" i="19"/>
  <c r="D526" i="19"/>
  <c r="F526" i="19" a="1"/>
  <c r="F526" i="19" s="1"/>
  <c r="B527" i="19" a="1"/>
  <c r="B527" i="19" s="1"/>
  <c r="D527" i="19" l="1"/>
  <c r="C527" i="19"/>
  <c r="E527" i="19"/>
  <c r="F527" i="19" a="1"/>
  <c r="F527" i="19" s="1"/>
  <c r="B528" i="19" a="1"/>
  <c r="B528" i="19" s="1"/>
  <c r="D528" i="19" l="1"/>
  <c r="E528" i="19"/>
  <c r="C528" i="19"/>
  <c r="F528" i="19" a="1"/>
  <c r="F528" i="19" s="1"/>
  <c r="B529" i="19" a="1"/>
  <c r="B529" i="19" s="1"/>
  <c r="D529" i="19" l="1"/>
  <c r="C529" i="19"/>
  <c r="E529" i="19"/>
  <c r="F529" i="19" a="1"/>
  <c r="F529" i="19" s="1"/>
  <c r="B530" i="19" a="1"/>
  <c r="B530" i="19" s="1"/>
  <c r="C530" i="19" l="1"/>
  <c r="E530" i="19"/>
  <c r="D530" i="19"/>
  <c r="F530" i="19" a="1"/>
  <c r="F530" i="19" s="1"/>
  <c r="B531" i="19" a="1"/>
  <c r="B531" i="19" s="1"/>
  <c r="D531" i="19" l="1"/>
  <c r="E531" i="19"/>
  <c r="C531" i="19"/>
  <c r="F531" i="19" a="1"/>
  <c r="F531" i="19" s="1"/>
  <c r="B532" i="19" a="1"/>
  <c r="B532" i="19" s="1"/>
  <c r="C532" i="19" l="1"/>
  <c r="D532" i="19"/>
  <c r="E532" i="19"/>
  <c r="F532" i="19" a="1"/>
  <c r="F532" i="19" s="1"/>
  <c r="B533" i="19" a="1"/>
  <c r="B533" i="19" s="1"/>
  <c r="E533" i="19" l="1"/>
  <c r="C533" i="19"/>
  <c r="D533" i="19"/>
  <c r="F533" i="19" a="1"/>
  <c r="F533" i="19" s="1"/>
  <c r="B534" i="19" a="1"/>
  <c r="B534" i="19" s="1"/>
  <c r="E534" i="19" l="1"/>
  <c r="D534" i="19"/>
  <c r="C534" i="19"/>
  <c r="F534" i="19" a="1"/>
  <c r="F534" i="19" s="1"/>
  <c r="B535" i="19" a="1"/>
  <c r="B535" i="19" s="1"/>
  <c r="D535" i="19" l="1"/>
  <c r="C535" i="19"/>
  <c r="E535" i="19"/>
  <c r="F535" i="19" a="1"/>
  <c r="F535" i="19" s="1"/>
  <c r="B536" i="19" a="1"/>
  <c r="B536" i="19" s="1"/>
  <c r="C536" i="19" l="1"/>
  <c r="D536" i="19"/>
  <c r="E536" i="19"/>
  <c r="F536" i="19" a="1"/>
  <c r="F536" i="19" s="1"/>
  <c r="B537" i="19" a="1"/>
  <c r="B537" i="19" s="1"/>
  <c r="E537" i="19" l="1"/>
  <c r="D537" i="19"/>
  <c r="C537" i="19"/>
  <c r="F537" i="19" a="1"/>
  <c r="F537" i="19" s="1"/>
  <c r="B538" i="19" a="1"/>
  <c r="B538" i="19" s="1"/>
  <c r="C538" i="19" l="1"/>
  <c r="E538" i="19"/>
  <c r="D538" i="19"/>
  <c r="F538" i="19" a="1"/>
  <c r="F538" i="19" s="1"/>
  <c r="B539" i="19" a="1"/>
  <c r="B539" i="19" s="1"/>
  <c r="E539" i="19" l="1"/>
  <c r="C539" i="19"/>
  <c r="D539" i="19"/>
  <c r="F539" i="19" a="1"/>
  <c r="F539" i="19" s="1"/>
  <c r="B540" i="19" a="1"/>
  <c r="B540" i="19" s="1"/>
  <c r="E540" i="19" l="1"/>
  <c r="C540" i="19"/>
  <c r="D540" i="19"/>
  <c r="F540" i="19" a="1"/>
  <c r="F540" i="19" s="1"/>
  <c r="B541" i="19" a="1"/>
  <c r="B541" i="19" s="1"/>
  <c r="C541" i="19" l="1"/>
  <c r="D541" i="19"/>
  <c r="E541" i="19"/>
  <c r="F541" i="19" a="1"/>
  <c r="F541" i="19" s="1"/>
  <c r="B542" i="19" a="1"/>
  <c r="B542" i="19" s="1"/>
  <c r="C542" i="19" l="1"/>
  <c r="D542" i="19"/>
  <c r="E542" i="19"/>
  <c r="F542" i="19" a="1"/>
  <c r="F542" i="19" s="1"/>
  <c r="B543" i="19" a="1"/>
  <c r="B543" i="19" s="1"/>
  <c r="D543" i="19" l="1"/>
  <c r="E543" i="19"/>
  <c r="C543" i="19"/>
  <c r="F543" i="19" a="1"/>
  <c r="F543" i="19" s="1"/>
  <c r="B544" i="19" a="1"/>
  <c r="B544" i="19" s="1"/>
  <c r="D544" i="19" l="1"/>
  <c r="C544" i="19"/>
  <c r="E544" i="19"/>
  <c r="F544" i="19" a="1"/>
  <c r="F544" i="19" s="1"/>
  <c r="B545" i="19" a="1"/>
  <c r="B545" i="19" s="1"/>
  <c r="C545" i="19" l="1"/>
  <c r="E545" i="19"/>
  <c r="D545" i="19"/>
  <c r="F545" i="19" a="1"/>
  <c r="F545" i="19" s="1"/>
  <c r="B546" i="19" a="1"/>
  <c r="B546" i="19" s="1"/>
  <c r="D546" i="19" l="1"/>
  <c r="C546" i="19"/>
  <c r="E546" i="19"/>
  <c r="F546" i="19" a="1"/>
  <c r="F546" i="19" s="1"/>
  <c r="B547" i="19" a="1"/>
  <c r="B547" i="19" s="1"/>
  <c r="D547" i="19" l="1"/>
  <c r="E547" i="19"/>
  <c r="C547" i="19"/>
  <c r="F547" i="19" a="1"/>
  <c r="F547" i="19" s="1"/>
  <c r="B548" i="19" a="1"/>
  <c r="B548" i="19" s="1"/>
  <c r="C548" i="19" l="1"/>
  <c r="E548" i="19"/>
  <c r="D548" i="19"/>
  <c r="F548" i="19" a="1"/>
  <c r="F548" i="19" s="1"/>
  <c r="B549" i="19" a="1"/>
  <c r="B549" i="19" s="1"/>
  <c r="C549" i="19" l="1"/>
  <c r="E549" i="19"/>
  <c r="D549" i="19"/>
  <c r="F549" i="19" a="1"/>
  <c r="F549" i="19" s="1"/>
  <c r="B550" i="19" a="1"/>
  <c r="B550" i="19" s="1"/>
  <c r="C550" i="19" l="1"/>
  <c r="D550" i="19"/>
  <c r="E550" i="19"/>
  <c r="F550" i="19" a="1"/>
  <c r="F550" i="19" s="1"/>
  <c r="B551" i="19" a="1"/>
  <c r="B551" i="19" s="1"/>
  <c r="D551" i="19" l="1"/>
  <c r="C551" i="19"/>
  <c r="E551" i="19"/>
  <c r="F551" i="19" a="1"/>
  <c r="F551" i="19" s="1"/>
  <c r="B552" i="19" a="1"/>
  <c r="B552" i="19" s="1"/>
  <c r="C552" i="19" l="1"/>
  <c r="D552" i="19"/>
  <c r="E552" i="19"/>
  <c r="F552" i="19" a="1"/>
  <c r="F552" i="19" s="1"/>
  <c r="B553" i="19" a="1"/>
  <c r="B553" i="19" s="1"/>
  <c r="C553" i="19" l="1"/>
  <c r="D553" i="19"/>
  <c r="E553" i="19"/>
  <c r="F553" i="19" a="1"/>
  <c r="F553" i="19" s="1"/>
  <c r="B554" i="19" a="1"/>
  <c r="B554" i="19" s="1"/>
  <c r="D554" i="19" l="1"/>
  <c r="C554" i="19"/>
  <c r="E554" i="19"/>
  <c r="F554" i="19" a="1"/>
  <c r="F554" i="19" s="1"/>
  <c r="B555" i="19" a="1"/>
  <c r="B555" i="19" s="1"/>
  <c r="E555" i="19" l="1"/>
  <c r="C555" i="19"/>
  <c r="D555" i="19"/>
  <c r="F555" i="19" a="1"/>
  <c r="F555" i="19" s="1"/>
  <c r="B556" i="19" a="1"/>
  <c r="B556" i="19" s="1"/>
  <c r="D556" i="19" l="1"/>
  <c r="E556" i="19"/>
  <c r="C556" i="19"/>
  <c r="F556" i="19" a="1"/>
  <c r="F556" i="19" s="1"/>
  <c r="B557" i="19" a="1"/>
  <c r="B557" i="19" s="1"/>
  <c r="C557" i="19" l="1"/>
  <c r="E557" i="19"/>
  <c r="D557" i="19"/>
  <c r="F557" i="19" a="1"/>
  <c r="F557" i="19" s="1"/>
  <c r="B558" i="19" a="1"/>
  <c r="B558" i="19" s="1"/>
  <c r="C558" i="19" l="1"/>
  <c r="D558" i="19"/>
  <c r="E558" i="19"/>
  <c r="F558" i="19" a="1"/>
  <c r="F558" i="19" s="1"/>
  <c r="B559" i="19" a="1"/>
  <c r="B559" i="19" s="1"/>
  <c r="C559" i="19" l="1"/>
  <c r="D559" i="19"/>
  <c r="E559" i="19"/>
  <c r="F559" i="19" a="1"/>
  <c r="F559" i="19" s="1"/>
  <c r="B560" i="19" a="1"/>
  <c r="B560" i="19" s="1"/>
  <c r="D560" i="19" l="1"/>
  <c r="E560" i="19"/>
  <c r="C560" i="19"/>
  <c r="F560" i="19" a="1"/>
  <c r="F560" i="19" s="1"/>
  <c r="B561" i="19" a="1"/>
  <c r="B561" i="19" s="1"/>
  <c r="E561" i="19" l="1"/>
  <c r="D561" i="19"/>
  <c r="C561" i="19"/>
  <c r="F561" i="19" a="1"/>
  <c r="F561" i="19" s="1"/>
  <c r="B562" i="19" a="1"/>
  <c r="B562" i="19" s="1"/>
  <c r="E562" i="19" l="1"/>
  <c r="C562" i="19"/>
  <c r="D562" i="19"/>
  <c r="F562" i="19" a="1"/>
  <c r="F562" i="19" s="1"/>
  <c r="B563" i="19" a="1"/>
  <c r="B563" i="19" s="1"/>
  <c r="E563" i="19" l="1"/>
  <c r="D563" i="19"/>
  <c r="C563" i="19"/>
  <c r="F563" i="19" a="1"/>
  <c r="F563" i="19" s="1"/>
  <c r="B564" i="19" a="1"/>
  <c r="B564" i="19" s="1"/>
  <c r="D564" i="19" l="1"/>
  <c r="C564" i="19"/>
  <c r="E564" i="19"/>
  <c r="F564" i="19" a="1"/>
  <c r="F564" i="19" s="1"/>
  <c r="B565" i="19" a="1"/>
  <c r="B565" i="19" s="1"/>
  <c r="D565" i="19" l="1"/>
  <c r="C565" i="19"/>
  <c r="E565" i="19"/>
  <c r="F565" i="19" a="1"/>
  <c r="F565" i="19" s="1"/>
  <c r="B566" i="19" a="1"/>
  <c r="B566" i="19" s="1"/>
  <c r="D566" i="19" l="1"/>
  <c r="C566" i="19"/>
  <c r="E566" i="19"/>
  <c r="F566" i="19" a="1"/>
  <c r="F566" i="19" s="1"/>
  <c r="B567" i="19" a="1"/>
  <c r="B567" i="19" s="1"/>
  <c r="D567" i="19" l="1"/>
  <c r="C567" i="19"/>
  <c r="E567" i="19"/>
  <c r="F567" i="19" a="1"/>
  <c r="F567" i="19" s="1"/>
  <c r="B568" i="19" a="1"/>
  <c r="B568" i="19" s="1"/>
  <c r="E568" i="19" l="1"/>
  <c r="D568" i="19"/>
  <c r="C568" i="19"/>
  <c r="F568" i="19" a="1"/>
  <c r="F568" i="19" s="1"/>
  <c r="B569" i="19" a="1"/>
  <c r="B569" i="19" s="1"/>
  <c r="C569" i="19" l="1"/>
  <c r="D569" i="19"/>
  <c r="E569" i="19"/>
  <c r="F569" i="19" a="1"/>
  <c r="F569" i="19" s="1"/>
  <c r="B570" i="19" a="1"/>
  <c r="B570" i="19" s="1"/>
  <c r="E570" i="19" l="1"/>
  <c r="C570" i="19"/>
  <c r="D570" i="19"/>
  <c r="F570" i="19" a="1"/>
  <c r="F570" i="19" s="1"/>
  <c r="B571" i="19" a="1"/>
  <c r="B571" i="19" s="1"/>
  <c r="E571" i="19" l="1"/>
  <c r="D571" i="19"/>
  <c r="C571" i="19"/>
  <c r="F571" i="19" a="1"/>
  <c r="F571" i="19" s="1"/>
  <c r="B572" i="19" a="1"/>
  <c r="B572" i="19" s="1"/>
  <c r="C572" i="19" l="1"/>
  <c r="E572" i="19"/>
  <c r="D572" i="19"/>
  <c r="F572" i="19" a="1"/>
  <c r="F572" i="19" s="1"/>
  <c r="B573" i="19" a="1"/>
  <c r="B573" i="19" s="1"/>
  <c r="C573" i="19" l="1"/>
  <c r="D573" i="19"/>
  <c r="E573" i="19"/>
  <c r="F573" i="19" a="1"/>
  <c r="F573" i="19" s="1"/>
  <c r="B574" i="19" a="1"/>
  <c r="B574" i="19" s="1"/>
  <c r="D574" i="19" l="1"/>
  <c r="C574" i="19"/>
  <c r="E574" i="19"/>
  <c r="F574" i="19" a="1"/>
  <c r="F574" i="19" s="1"/>
  <c r="B575" i="19" a="1"/>
  <c r="B575" i="19" s="1"/>
  <c r="C575" i="19" l="1"/>
  <c r="E575" i="19"/>
  <c r="D575" i="19"/>
  <c r="F575" i="19" a="1"/>
  <c r="F575" i="19" s="1"/>
  <c r="B576" i="19" a="1"/>
  <c r="B576" i="19" s="1"/>
  <c r="D576" i="19" l="1"/>
  <c r="C576" i="19"/>
  <c r="E576" i="19"/>
  <c r="F576" i="19" a="1"/>
  <c r="F576" i="19" s="1"/>
  <c r="B577" i="19" a="1"/>
  <c r="B577" i="19" s="1"/>
  <c r="C577" i="19" l="1"/>
  <c r="E577" i="19"/>
  <c r="D577" i="19"/>
  <c r="F577" i="19" a="1"/>
  <c r="F577" i="19" s="1"/>
  <c r="B578" i="19" a="1"/>
  <c r="B578" i="19" s="1"/>
  <c r="C578" i="19" l="1"/>
  <c r="E578" i="19"/>
  <c r="D578" i="19"/>
  <c r="F578" i="19" a="1"/>
  <c r="F578" i="19" s="1"/>
  <c r="B579" i="19" a="1"/>
  <c r="B579" i="19" s="1"/>
  <c r="D579" i="19" l="1"/>
  <c r="E579" i="19"/>
  <c r="C579" i="19"/>
  <c r="F579" i="19" a="1"/>
  <c r="F579" i="19" s="1"/>
  <c r="B580" i="19" a="1"/>
  <c r="B580" i="19" s="1"/>
  <c r="D580" i="19" l="1"/>
  <c r="C580" i="19"/>
  <c r="E580" i="19"/>
  <c r="F580" i="19" a="1"/>
  <c r="F580" i="19" s="1"/>
  <c r="B581" i="19" a="1"/>
  <c r="B581" i="19" s="1"/>
  <c r="C581" i="19" l="1"/>
  <c r="E581" i="19"/>
  <c r="D581" i="19"/>
  <c r="F581" i="19" a="1"/>
  <c r="F581" i="19" s="1"/>
  <c r="B582" i="19" a="1"/>
  <c r="B582" i="19" s="1"/>
  <c r="D582" i="19" l="1"/>
  <c r="C582" i="19"/>
  <c r="E582" i="19"/>
  <c r="F582" i="19" a="1"/>
  <c r="F582" i="19" s="1"/>
  <c r="B583" i="19" a="1"/>
  <c r="B583" i="19" s="1"/>
  <c r="E583" i="19" l="1"/>
  <c r="C583" i="19"/>
  <c r="D583" i="19"/>
  <c r="F583" i="19" a="1"/>
  <c r="F583" i="19" s="1"/>
  <c r="B584" i="19" a="1"/>
  <c r="B584" i="19" s="1"/>
  <c r="C584" i="19" l="1"/>
  <c r="E584" i="19"/>
  <c r="D584" i="19"/>
  <c r="F584" i="19" a="1"/>
  <c r="F584" i="19" s="1"/>
  <c r="B585" i="19" a="1"/>
  <c r="B585" i="19" s="1"/>
  <c r="E585" i="19" l="1"/>
  <c r="C585" i="19"/>
  <c r="D585" i="19"/>
  <c r="F585" i="19" a="1"/>
  <c r="F585" i="19" s="1"/>
  <c r="B586" i="19" a="1"/>
  <c r="B586" i="19" s="1"/>
  <c r="D586" i="19" l="1"/>
  <c r="E586" i="19"/>
  <c r="C586" i="19"/>
  <c r="F586" i="19" a="1"/>
  <c r="F586" i="19" s="1"/>
  <c r="B587" i="19" a="1"/>
  <c r="B587" i="19" s="1"/>
  <c r="C587" i="19" l="1"/>
  <c r="D587" i="19"/>
  <c r="E587" i="19"/>
  <c r="F587" i="19" a="1"/>
  <c r="F587" i="19" s="1"/>
  <c r="B588" i="19" a="1"/>
  <c r="B588" i="19" s="1"/>
  <c r="E588" i="19" l="1"/>
  <c r="D588" i="19"/>
  <c r="C588" i="19"/>
  <c r="F588" i="19" a="1"/>
  <c r="F588" i="19" s="1"/>
  <c r="B589" i="19" a="1"/>
  <c r="B589" i="19" s="1"/>
  <c r="E589" i="19" l="1"/>
  <c r="C589" i="19"/>
  <c r="D589" i="19"/>
  <c r="F589" i="19" a="1"/>
  <c r="F589" i="19" s="1"/>
  <c r="B590" i="19" a="1"/>
  <c r="B590" i="19" s="1"/>
  <c r="C590" i="19" l="1"/>
  <c r="E590" i="19"/>
  <c r="D590" i="19"/>
  <c r="F590" i="19" a="1"/>
  <c r="F590" i="19" s="1"/>
  <c r="B591" i="19" a="1"/>
  <c r="B591" i="19" s="1"/>
  <c r="C591" i="19" l="1"/>
  <c r="E591" i="19"/>
  <c r="D591" i="19"/>
  <c r="F591" i="19" a="1"/>
  <c r="F591" i="19" s="1"/>
  <c r="B592" i="19" a="1"/>
  <c r="B592" i="19" s="1"/>
  <c r="E592" i="19" l="1"/>
  <c r="C592" i="19"/>
  <c r="D592" i="19"/>
  <c r="F592" i="19" a="1"/>
  <c r="F592" i="19" s="1"/>
  <c r="B593" i="19" a="1"/>
  <c r="B593" i="19" s="1"/>
  <c r="E593" i="19" l="1"/>
  <c r="D593" i="19"/>
  <c r="C593" i="19"/>
  <c r="F593" i="19" a="1"/>
  <c r="F593" i="19" s="1"/>
  <c r="B594" i="19" a="1"/>
  <c r="B594" i="19" s="1"/>
  <c r="E594" i="19" l="1"/>
  <c r="C594" i="19"/>
  <c r="D594" i="19"/>
  <c r="F594" i="19" a="1"/>
  <c r="F594" i="19" s="1"/>
  <c r="B595" i="19" a="1"/>
  <c r="B595" i="19" s="1"/>
  <c r="E595" i="19" l="1"/>
  <c r="C595" i="19"/>
  <c r="D595" i="19"/>
  <c r="F595" i="19" a="1"/>
  <c r="F595" i="19" s="1"/>
  <c r="B596" i="19" a="1"/>
  <c r="B596" i="19" s="1"/>
  <c r="D596" i="19" l="1"/>
  <c r="C596" i="19"/>
  <c r="E596" i="19"/>
  <c r="F596" i="19" a="1"/>
  <c r="F596" i="19" s="1"/>
  <c r="B597" i="19" a="1"/>
  <c r="B597" i="19" s="1"/>
  <c r="D597" i="19" l="1"/>
  <c r="E597" i="19"/>
  <c r="C597" i="19"/>
  <c r="F597" i="19" a="1"/>
  <c r="F597" i="19" s="1"/>
  <c r="B598" i="19" a="1"/>
  <c r="B598" i="19" s="1"/>
  <c r="C598" i="19" l="1"/>
  <c r="D598" i="19"/>
  <c r="E598" i="19"/>
  <c r="F598" i="19" a="1"/>
  <c r="F598" i="19" s="1"/>
  <c r="B599" i="19" a="1"/>
  <c r="B599" i="19" s="1"/>
  <c r="E599" i="19" l="1"/>
  <c r="C599" i="19"/>
  <c r="D599" i="19"/>
  <c r="F599" i="19" a="1"/>
  <c r="F599" i="19" s="1"/>
  <c r="B600" i="19" a="1"/>
  <c r="B600" i="19" s="1"/>
  <c r="D600" i="19" l="1"/>
  <c r="E600" i="19"/>
  <c r="C600" i="19"/>
  <c r="F600" i="19" a="1"/>
  <c r="F600" i="19" s="1"/>
  <c r="B601" i="19" a="1"/>
  <c r="B601" i="19" s="1"/>
  <c r="C601" i="19" l="1"/>
  <c r="D601" i="19"/>
  <c r="E601" i="19"/>
  <c r="F601" i="19" a="1"/>
  <c r="F601" i="19" s="1"/>
  <c r="B602" i="19" a="1"/>
  <c r="B602" i="19" s="1"/>
  <c r="D602" i="19" l="1"/>
  <c r="C602" i="19"/>
  <c r="E602" i="19"/>
  <c r="F602" i="19" a="1"/>
  <c r="F602" i="19" s="1"/>
  <c r="B603" i="19" a="1"/>
  <c r="B603" i="19" s="1"/>
  <c r="C603" i="19" l="1"/>
  <c r="E603" i="19"/>
  <c r="D603" i="19"/>
  <c r="F603" i="19" a="1"/>
  <c r="F603" i="19" s="1"/>
  <c r="B604" i="19" a="1"/>
  <c r="B604" i="19" s="1"/>
  <c r="C604" i="19" l="1"/>
  <c r="D604" i="19"/>
  <c r="E604" i="19"/>
  <c r="F604" i="19" a="1"/>
  <c r="F604" i="19" s="1"/>
  <c r="B605" i="19" a="1"/>
  <c r="B605" i="19" s="1"/>
  <c r="D605" i="19" l="1"/>
  <c r="E605" i="19"/>
  <c r="C605" i="19"/>
  <c r="F605" i="19" a="1"/>
  <c r="F605" i="19" s="1"/>
  <c r="B606" i="19" a="1"/>
  <c r="B606" i="19" s="1"/>
  <c r="D606" i="19" l="1"/>
  <c r="C606" i="19"/>
  <c r="E606" i="19"/>
  <c r="F606" i="19" a="1"/>
  <c r="F606" i="19" s="1"/>
  <c r="B607" i="19" a="1"/>
  <c r="B607" i="19" s="1"/>
  <c r="D607" i="19" l="1"/>
  <c r="C607" i="19"/>
  <c r="E607" i="19"/>
  <c r="F607" i="19" a="1"/>
  <c r="F607" i="19" s="1"/>
  <c r="B608" i="19" a="1"/>
  <c r="B608" i="19" s="1"/>
  <c r="D608" i="19" l="1"/>
  <c r="C608" i="19"/>
  <c r="E608" i="19"/>
  <c r="F608" i="19" a="1"/>
  <c r="F608" i="19" s="1"/>
  <c r="B609" i="19" a="1"/>
  <c r="B609" i="19" s="1"/>
  <c r="D609" i="19" l="1"/>
  <c r="E609" i="19"/>
  <c r="C609" i="19"/>
  <c r="F609" i="19" a="1"/>
  <c r="F609" i="19" s="1"/>
  <c r="B610" i="19" a="1"/>
  <c r="B610" i="19" s="1"/>
  <c r="E610" i="19" l="1"/>
  <c r="D610" i="19"/>
  <c r="C610" i="19"/>
  <c r="F610" i="19" a="1"/>
  <c r="F610" i="19" s="1"/>
  <c r="B611" i="19" a="1"/>
  <c r="B611" i="19" s="1"/>
  <c r="C611" i="19" l="1"/>
  <c r="E611" i="19"/>
  <c r="D611" i="19"/>
  <c r="F611" i="19" a="1"/>
  <c r="F611" i="19" s="1"/>
  <c r="B612" i="19" a="1"/>
  <c r="B612" i="19" s="1"/>
  <c r="E612" i="19" l="1"/>
  <c r="C612" i="19"/>
  <c r="D612" i="19"/>
  <c r="F612" i="19" a="1"/>
  <c r="F612" i="19" s="1"/>
  <c r="B613" i="19" a="1"/>
  <c r="B613" i="19" s="1"/>
  <c r="E613" i="19" l="1"/>
  <c r="D613" i="19"/>
  <c r="C613" i="19"/>
  <c r="F613" i="19" a="1"/>
  <c r="F613" i="19" s="1"/>
  <c r="B614" i="19" a="1"/>
  <c r="B614" i="19" s="1"/>
  <c r="D614" i="19" l="1"/>
  <c r="E614" i="19"/>
  <c r="C614" i="19"/>
  <c r="F614" i="19" a="1"/>
  <c r="F614" i="19" s="1"/>
  <c r="B615" i="19" a="1"/>
  <c r="B615" i="19" s="1"/>
  <c r="E615" i="19" l="1"/>
  <c r="D615" i="19"/>
  <c r="C615" i="19"/>
  <c r="F615" i="19" a="1"/>
  <c r="F615"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 solano</author>
  </authors>
  <commentList>
    <comment ref="Q7" authorId="0" shapeId="0" xr:uid="{00000000-0006-0000-0200-000001000000}">
      <text>
        <r>
          <rPr>
            <sz val="9"/>
            <color indexed="81"/>
            <rFont val="Segoe UI"/>
            <family val="2"/>
          </rPr>
          <t>Alterado de Sim para Não, para GECC externo e Inexigivel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<sst xmlns="http://schemas.openxmlformats.org/spreadsheetml/2006/main" count="4864" uniqueCount="1071">
  <si>
    <t>TRIBUNAL REGIONAL FEDERAL DA 3ª REGIÃO</t>
  </si>
  <si>
    <t>Plano de Contratações Anual (PCA)</t>
  </si>
  <si>
    <t>Área Gestora</t>
  </si>
  <si>
    <t>DOC SEI</t>
  </si>
  <si>
    <t>CORE</t>
  </si>
  <si>
    <t>EMAG</t>
  </si>
  <si>
    <t>DUBI</t>
  </si>
  <si>
    <t>SEGE</t>
  </si>
  <si>
    <t>SETI</t>
  </si>
  <si>
    <t>SSEG</t>
  </si>
  <si>
    <t>UBAS</t>
  </si>
  <si>
    <t>TOTAL</t>
  </si>
  <si>
    <t> </t>
  </si>
  <si>
    <t>Coluna</t>
  </si>
  <si>
    <t>Legenda</t>
  </si>
  <si>
    <t>B</t>
  </si>
  <si>
    <r>
      <t>"</t>
    </r>
    <r>
      <rPr>
        <b/>
        <sz val="10"/>
        <color rgb="FF000000"/>
        <rFont val="Calibri"/>
        <family val="2"/>
        <charset val="1"/>
      </rPr>
      <t>ID</t>
    </r>
    <r>
      <rPr>
        <sz val="10"/>
        <color rgb="FF000000"/>
        <rFont val="Calibri"/>
        <family val="2"/>
        <charset val="1"/>
      </rPr>
      <t>": numeração sequencial do item.</t>
    </r>
  </si>
  <si>
    <t>C</t>
  </si>
  <si>
    <r>
      <t>"</t>
    </r>
    <r>
      <rPr>
        <b/>
        <sz val="10"/>
        <color rgb="FF000000"/>
        <rFont val="Calibri"/>
        <family val="2"/>
        <charset val="1"/>
      </rPr>
      <t>Área Gestora</t>
    </r>
    <r>
      <rPr>
        <sz val="10"/>
        <color rgb="FF000000"/>
        <rFont val="Calibri"/>
        <family val="2"/>
        <charset val="1"/>
      </rPr>
      <t>": área responsável pela gestão do contrato.</t>
    </r>
  </si>
  <si>
    <t>D</t>
  </si>
  <si>
    <t>E</t>
  </si>
  <si>
    <r>
      <t>"</t>
    </r>
    <r>
      <rPr>
        <b/>
        <sz val="10"/>
        <color rgb="FF000000"/>
        <rFont val="Calibri"/>
        <family val="2"/>
        <charset val="1"/>
      </rPr>
      <t>Código do item</t>
    </r>
    <r>
      <rPr>
        <sz val="10"/>
        <color rgb="FF000000"/>
        <rFont val="Calibri"/>
        <family val="2"/>
        <charset val="1"/>
      </rPr>
      <t>": preferencialmente, e na medida do possível, utilizar código SIASG (art. 2º, § 8º, da Resolução PRES nº 350/2020).</t>
    </r>
  </si>
  <si>
    <t>F</t>
  </si>
  <si>
    <r>
      <t>"</t>
    </r>
    <r>
      <rPr>
        <b/>
        <sz val="10"/>
        <color rgb="FF000000"/>
        <rFont val="Calibri"/>
        <family val="2"/>
        <charset val="1"/>
      </rPr>
      <t>Unidade Requisitante</t>
    </r>
    <r>
      <rPr>
        <sz val="10"/>
        <color rgb="FF000000"/>
        <rFont val="Calibri"/>
        <family val="2"/>
        <charset val="1"/>
      </rPr>
      <t>": sigla da unidade requisitante.</t>
    </r>
  </si>
  <si>
    <t>G</t>
  </si>
  <si>
    <r>
      <t>"</t>
    </r>
    <r>
      <rPr>
        <b/>
        <sz val="10"/>
        <color rgb="FF000000"/>
        <rFont val="Calibri"/>
        <family val="2"/>
        <charset val="1"/>
      </rPr>
      <t>Quantidade estimada</t>
    </r>
    <r>
      <rPr>
        <sz val="10"/>
        <color rgb="FF000000"/>
        <rFont val="Calibri"/>
        <family val="2"/>
        <charset val="1"/>
      </rPr>
      <t>": quantidade a ser adquirida. Caso não seja aplicável, preencher com N/A.</t>
    </r>
  </si>
  <si>
    <t>H</t>
  </si>
  <si>
    <r>
      <t>"</t>
    </r>
    <r>
      <rPr>
        <b/>
        <sz val="10"/>
        <color rgb="FF000000"/>
        <rFont val="Calibri"/>
        <family val="2"/>
        <charset val="1"/>
      </rPr>
      <t>Descrição sucinta do objeto</t>
    </r>
    <r>
      <rPr>
        <sz val="10"/>
        <color rgb="FF000000"/>
        <rFont val="Calibri"/>
        <family val="2"/>
        <charset val="1"/>
      </rPr>
      <t>": identificação resumida do objeto.</t>
    </r>
  </si>
  <si>
    <t>I</t>
  </si>
  <si>
    <r>
      <t>"</t>
    </r>
    <r>
      <rPr>
        <b/>
        <sz val="10"/>
        <color rgb="FF000000"/>
        <rFont val="Calibri"/>
        <family val="2"/>
        <charset val="1"/>
      </rPr>
      <t>Justificativa da contratação</t>
    </r>
    <r>
      <rPr>
        <sz val="10"/>
        <color rgb="FF000000"/>
        <rFont val="Calibri"/>
        <family val="2"/>
        <charset val="1"/>
      </rPr>
      <t>": justificativa resumida para a realização da contratação.</t>
    </r>
  </si>
  <si>
    <t>J</t>
  </si>
  <si>
    <r>
      <t>"</t>
    </r>
    <r>
      <rPr>
        <b/>
        <sz val="10"/>
        <color rgb="FF000000"/>
        <rFont val="Calibri"/>
        <family val="2"/>
        <charset val="1"/>
      </rPr>
      <t>Estimativa preliminar do valor</t>
    </r>
    <r>
      <rPr>
        <sz val="10"/>
        <color rgb="FF000000"/>
        <rFont val="Calibri"/>
        <family val="2"/>
        <charset val="1"/>
      </rPr>
      <t>": estimativa do valor a ser despendido no exercício.</t>
    </r>
  </si>
  <si>
    <t>K</t>
  </si>
  <si>
    <r>
      <t>"</t>
    </r>
    <r>
      <rPr>
        <b/>
        <sz val="10"/>
        <color rgb="FF000000"/>
        <rFont val="Calibri"/>
        <family val="2"/>
        <charset val="1"/>
      </rPr>
      <t>Grau de prioridade</t>
    </r>
    <r>
      <rPr>
        <sz val="10"/>
        <color rgb="FF000000"/>
        <rFont val="Calibri"/>
        <family val="2"/>
        <charset val="1"/>
      </rPr>
      <t>": classificação da compra ou contratação de acordo com o seu grau de prioridade:
1 - Alto;
2 - Médio;
3 - Baixo.</t>
    </r>
  </si>
  <si>
    <t>L</t>
  </si>
  <si>
    <r>
      <t>"</t>
    </r>
    <r>
      <rPr>
        <b/>
        <sz val="10"/>
        <color rgb="FF000000"/>
        <rFont val="Calibri"/>
        <family val="2"/>
        <charset val="1"/>
      </rPr>
      <t>Data estimada p/ a compra ou contratação</t>
    </r>
    <r>
      <rPr>
        <sz val="10"/>
        <color rgb="FF000000"/>
        <rFont val="Calibri"/>
        <family val="2"/>
        <charset val="1"/>
      </rPr>
      <t>": prazo máximo para a efetivação da contratação.</t>
    </r>
  </si>
  <si>
    <t>M</t>
  </si>
  <si>
    <r>
      <t>"</t>
    </r>
    <r>
      <rPr>
        <b/>
        <sz val="10"/>
        <color rgb="FF000000"/>
        <rFont val="Calibri"/>
        <family val="2"/>
        <charset val="1"/>
      </rPr>
      <t>Objetivo estratégico</t>
    </r>
    <r>
      <rPr>
        <sz val="10"/>
        <color rgb="FF000000"/>
        <rFont val="Calibri"/>
        <family val="2"/>
        <charset val="1"/>
      </rPr>
      <t>": código do objetivo estratégico atendido com a contratação.</t>
    </r>
  </si>
  <si>
    <t>N</t>
  </si>
  <si>
    <r>
      <t>"</t>
    </r>
    <r>
      <rPr>
        <b/>
        <sz val="10"/>
        <color rgb="FF000000"/>
        <rFont val="Calibri"/>
        <family val="2"/>
        <charset val="1"/>
      </rPr>
      <t>Licitação</t>
    </r>
    <r>
      <rPr>
        <sz val="10"/>
        <color rgb="FF000000"/>
        <rFont val="Calibri"/>
        <family val="2"/>
        <charset val="1"/>
      </rPr>
      <t>": se o item for contratado/adquirido por meio de processo licitatório, preencher com "sim". Em caso de contratação direta, preencher com "não".</t>
    </r>
  </si>
  <si>
    <t>O</t>
  </si>
  <si>
    <r>
      <t>"</t>
    </r>
    <r>
      <rPr>
        <b/>
        <sz val="10"/>
        <color rgb="FF000000"/>
        <rFont val="Calibri"/>
        <family val="2"/>
        <charset val="1"/>
      </rPr>
      <t>Despesa Continuada</t>
    </r>
    <r>
      <rPr>
        <sz val="10"/>
        <color rgb="FF000000"/>
        <rFont val="Calibri"/>
        <family val="2"/>
        <charset val="1"/>
      </rPr>
      <t>": se o item corresponder a uma despesa continuada, preencher com "sim". Caso contrário, preencher com "não".</t>
    </r>
  </si>
  <si>
    <t>P</t>
  </si>
  <si>
    <r>
      <t>"</t>
    </r>
    <r>
      <rPr>
        <b/>
        <sz val="10"/>
        <color rgb="FF000000"/>
        <rFont val="Calibri"/>
        <family val="2"/>
        <charset val="1"/>
      </rPr>
      <t>Tipo da contratação</t>
    </r>
    <r>
      <rPr>
        <sz val="10"/>
        <color rgb="FF000000"/>
        <rFont val="Calibri"/>
        <family val="2"/>
        <charset val="1"/>
      </rPr>
      <t xml:space="preserve">": identificação da situação da contratação no exercício de referência, conforme os itens abaixo:
- </t>
    </r>
    <r>
      <rPr>
        <u/>
        <sz val="10"/>
        <color rgb="FF000000"/>
        <rFont val="Calibri"/>
        <family val="2"/>
        <charset val="1"/>
      </rPr>
      <t>Nova contratação para novo serviço/compra</t>
    </r>
    <r>
      <rPr>
        <sz val="10"/>
        <color rgb="FF000000"/>
        <rFont val="Calibri"/>
        <family val="2"/>
        <charset val="1"/>
      </rPr>
      <t xml:space="preserve">;
Definição: contratação para a qual não há contrato vigente.
- </t>
    </r>
    <r>
      <rPr>
        <u/>
        <sz val="10"/>
        <color rgb="FF000000"/>
        <rFont val="Calibri"/>
        <family val="2"/>
        <charset val="1"/>
      </rPr>
      <t>Nova contratação para continuidade de serviço/compra</t>
    </r>
    <r>
      <rPr>
        <sz val="10"/>
        <color rgb="FF000000"/>
        <rFont val="Calibri"/>
        <family val="2"/>
        <charset val="1"/>
      </rPr>
      <t xml:space="preserve">;
Definição: por exemplo, no caso de despesa continuada cujo contrato existente irá vencer no exercício e, por isso, será realizada nova licitação.
- </t>
    </r>
    <r>
      <rPr>
        <u/>
        <sz val="10"/>
        <color rgb="FF000000"/>
        <rFont val="Calibri"/>
        <family val="2"/>
        <charset val="1"/>
      </rPr>
      <t>Renovação de contrato</t>
    </r>
    <r>
      <rPr>
        <sz val="10"/>
        <color rgb="FF000000"/>
        <rFont val="Calibri"/>
        <family val="2"/>
        <charset val="1"/>
      </rPr>
      <t xml:space="preserve">;
Definição: contrato vigente que será prorrogado no exercício de referência.
- </t>
    </r>
    <r>
      <rPr>
        <u/>
        <sz val="10"/>
        <color rgb="FF000000"/>
        <rFont val="Calibri"/>
        <family val="2"/>
        <charset val="1"/>
      </rPr>
      <t>Contrato existente com vigência posterior ao exercício de referência</t>
    </r>
    <r>
      <rPr>
        <sz val="10"/>
        <color rgb="FF000000"/>
        <rFont val="Calibri"/>
        <family val="2"/>
        <charset val="1"/>
      </rPr>
      <t xml:space="preserve">;
Definição: caso já exista um contrato vigente, firmado antes de 2024, e cujo fim da vigência esteja previsto para 2025 em diante.
- </t>
    </r>
    <r>
      <rPr>
        <u/>
        <sz val="10"/>
        <color rgb="FF000000"/>
        <rFont val="Calibri"/>
        <family val="2"/>
        <charset val="1"/>
      </rPr>
      <t xml:space="preserve">Execução de contratação realizada em exercício anterior.
</t>
    </r>
    <r>
      <rPr>
        <sz val="10"/>
        <color rgb="FF000000"/>
        <rFont val="Calibri"/>
        <family val="2"/>
        <charset val="1"/>
      </rPr>
      <t>Definição: caso já exista contratação vigente, realizada antes do exercício de referência, com conclusão estimada para 2024.</t>
    </r>
  </si>
  <si>
    <t>Plano de Contratações Anual CORE - 2024 (Resolução PRES nº 350, de 18/05/2020, alterada pela Resolução PRES nº 464, de 14/10/2021)</t>
  </si>
  <si>
    <t>ID</t>
  </si>
  <si>
    <t>Código do Item</t>
  </si>
  <si>
    <t>Unidade Requisitante</t>
  </si>
  <si>
    <t>Quantidade Estimada</t>
  </si>
  <si>
    <t>Descrição Sucinta do Objeto</t>
  </si>
  <si>
    <t xml:space="preserve">Justificativa da Contratação </t>
  </si>
  <si>
    <t>Estimativa Preliminar de Valor</t>
  </si>
  <si>
    <t>Grau de Prioridade</t>
  </si>
  <si>
    <t>Data Estimada p/ a Compra ou Contratação</t>
  </si>
  <si>
    <t>Objetivo Estratégico</t>
  </si>
  <si>
    <t>Licitação</t>
  </si>
  <si>
    <t>Despesa Continuada</t>
  </si>
  <si>
    <t>Tipo da Contratação</t>
  </si>
  <si>
    <t>-</t>
  </si>
  <si>
    <t>N/A</t>
  </si>
  <si>
    <t>Passagens aéreas e taxas</t>
  </si>
  <si>
    <t>Deslocamento de magistrados e servidores para correição</t>
  </si>
  <si>
    <t>1 - Alto</t>
  </si>
  <si>
    <t>0005 - Manutenção das atividades institucionais</t>
  </si>
  <si>
    <t>Sim</t>
  </si>
  <si>
    <t>Contrato existente com vigência posterior ao exercício de referência</t>
  </si>
  <si>
    <t>Total</t>
  </si>
  <si>
    <t>Plano de Contratações Anual EMAG - 2024 (Resolução PRES nº 350, de 18/05/2020, alterada pela Resolução PRES nº 464, de 14/10/2021)</t>
  </si>
  <si>
    <t>AMAG</t>
  </si>
  <si>
    <t>4013 - Índice de capacitação de magistrados</t>
  </si>
  <si>
    <t>Não</t>
  </si>
  <si>
    <t>Não se aplica</t>
  </si>
  <si>
    <t>Despesas relativas à conferência</t>
  </si>
  <si>
    <t>Participação de magistrados em eventos formativos externos.</t>
  </si>
  <si>
    <t>Despesas relativas à emissão de ordem bancária</t>
  </si>
  <si>
    <t>Reembolso programa de aperfeiçoamento</t>
  </si>
  <si>
    <t>Programa de Estímulo ao Aperfeiçoamento de Desembargadores.</t>
  </si>
  <si>
    <t>Contribuição patronal</t>
  </si>
  <si>
    <t>Recolhimentos tributários devidos.</t>
  </si>
  <si>
    <t>Plano de Contratações Anual DUBI - 2024 (Resolução PRES nº 350, de 18/05/2020, alterada pela Resolução PRES nº 464, de 14/10/2021)</t>
  </si>
  <si>
    <t>NUBI e RBIB</t>
  </si>
  <si>
    <t>Renovação de assinatura Fórum Digital</t>
  </si>
  <si>
    <t>Promover a  atualização sistematizada do conjunto informacional do acervo das Bibliotecas da JF3R</t>
  </si>
  <si>
    <t>Nova contratação para continuidade de serviço/compra</t>
  </si>
  <si>
    <t>Renovação de assinatura Proview e Periódicos RT</t>
  </si>
  <si>
    <t>ACOM</t>
  </si>
  <si>
    <t>Renovação de assinatura Banco de Imagens</t>
  </si>
  <si>
    <t>Promover o acesso  da ACOM a imagens para utilização em peças e campanhas</t>
  </si>
  <si>
    <t>Renovação de assinatura Minha Biblioteca</t>
  </si>
  <si>
    <t>Garantir a atualização do acervo da Biblioteca JF3R, bem como de Gabinetes e unidades administrativas, para atendimento a todas as necessidades informacionais de Magistrados e servidores com livros digitais.</t>
  </si>
  <si>
    <t>Renovação de assinatura Biblioteca Virtual Pearson</t>
  </si>
  <si>
    <t>DLIT</t>
  </si>
  <si>
    <t>Renovação de assinatura SW Gestão Tributária</t>
  </si>
  <si>
    <t>Subsidiar a DLIT na realização do processamento da liquidação da despesa e a análise  da tributação.</t>
  </si>
  <si>
    <t>ALIC, SULI, NUAT</t>
  </si>
  <si>
    <t>Renovação de assinatura Zênite Digital</t>
  </si>
  <si>
    <t xml:space="preserve">Auxiliar as áreas que atuam em licitações e contratos, proporcionando atualização e acréscimo de conhecimentos necessários à elaboração de informações jurídicas e pareceres e ao atendimento às consultas formuladas pelas áreas envolvidas em matérias contratuais no âmbito da JF3R. </t>
  </si>
  <si>
    <t>ALIC</t>
  </si>
  <si>
    <t>Renovação de assinatura Plataforma Sollicita</t>
  </si>
  <si>
    <t xml:space="preserve">Proporcionar capacitação e pesquisa, de conteúdo informacional na área das Contratações Públicas, promovendo atualização e acréscimo de conhecimentos necessários à elaboração de informações jurídicas e pareceres e ao atendimento às consultas formuladas pelas áreas envolvidas em matérias contratuais no âmbito da JF3R. </t>
  </si>
  <si>
    <t>DAEG e SUOS</t>
  </si>
  <si>
    <t>Renovação de assinatura Sistema GEDWeb</t>
  </si>
  <si>
    <t>Auxiliar a  DAEG no exercício das atividades técnicas de engenharia e arquitetura, estudos, projetos, reformas, obras e emissão de pareceres, e ao TRF3- NUBI, como suporte na administração e atualização das suas atividades e no serviço de atendimento às demais áreas técnicas no âmbito deste Tribunal, em todos os procedimentos que adotam a padronização das normas técnicas ABNT NBR e Mercosul NM.</t>
  </si>
  <si>
    <t>Renovação de assinatura Valor Econômico</t>
  </si>
  <si>
    <t>Promover o acesso a veículos de comunicação e a portal de notícias a ser diariamente consultados pela Assessoria de Comunicação Social -ACOM, com o objetivo de monitorar a imagem da Justiça Federal da 3ª Região, gerenciar riscos de processos e questões sensíveis afetas à JF3R.</t>
  </si>
  <si>
    <t>Renovação de assinatura O Estado de São Paulo</t>
  </si>
  <si>
    <t>NUBI, RBIB e Biblioteca de Campinas</t>
  </si>
  <si>
    <t>Aquisição de Livros</t>
  </si>
  <si>
    <t>Garantir a atualização do acervo da Biblioteca JF3R, bem como de Gabinetes e unidades administrativas, para atendimento a todas as necessidades informacionais de Magistrados e servidores.</t>
  </si>
  <si>
    <t>Plano de Contratações Anual SADI - 2024 (Lei 14.133/2021 e Resolução CJF nº 842/2023)</t>
  </si>
  <si>
    <t>SADI</t>
  </si>
  <si>
    <t>n/a</t>
  </si>
  <si>
    <t>Suprimento de fundos - material de consumo</t>
  </si>
  <si>
    <t>Realização de pequenas despesas que não se subordinam ao processo ordinário de contratação</t>
  </si>
  <si>
    <t>3 - Baixo</t>
  </si>
  <si>
    <t>Suprimento de fundos - serviços Pessoa Jurídica</t>
  </si>
  <si>
    <t>Suprimento de fundos - obrigações tributárias e contributivas</t>
  </si>
  <si>
    <t>Reserva, emissão e remarcação de passagens aéreas</t>
  </si>
  <si>
    <t>Suprir a necessidade de deslocamento de magistrados e servidores em razão do serviço</t>
  </si>
  <si>
    <t>Serviço de transporte de bens móveis e materiais, entrega de correspondências, processos e afins</t>
  </si>
  <si>
    <t>Suprir a necessidade de fornecer apoio operacional às atividades da instituição</t>
  </si>
  <si>
    <t>2 - Médio</t>
  </si>
  <si>
    <t>Renovação de contrato</t>
  </si>
  <si>
    <t>Manutenção predial e de utilidades</t>
  </si>
  <si>
    <t>Suprir a necessidade de pagamento de contrato firmado para a contratação de manutenção predial dos edifícios do Tribunal</t>
  </si>
  <si>
    <t>Serviço de limpeza e conservação</t>
  </si>
  <si>
    <t>Suprir a necessidade de limpeza e conservação dos edifícios do Tribunal</t>
  </si>
  <si>
    <t>Serviço de copeiragem com fornecimento de materiais de limpeza de uso nas copas</t>
  </si>
  <si>
    <t>Suprir a necessidade de fornecimento do serviço de copeiragem, incluindo-se os insumos correlatos água, café, açúcar, etc</t>
  </si>
  <si>
    <t>Serviço de telefonista com 4 postos de trabalho</t>
  </si>
  <si>
    <t>Suprir a necessidade de fornecimento do serviço de telefonistas para operar o PABX do Tribunal</t>
  </si>
  <si>
    <t>Serviço de agenciamento de passagens aéreas</t>
  </si>
  <si>
    <t>Água e esgoto</t>
  </si>
  <si>
    <t>Suprir a necessidade de fornecimento do água e escoamento do esgoto dos edifícios do Tribunal</t>
  </si>
  <si>
    <t>Coleta de lixo não reciclável</t>
  </si>
  <si>
    <t>Suprir a necessidade de retirada do lixo não reciclável dos Edifícios do Tribunal</t>
  </si>
  <si>
    <t>Condomínio Cetenco Plaza</t>
  </si>
  <si>
    <t>Suprir a necessidade de pagamento do condomínio dos imóveis do Tribunal no Edifício Cetenco Plaza - Torre Norte</t>
  </si>
  <si>
    <t>Condomínio e IPTU das garagens Edif. Funcef Center</t>
  </si>
  <si>
    <t>Suprir a necessidade de pagamento do condomínio dos imóveis cedidos ao Tribunal e IPTU das vagas de garagens correspondentes no Edifício FUNCEF</t>
  </si>
  <si>
    <t>Gás</t>
  </si>
  <si>
    <t>Suprir a necessidade do fornecimento de gás</t>
  </si>
  <si>
    <t>Serviços de Lavanderia</t>
  </si>
  <si>
    <t>Suprir a necessidade do fornecimento de serviços de lavanderia para lavagem de togas, toalhas, aventais e vestuários médicos, uniformes, entre outros.</t>
  </si>
  <si>
    <t>Publicação de avisos de editais de licitação e matérias afins</t>
  </si>
  <si>
    <t>Suprir a necessidade de pagamento de contrato firmado para a contratação de empresa especializada na publicação de editais de licitação, conforme exigência legal de contratação</t>
  </si>
  <si>
    <t>Seguro Predial</t>
  </si>
  <si>
    <t>Suprir a necessidade do fornecimento de seguro predial aos edifícios do Tribunal</t>
  </si>
  <si>
    <t>Manutenção e treinamento de operadores de Gôndola automática Gomyl para limpeza e manutenção de fachada</t>
  </si>
  <si>
    <t>Suprir a necessidade de manutenção e treinamento para uso da gôndola automática</t>
  </si>
  <si>
    <t>Avaliação de imóveis urbanos</t>
  </si>
  <si>
    <t>Suprir a necessidade de avaliação de imóveis no interesse do Tribunal</t>
  </si>
  <si>
    <t>Manutenção do sistema de detecção precoce, alarme e supressão de incêndio com gás HFC-125</t>
  </si>
  <si>
    <t>Suprir a necessidade de pagamento de contrato firmado para a contratação de manutenção dos sistema de extinção de incêndio.</t>
  </si>
  <si>
    <t xml:space="preserve">4A41 - </t>
  </si>
  <si>
    <t>Energia elétrica</t>
  </si>
  <si>
    <t>Suprir a necessidade do fornecimento de energia elétrica aos Edifícios do Tribunal</t>
  </si>
  <si>
    <t>Manutenção nas centrais telefônicas</t>
  </si>
  <si>
    <t>Suprir a necessidade de manutenção nas centrais telefônicas do Tribunal</t>
  </si>
  <si>
    <t>Manutenção de elevadores (em geral)</t>
  </si>
  <si>
    <t>Suprir a necessidade de manutenção dos elevadores do Edifício Sede</t>
  </si>
  <si>
    <t>Manutenção de ar condicionado</t>
  </si>
  <si>
    <t>Suprir a necessidade de manutenção do sistema de ar condicionado do Edifício Sede</t>
  </si>
  <si>
    <t>Manutenção dos sistemas de som dos plenários e auditório</t>
  </si>
  <si>
    <t>Suprir a necessidade de manutenção no sistema de som dos plenários e auditório</t>
  </si>
  <si>
    <t>Manutenção de 2 sistemas UPS (no-break) de 80 KVA</t>
  </si>
  <si>
    <t>Suprir a necessidade de manutenção nos nobreaks do Edifício Sede</t>
  </si>
  <si>
    <t xml:space="preserve">Manutenção de equipamentos de gerador de energia elétrica </t>
  </si>
  <si>
    <t>Suprir a necessidade de manutenção no gerador do Edifício Sede</t>
  </si>
  <si>
    <t>Suprir a necessidade de pagamento do IPTU dos imóveis ocupados pelo Tribunal no Edifício Funcef e Torre Norte</t>
  </si>
  <si>
    <t>Higienização, desinfecção e análise bacteriológica dos reservatórios de água</t>
  </si>
  <si>
    <t>Suprir a necessidade de manutenção nas caixas d'água do Edifício Sede</t>
  </si>
  <si>
    <t>Desinsetização e desratização</t>
  </si>
  <si>
    <t>Suprir a necessidade de desinsetização e desratização nas dependências do Tribunal</t>
  </si>
  <si>
    <t>Serviço dos Correios</t>
  </si>
  <si>
    <t>Suprir a necessidade de envio de correspondências, malotes, sedex, entre outros, por meio de contrato firmado com essa finalidade</t>
  </si>
  <si>
    <t xml:space="preserve">Prestação de Serviço Telefônico Fixo Comutado </t>
  </si>
  <si>
    <t>Suprir a necessidade de fornecimento de telefonia fixa</t>
  </si>
  <si>
    <t>Serviço de impressão c/ fornecimento de mão de obra, equipamentos, insumos e assistência técnica</t>
  </si>
  <si>
    <t>Suprir a necessidade de locação de equipamentos de impressão</t>
  </si>
  <si>
    <t>Serviço de digitalização c/ fornecimento de equipamentos</t>
  </si>
  <si>
    <t>Suprir a necessidade de digitalização e indexação de documentos e processos, por meio de contrato firmado com essa finalidade</t>
  </si>
  <si>
    <t xml:space="preserve">Serviço de telecomunicação SMP, fornecimento de SIM cards estações móveis </t>
  </si>
  <si>
    <t>Suprir a necessidade de fornecimento de telefonia móvel</t>
  </si>
  <si>
    <t>Contribuição sobre Iluminação Pública - COSIP</t>
  </si>
  <si>
    <t>Suprir a necessidade de pagamento de tributo</t>
  </si>
  <si>
    <t>Taxa de licença para elevadores</t>
  </si>
  <si>
    <t>Taxa de regulação, controle e fiscalização de água e esgoto</t>
  </si>
  <si>
    <t>Taxa ART/RRT</t>
  </si>
  <si>
    <t>Nova contratação para novo serviço/compra</t>
  </si>
  <si>
    <t>Comunicação via painel de LED</t>
  </si>
  <si>
    <t>Amplificar a abrangência comunicativa dos conteúdos informativos.</t>
  </si>
  <si>
    <t>Limpeza e higienização dos dutos de ar</t>
  </si>
  <si>
    <t>Atender à legislação de regência do assunto, especificamente a Lei 13.589, de 4 de janeiro de 2018, visando minimizar o risco potencial à saúde dos ocupantes da edificação, em face da permanência prolongada em ambientes climatizados no Edifício-Sede do TRF.</t>
  </si>
  <si>
    <t>04944</t>
  </si>
  <si>
    <t>DICS</t>
  </si>
  <si>
    <t>Aquisição de chaves e cópias</t>
  </si>
  <si>
    <t>Aquisição de chaves e cópias para o Tribunal Regional Federal da 3ª Região.</t>
  </si>
  <si>
    <t>Água mineral</t>
  </si>
  <si>
    <t>Suprir a necessidade de água mineral para as pessoas que trabalham e transitam nas dependências do TRF3</t>
  </si>
  <si>
    <t>Outros materiais de consumo</t>
  </si>
  <si>
    <t>Atendimento a demandas diversas de material de consumo.</t>
  </si>
  <si>
    <t>Serviços de chaveiro</t>
  </si>
  <si>
    <t>Contratação de empresa para a prestação de serviços de chaveiro</t>
  </si>
  <si>
    <t>UCOT</t>
  </si>
  <si>
    <t>Coffee break</t>
  </si>
  <si>
    <t>Fornecer alimentos e bebidas para consumo dos participantes de cursos, eventos, reuniões, etc, no âmbito do E. TRF, durante as pausas de coffee break</t>
  </si>
  <si>
    <t>ADEG</t>
  </si>
  <si>
    <t>Audiodescrição e legendagem para surdos</t>
  </si>
  <si>
    <t>Eliminação de barreiras nas comunicações e na informação, na forma do artigo 2.º da Resolução CNJ n.º 401/2021</t>
  </si>
  <si>
    <t>1011 - Indicador de acesso à justiça (IAJ)</t>
  </si>
  <si>
    <t>Tradução / interpretação em libras</t>
  </si>
  <si>
    <t>Assinatura do Banco de Preços</t>
  </si>
  <si>
    <t>A inexistência de ferramenta adequada para a precificação acarreta morosidade e eventual imprecisão na pesquisa de preços a ser realizada com observância dos parâmetros estabelecidos na IN 73/20 do Ministério da Economia.</t>
  </si>
  <si>
    <t>Outros serviços</t>
  </si>
  <si>
    <t>Atendimento a demandas diversas de serviços.</t>
  </si>
  <si>
    <t>DICA</t>
  </si>
  <si>
    <t>Mobiliário em geral</t>
  </si>
  <si>
    <t>Suprir o Tribunal de mobiliários que se encontram em falta no estoque.</t>
  </si>
  <si>
    <t>Outros equipamentos e materiais permanentes</t>
  </si>
  <si>
    <t>Atendimento a demandas diversas de materiais permanentes</t>
  </si>
  <si>
    <t>DAEG</t>
  </si>
  <si>
    <t>Recuperação dos caixilhos da fachada, que apresentam infiltrações e vazamentos. Inclui a revisão de todas as vedações e elementos de fixação.</t>
  </si>
  <si>
    <t>3011 - Índice de desempenho de sustentabilidade (IDS)</t>
  </si>
  <si>
    <t>Reforma das instalações hidráulicas e sanitário - 3ª etapa</t>
  </si>
  <si>
    <t>Padrão estético adequado dos sanitários e qualidade satisfatória das instalações hidráulicas e sanitárias. Economia de recursos naturais (água e energia).</t>
  </si>
  <si>
    <t>Infraestrutura das instalações dos purificadores de água</t>
  </si>
  <si>
    <t>Substituição dos bebedouros com sistema de galão de água mineral, que demandam local para armazenamento e alto custo para higienização, por purificadores de água.</t>
  </si>
  <si>
    <t>Instalação do banco de capacitores de 900 MVA</t>
  </si>
  <si>
    <t>Substituição do atual banco de capacitores, que possui elementos queimados, por um novo de 900 MVA, pois as cargas alimentadas demandam alto consumo de potência reativa, sendo as mesmas passíveis de compensação adequada com a otimização do sistema.</t>
  </si>
  <si>
    <t>3011 - Índice de Desempenho de Sustentabilidade (IDS)</t>
  </si>
  <si>
    <t>Substituição do conjunto de tração, inversor, operador de porta e porta de cabine, diminuindo as interrupções por falhas, proporcionando melhor aproveitamento e economia de energia, além de maior conforto aos usuários.</t>
  </si>
  <si>
    <t>Implantação do novo Datacenter da 3ª Região</t>
  </si>
  <si>
    <t>O Data Center da 3ª Região, localizado no Edifício-sede do TRF3, não atende às necessidades atuais do órgão, além de não ter certificação. A inclusão da presente Ação Orçamentária alinha-se ao programa de necessidades e planejamento estratégico da Justiça Federal da 3ª Região. O novo Data Center deixará de ocupar um dos conjuntos comerciais, passando a ocupar um espaço no subsolo do edifício.</t>
  </si>
  <si>
    <t>DMAT</t>
  </si>
  <si>
    <t>Manutenção preventiva e corretiva do sistema de detecção e alarme de incêndio (SDAI) sem fio instalado no Edifício-Sede do TRF 3ª Região</t>
  </si>
  <si>
    <t>Manter sistema moderno e confiável para detecção e alarme de incêndio nas dependências do edifício sede do TRF3. Permitir que princípios de incêndios sejam detectados e que ações sejam adotadas em tempo adequado para proteção dos ocupantes da edificação e do patrimônio deste Tribunal.</t>
  </si>
  <si>
    <t>Aluguel de no-breaks</t>
  </si>
  <si>
    <t>Garantir a alimentação elétrica ininterrupta do Centro de Processamento de Dados - CPD do TRF - 3ª Região, tendo em vista que a vida  útil do sistema atual  está  no fim,  com peças  obsoletas  no mercado, ocasionando  grande dificuldades de manutenção.</t>
  </si>
  <si>
    <t>ACER</t>
  </si>
  <si>
    <t>Cerimonialistas e recepcionistas</t>
  </si>
  <si>
    <t>Serviço continuado de cerimonialistas, recepcionistas, para apoio às diversas solenidades feitas no TRF3</t>
  </si>
  <si>
    <t>Serviços de áudio, vídeo e foto</t>
  </si>
  <si>
    <t>Registra o valor das despesas com serviços de filmagens e transmissão de eventos, dando maior transparência ao público, além de registrar adequadamente as cerimônias, em atenção à preservação da memória institucional.</t>
  </si>
  <si>
    <t>Plano de Contratações Anual SEGE - 2024 (Resolução PRES nº 350, de 18/05/2020, alterada pela Resolução PRES nº 464, de 14/10/2021)</t>
  </si>
  <si>
    <t>DIAF</t>
  </si>
  <si>
    <t>Programa de estágio (Bolsa auxílio)</t>
  </si>
  <si>
    <t>Realização de processo seletivo e administração do Programa de Estágio deste TRF3</t>
  </si>
  <si>
    <t>Programa de estágio (Auxílio transporte)</t>
  </si>
  <si>
    <t>UDEP</t>
  </si>
  <si>
    <t>Despesas com compra de passagens aéreas para instrutores e servidores que realizam ou participam de eventos de capacitação fora de suas respectivas sedes.</t>
  </si>
  <si>
    <t>Durante o exercício</t>
  </si>
  <si>
    <t>4014 - Índice de capacitação de servidores</t>
  </si>
  <si>
    <t>Pagamento por Gratificação por Encargo de Curso ou Concurso</t>
  </si>
  <si>
    <t>Pagamento a servidores e magistrados que atuam como instrutores em cursos destinados a servidores ou participam da realização das fases de concurso público para provimento de cargos de Juiz Federal e servidores</t>
  </si>
  <si>
    <t xml:space="preserve">Prestação de serviço de reserva, emissão e remarcação de bilhetes e passagens </t>
  </si>
  <si>
    <t>Reembolso de pós-graduação pagas pelos servidores e magistrados do Programa de incentivo a especialização</t>
  </si>
  <si>
    <t>Atendimento à Resolução PRES n.º 176, de 18 de julho de 2008, que institui o Programa de Incentivo à Especialização dos servidores da 3.ª Região</t>
  </si>
  <si>
    <t>Contribuição Patronal</t>
  </si>
  <si>
    <t>Recolhimento de contribuição patronal relativa ao pagamento de especialistas contratados para ministrar cursos e palestras</t>
  </si>
  <si>
    <t>DECO</t>
  </si>
  <si>
    <t xml:space="preserve"> UDEP</t>
  </si>
  <si>
    <t xml:space="preserve">Compra de material para exame psicotécnico </t>
  </si>
  <si>
    <t>Realização das avaliações psicológicas para ingresso de servidores concursados</t>
  </si>
  <si>
    <t>Cursos realizados por palestrantes convidados de outros órgãos: temas diversos: Retribuição com base nas Resoluções nº 01/2017-ENFAM, nº 274/2013 - CJF (magistrado), nº 294/2014 - CJF (servidor) e legislações vigentes</t>
  </si>
  <si>
    <t>Capacitação de servidores do Tribunal e Seções Judiciárias em temas de interesse da administração, mediante a contratação de servidores e magistrados de outros órgãos públicos com notória especialidade</t>
  </si>
  <si>
    <t xml:space="preserve">Aperfeiçoamento da Governança Judiciária - comunicação da Estratégia,  Valores Organizacionais, gestão documental, da informação, de processos de trabalho e projetos </t>
  </si>
  <si>
    <t>Capacitação de servidores em temáticas relacionadas ao Planejamento Estratégico do Poder Judiciário 2021-2026 - Macrodesafio: Instituição da Govenança Judiciária</t>
  </si>
  <si>
    <t xml:space="preserve">Programa Anual de Capacitação dos Servidores da Subsecretaria do Controle Interno </t>
  </si>
  <si>
    <t>Capacitação da equipe de auditoria nas tematicas definidas no Plano Anual de Capacitaçao de Auditoria, em cumprimento à Resolução CNJ n.º 309/2020 e à Resolução CJF n.º 677/2020</t>
  </si>
  <si>
    <t xml:space="preserve">Desenvolvimento de competências específicas (formação continuada): capacitações técnicas para qualificação e atualização dos servidores da área judiciária e administrativa  </t>
  </si>
  <si>
    <t>Capacitação de servidores em temáticas de interesse do órgão e determinadas em normativos, de acordo com Planejamento Estratégico do Poder Judiciário 2021-2026 - Macrodesafio: Melhoria da Gestão de Pessoas e Plano Estratégico de Gestão de Pessoas da Justiça Federal</t>
  </si>
  <si>
    <t xml:space="preserve">Eventos de Governança Pública -  Gestão de Compras e Contratos, Riscos e Orçamento  do Poder Judiciário </t>
  </si>
  <si>
    <t>Capacitação de servidores em temáticas de interesse do órgão e determinadas em normativos, de acordo com Planejamento Estratégico do Poder Judiciário 2021-2026 - Macrodesafio: Aperfeiçoamento na Gestão de Custos e Plano Estratégico de Gestão de Pessoas da Justiça Federal</t>
  </si>
  <si>
    <t>Eventos de Educação Corporativa, Programas de Desenvolvimento Gerencial, Cidadania, Acessibilidade, Sustentabilidade e Qualidade de vida</t>
  </si>
  <si>
    <t xml:space="preserve">Programa Anual de Capacitação e Desenvolvimento dos Servidores de TI - Governança de TIC </t>
  </si>
  <si>
    <t>Capacitação da equipe de TI nas temáticas definidas no Plano Anual de Capacitaçao de TI, em conformidade com Planejamento Estratégico do Poder Judiciário 2021- 2026- Macrodesafio: Melhoria de Infraestrutura e Governança de TIC</t>
  </si>
  <si>
    <t>DRED</t>
  </si>
  <si>
    <t xml:space="preserve">Contratação da prestação de serviço de acesso dedicado à Internet se faz necessária, pois visa à alta disponibilidade, uma vez que provê redundância aos clientes externos dos sistemas mantidos por este Tribunal e a clientes internos, que necessitam desta conexão para executar os trabalhos de competência deste Tribunal. </t>
  </si>
  <si>
    <t>4A34 - Índice de satisfação dos clientes externos com os serviços de TI</t>
  </si>
  <si>
    <t>Execução de contratação realizada em exercício anterior</t>
  </si>
  <si>
    <t>Contratação de link de internet para que não exista comprometimento nos acessos à INTERNET na situação de indisponibilidade de um dos links contratados, faz-se preciso dimensioná-los de forma que um único canal de comunicação tenha throughput suficiente para suportar toda a demanda de acesso aos dados da JF3R</t>
  </si>
  <si>
    <t>DIAD</t>
  </si>
  <si>
    <t>4A33 - Índice de satisfação dos clientes internos com os serviços de TI</t>
  </si>
  <si>
    <t>DSAP/DEJU</t>
  </si>
  <si>
    <t>A necessidade de continuidade da alocação de analistas Mumps /Caché e Dephi é em razão do volume de atividades realizadas, que compreendem atendimento a chamados, desenvolvimento e manutenção de rotinas em sistemas existentes e em novas aplicações
- Manutenção do Sistema Folha de Pagamento (Delphi/Sql).
- Integração do Sistema Folha de Pagamento com os Sistemas de Recursos Humanos e Pró-Social em plataforma Caché.
- Integração do Sistema Folha de Pagamento com o Sistema de Recursos Humanos de magistrados em plataforma Caché,
- Integração do Sistema Folha de Pagamento com os Sistemas de Recursos Humanos SISRH e eGP em plataforma Delphi – C# /Sql.</t>
  </si>
  <si>
    <t>Prestação de serviço de enlace dedicado de acesso ponto a ponto em camada 2, via fibra, full duplex banda 100% - SEI 0040053-30.2018 – WIRELESS</t>
  </si>
  <si>
    <t>Viabilizar a conexão direta entre as entidades que compõem a Internet brasileira, os Sistemas Autônomos (AS).</t>
  </si>
  <si>
    <t>UDEM/UARI</t>
  </si>
  <si>
    <t>SEJU</t>
  </si>
  <si>
    <t xml:space="preserve">Prestação de serviço móvel pessoal– SMP, para comunicação de dados via rede móvel com acesso banda larga à Internet, com fornecimento de 62 mini modem com tecnologia 4G em regime de comodato - SEI 0305551-84.2021 - TELEFONICA </t>
  </si>
  <si>
    <t>Com o fim do atual contrato de prestação de serviço móvel de transmissão de dados,  fez-se necessária a realização de um novo certame licitatório para a continuidade do atendimento da referida demanda. O público alvo deste serviço são os desembargadores, assessores e áreas especificas do TRF3.</t>
  </si>
  <si>
    <t>DSPE</t>
  </si>
  <si>
    <t>Prestação de serviço de acesso IP permanente, dedicado e exclusivo, em fibra óptica, para conexão do TRF 3ªR - Serviço de acesso banda larga à INTERNET por meio de link de 300 Mbps, no site TRF3 - SEI 0004485-11.2022 – TELEFONICA</t>
  </si>
  <si>
    <t>Serviço em Execução</t>
  </si>
  <si>
    <t>Prestação de serviço de acesso IP permanente, dedicado e exclusivo, em fibra óptica, para conexão do TRF 3ªR - link de 300 Mbps, incluso serviço de SD-WAN - SEI 0004505-02.2022 – ALGAR/VOGEL</t>
  </si>
  <si>
    <t>Monitorar os ativos e serviços de TIC, visando melhorar o desempenho das aplicações no ambiente computacional, bem como atuar de forma preventiva e reativa em eventos de segurança cibernética, seguindo as diretrizes do Plano Estratégico de TI – PETI que busca garantir soluções tecnológicas efetivas para o cumprimento da função institucional da Justiça Federal da 3ª Região.
A expansão da justiça no meio virtual requer investimentos crescentes em infraestrutura de rede que visem suportar, prover segurança e melhorar o acesso aos serviços judiciais disponibilizados aos clientes internos.</t>
  </si>
  <si>
    <t>Diante do crítico cenário atual de SI, do crescente volume de dados operacionalizados em sistema processuais, da amplitude e diversidade do parque tecnológico da JF3R e da grande dependência do negócio a disponibilidade e qualidade dos serviços de TIC, faz-se necessário proteger as atividades jurisdicionais da JF3R por meio da continuidade dos serviços de SOC já implantados na JF3R, bem como ampliar do gerenciamento do parque tecnológico através de serviços de NOC.</t>
  </si>
  <si>
    <t>Esta aquisição visa adquirir a expansão das áreas de armazenamento em disco destinas ao backup dos ambientes informatizados desta 3ª Região, gerando maior poder de processamento e sobretudo maior capacidade de armazenamento, permitindo que as cópias de segurança estejam protegidas por mais tempo com elevados níveis de segurança e disponibilidade.</t>
  </si>
  <si>
    <t>A Escola Nacional de Formação e Aperfeiçoamento de Magistrados estabelece, entre suas Diretrizes pedagógicas, a necessidade de adoção de Metodologias Ativas nos cursos sob seu credenciamento com a necessidade de se contar com o recurso de "sala de tradução/interpretação", visando a realização dos eventos que contam com palestrantes/debatedores estrangeiros. Esse recurso não é atendido pelo Microsoft Teams.</t>
  </si>
  <si>
    <t>DATE</t>
  </si>
  <si>
    <t xml:space="preserve">Atualmente, o uso de certificado digital se torna necessário para usuários do Processo Judicial Eletrônico - PJe que executam a prática de ato processual, conforme dispõe o artigo 195 do novo CPC e para demandas de Magistrados e Servidores que atuam em sistemas que façam uso obrigatório de certificação digital como método de autenticação, como por exemplo o e-CAC. </t>
  </si>
  <si>
    <t>Acesso dedicado à INTERNET por meio de link de 10Gbps, incluso serviço de mitigação de DDoS na Torre Sul – SEI 0029556-15.2022 – MOB SERVIÇOS</t>
  </si>
  <si>
    <t>A presente contratação objetiva sanar a crescente demanda por largura de banda causada pela retomada parcial ao trabalho presencial uma vez que muitos serviços foram migrados para computação em nuvem (cloud).</t>
  </si>
  <si>
    <t>Acesso dedicado à INTERNET por meio de link de 10Gbps, incluso serviço de mitigação de DDoS na Torre Sul – SEI 0029556-15.2022 – VOGEL SOLUÇÕES</t>
  </si>
  <si>
    <t xml:space="preserve">O ambiente de rede trata-se de solução de missão crítica uma vez que uma indisponibilidade interrompe todos os sistemas de informação e seus respectivos dados, colocando em risco a continuidade das atividades da Instituição.        </t>
  </si>
  <si>
    <t>O ambiente que hospeda os equipamentos corporativos responsáveis pelos principais serviços e sistemas de Tecnologia da Informação (TI) disponibilizados aos jurisdicionados, magistrados e servidores da Justiça federal da 3ª R está protegido atualmente por solução de segurança denominada Sala-Cofre.garantir a continuidade do negócio e integridade dos equipamentos corporativos de tecnologia da informação que armazenam os dados e sistemas desta Região.</t>
  </si>
  <si>
    <t xml:space="preserve">Possuir contratação vigente que provenha a prestação de
serviços de implementação, manutenção e administração do Sistema de Gerenciamento de Banco de Dados Oracle 19c, ou superior </t>
  </si>
  <si>
    <t>ETIR</t>
  </si>
  <si>
    <t>Prestação de Serviço de suporte técnico para manter os ativos de rede atualizados e controle contra sites indevidos.</t>
  </si>
  <si>
    <t>UDEM/USPE</t>
  </si>
  <si>
    <t>Contratação de empresa para prestação de serviço de desenvolvimento e manutenção dos sistemas em utilização na JF 3ªR.</t>
  </si>
  <si>
    <t xml:space="preserve">Contratação de prestação de serviço de OFFICE 365 com serviços em nuvem trazendo funcionalidades e facilidades ao seu dia a dia, aos usuários compartilhando tarefas e atividades e mantendo todas as ferramentas sempre atualizadas. </t>
  </si>
  <si>
    <t>Prestação de serviço de filtro de conteúdo e Proxy para manter a segurança e proteger a identificação de computadores, servidores e ativos de rede em utilização na JF da 3ªR.</t>
  </si>
  <si>
    <t>Aquisição de Software e suporte técnico ORACLE para atender as necessidades de se manter os sistemas com base ORACLE atualizados e com suporte técnico.</t>
  </si>
  <si>
    <t xml:space="preserve">Contratação de empresa para prestação de serviço para atendimento ao público interno e externo na solução de problemas. </t>
  </si>
  <si>
    <t>As contratações permitirão a padronização da apresentação dos projetos de arquitetura, estrutura e instalações, utilizando a simbologia de desenho técnico arquitetônico previsto na ABNT no TRF 3ª Região. A presente contratação visa prover os profissionais especializados destas ferramentas.</t>
  </si>
  <si>
    <t>Prestação de serviço de licenças de uso, por subscrição, do software: Architecture Engineering &amp; Construction Collection IC New Single-user ELD 3-Year Subscription WIN, e de 7 licenças do software denominado: AUTOCAD – Including specialized toolsets AD Commercial Nq Single-user ELD 3 Year Subscription Win</t>
  </si>
  <si>
    <t xml:space="preserve">As contratações permitirão a padronização da apresentação dos projetos de arquitetura, estrutura e instalações, utilizando a simbologia de desenho técnico arquitetônico previsto na ABNT no TRF 3ª Região. A presente contratação visa prover os profissionais especializados destas ferramentas. </t>
  </si>
  <si>
    <t>Prestação de serviço de licenças de uso, por subscrição, do software: AUTOCAD – Including specialized toolsets AD Commercial Nq Single-user ELD 3 Year Subscription Win</t>
  </si>
  <si>
    <t>A necessidade tecnológica está diretamente relacionada às atividades desempenhadas em algumas áreas da Justiça Federal da 3ª Região que demandam equipamentos de acordo com a relevância dos trabalhos desenvolvidos.
Com o avanço da tecnologia, e a necessidade cada vez maior de obter informação de forma rápida e eficiente, a procura por equipamentos que proporcionem maior desempenho se mostra cada vez mais necessária, essencial e estratégica.</t>
  </si>
  <si>
    <t>Fornecimento de pontos de acesso (Access Points -
AP), appliance e/ou Controladora Wireless de gestão e controle, instalação, configuração e treinamento.</t>
  </si>
  <si>
    <t>Softwares necessários para a área de Desenvolvimento para manter os sistemas utilizados e para novas sistemas.</t>
  </si>
  <si>
    <t>07/2024</t>
  </si>
  <si>
    <t xml:space="preserve">Aquisição de Solução de Rede (Firewall, switch core e controle de acesso NAC) </t>
  </si>
  <si>
    <t>Fornece os recursos e funcionalidades de segurança cibernética mais essenciais para manter os ativos de rede seguros e protegidos. Garantir vigilância total da rede para todos os dispositivos habilitados para rede e fornece controle de acesso dinâmico para conformidade com as políticas de segurança em TI.</t>
  </si>
  <si>
    <t>Solução de Sala Cofre (Datacenter)</t>
  </si>
  <si>
    <t>Contratação de empresa para aquisição de salas-cofre com a finalidade de proteger os equipamentos e dados críticos de um Data Center contra danos causados por fogo, calor, gases e impactos.</t>
  </si>
  <si>
    <r>
      <t xml:space="preserve">Plano de Contratações Anual </t>
    </r>
    <r>
      <rPr>
        <b/>
        <sz val="11"/>
        <color rgb="FF007A33"/>
        <rFont val="Calibri"/>
        <family val="2"/>
        <scheme val="minor"/>
      </rPr>
      <t>SSEG</t>
    </r>
    <r>
      <rPr>
        <sz val="11"/>
        <color rgb="FF007A33"/>
        <rFont val="Calibri"/>
        <family val="2"/>
        <scheme val="minor"/>
      </rPr>
      <t xml:space="preserve"> - 2024 (Resolução PRES nº 350, de 18/05/2020, alterada pela Resolução PRES nº 464, de 14/10/2021)</t>
    </r>
  </si>
  <si>
    <t>DASI</t>
  </si>
  <si>
    <t>Abastecimento de veículos (combustíveis e lubrificantes)</t>
  </si>
  <si>
    <t>Efetivação da Segurança Institucional</t>
  </si>
  <si>
    <t>Manutenção de veículos (peças)</t>
  </si>
  <si>
    <t>Serviço de bombeiro Civil</t>
  </si>
  <si>
    <t xml:space="preserve">Serviço de supervisor, recepcionista, ascensorista </t>
  </si>
  <si>
    <t>Serviço de vigilância patrimonial e pessoal privada armada e desarmada</t>
  </si>
  <si>
    <t>Serviço de Condução de Veículos</t>
  </si>
  <si>
    <t>Manutenção de veículos (mão de obra e conservação)</t>
  </si>
  <si>
    <t>Seguro da frota de veículos</t>
  </si>
  <si>
    <t>Endosso apólice de seguro da frota de veículos</t>
  </si>
  <si>
    <t>UPOE</t>
  </si>
  <si>
    <t>Serviço de manutenção RX, com peças</t>
  </si>
  <si>
    <t>Manutenção preventiva e corretiva dos Sistemas de Controle de Acesso (SCA)</t>
  </si>
  <si>
    <t>Seguro obrigatório de veículos - DPVAT</t>
  </si>
  <si>
    <t>Taxa Anatel/licença de rádios digitais</t>
  </si>
  <si>
    <t>Taxa de registro de armas</t>
  </si>
  <si>
    <t>Contratação para recarga+teste hidrostático dos extintores/mangueiras prediais</t>
  </si>
  <si>
    <t>Pagamento de multas de trânsito</t>
  </si>
  <si>
    <t>Expansão do sistema de controle de acesso (materiais)</t>
  </si>
  <si>
    <t>4A41 - Aprimorar os equipamentos de vigilância e proteção institucional</t>
  </si>
  <si>
    <t>Aquisição de materiais, peças, partes e componentes decorrentes de manutenção corretiva no Sistema Eletrônico de Segurança</t>
  </si>
  <si>
    <t>Aquisição de munições 9mm para treinamento</t>
  </si>
  <si>
    <t>Aquisição de munições calibre 9mm</t>
  </si>
  <si>
    <t>Aquisição de munições 5,56 para treinamento</t>
  </si>
  <si>
    <t>Aquisição de munições calibre 12</t>
  </si>
  <si>
    <t>Aquisição de granadas para treinamento</t>
  </si>
  <si>
    <t>Aquisição de refis para granadas de treinamento</t>
  </si>
  <si>
    <t>Aquisição de projéteis de borracha (menos letais)</t>
  </si>
  <si>
    <t>Aquisição de granadas de efeito moral (menos letal)</t>
  </si>
  <si>
    <t>Aquisição de granadas luz e som</t>
  </si>
  <si>
    <t>Aquisição de espagidores de pimenta 125g</t>
  </si>
  <si>
    <t>Aquisição de espagidores de pimenta 450g</t>
  </si>
  <si>
    <t>Aquisição de coldres ostensivos e velados para pistolas Glock G19</t>
  </si>
  <si>
    <t>Aquisição de porta carregadores ostensivos e velados para pistolas Glock G19</t>
  </si>
  <si>
    <t>Aquisição de algemas</t>
  </si>
  <si>
    <t>Aquisição de luvas táticas</t>
  </si>
  <si>
    <t>Aquisição de escudos balísticos</t>
  </si>
  <si>
    <t>Aquisição de capacetes balísticos</t>
  </si>
  <si>
    <t>Aquisição de capacetes antitumulto</t>
  </si>
  <si>
    <t>Aquisição de bastões retráteis</t>
  </si>
  <si>
    <t>Aquisição de óculos de proteção para uso tático</t>
  </si>
  <si>
    <t xml:space="preserve">Aquisição de lanternas táticas </t>
  </si>
  <si>
    <t>Aquisição de mochilas de uso operacional</t>
  </si>
  <si>
    <t>Aquisição de cintos táticos modulares de sobrepor</t>
  </si>
  <si>
    <t>Aquisição de capas táticas para coletes balísiticos</t>
  </si>
  <si>
    <t>Aquisição de porta algemas</t>
  </si>
  <si>
    <t>Aquisição de porta lanternas</t>
  </si>
  <si>
    <t>Contratação de expansão do sistema de controle de acesso (serviços)</t>
  </si>
  <si>
    <t>Contratação de serviço de instalação de sonorização e luminosos em viatura oficial</t>
  </si>
  <si>
    <t>Aquisição de veículo do Grupo B</t>
  </si>
  <si>
    <t>Aquisição de veículo do Grupo D</t>
  </si>
  <si>
    <t>Aquisição de veículo do Grupo E</t>
  </si>
  <si>
    <t>Aquisição de baú de alumínio para veículo do Grupo E</t>
  </si>
  <si>
    <t>Aquisição de gravadores digitais para o sistema de CFTV</t>
  </si>
  <si>
    <t>Aquisição de câmeras para o sistema de CFTV</t>
  </si>
  <si>
    <t>Aquisição de equipamentos de filmagem</t>
  </si>
  <si>
    <t>Aquisição de equipamentos de inteligência e contra-inteligência</t>
  </si>
  <si>
    <t>4A41 - Aperfeiçoar o Setor de Inteligência do TRF3</t>
  </si>
  <si>
    <t>Aquisição de armas de fogo curtas pistolas 9mm</t>
  </si>
  <si>
    <t>Armas de fogo longas fuzis</t>
  </si>
  <si>
    <t>Aquisição de telêmetros</t>
  </si>
  <si>
    <t>Aquisição de licenças de software de gerenciamento de sistema de CFTV com inteligência artificial</t>
  </si>
  <si>
    <t>Colunas</t>
  </si>
  <si>
    <t>Natureza da Despesa</t>
  </si>
  <si>
    <t>Grau de prioridade</t>
  </si>
  <si>
    <t>Tipo da contratação</t>
  </si>
  <si>
    <t>É Planejamento Estratégico?</t>
  </si>
  <si>
    <t>B - ID</t>
  </si>
  <si>
    <t>33.90.14</t>
  </si>
  <si>
    <r>
      <t xml:space="preserve">Nova contratação para </t>
    </r>
    <r>
      <rPr>
        <b/>
        <sz val="10"/>
        <color rgb="FF000000"/>
        <rFont val="Calibri"/>
        <family val="2"/>
        <scheme val="minor"/>
      </rPr>
      <t>novo</t>
    </r>
    <r>
      <rPr>
        <sz val="10"/>
        <color rgb="FF000000"/>
        <rFont val="Calibri"/>
        <family val="2"/>
        <scheme val="minor"/>
      </rPr>
      <t xml:space="preserve"> serviço/compra</t>
    </r>
  </si>
  <si>
    <t>C - Área Gestora</t>
  </si>
  <si>
    <t>33.90.33</t>
  </si>
  <si>
    <r>
      <t xml:space="preserve">Nova contratação para </t>
    </r>
    <r>
      <rPr>
        <b/>
        <sz val="10"/>
        <color rgb="FF000000"/>
        <rFont val="Calibri"/>
        <family val="2"/>
        <scheme val="minor"/>
      </rPr>
      <t>continuidade</t>
    </r>
    <r>
      <rPr>
        <sz val="10"/>
        <color rgb="FF000000"/>
        <rFont val="Calibri"/>
        <family val="2"/>
        <scheme val="minor"/>
      </rPr>
      <t xml:space="preserve"> de serviço/compra</t>
    </r>
  </si>
  <si>
    <t>D - Código do Item</t>
  </si>
  <si>
    <t>33.90.93</t>
  </si>
  <si>
    <t>E - Unidade Requisitante</t>
  </si>
  <si>
    <t>F - Quantidade Estimada</t>
  </si>
  <si>
    <t>G - Descrição Sucinta do Objeto</t>
  </si>
  <si>
    <t xml:space="preserve">H - Justificativa da Contratação </t>
  </si>
  <si>
    <t>I - Estimativa Preliminar de Valor</t>
  </si>
  <si>
    <t>J - Grau de Prioridade</t>
  </si>
  <si>
    <t>K - Data Estimada p/ a Compra ou Contratação</t>
  </si>
  <si>
    <t>L - Objetivo Estratégico</t>
  </si>
  <si>
    <t>M - Licitação</t>
  </si>
  <si>
    <t>N - Despesa Continuada</t>
  </si>
  <si>
    <t>O - Tipo da Contratação</t>
  </si>
  <si>
    <t>Plano de Contratações Anual UBAS - 2024 (Resolução PRES nº 350, de 18/05/2020, alterada pela Resolução PRES nº 464, de 14/10/2021)</t>
  </si>
  <si>
    <t>DSAU</t>
  </si>
  <si>
    <t>Serviços continuados de PS móvel de urgências e emergências (UTI)</t>
  </si>
  <si>
    <t>Dispor de veículo para remoção de pacientes em urgências e emergências, o qual contemple Suporte Avançado de Vida (tipo D), conforme definido pela Portaria nº 2048, de 05.11.2002, do Ministério da Saúde.</t>
  </si>
  <si>
    <t>4011 - Índice de absenteísmo-doença</t>
  </si>
  <si>
    <t>Serviços continuados de prestação de serviço de pessoa jurídica - Operadora de Plano de Saúde.</t>
  </si>
  <si>
    <t>Oferecer assistência médico-hospitalar a magistrados, servidores, seus dependentes e pensionistas.</t>
  </si>
  <si>
    <t>Serviços de PS móvel para atendimentro durante a realização de eventos</t>
  </si>
  <si>
    <t>Contratação de empresa para prestação de serviços de remoção de pacientes com UTILIZAÇÃO PROGRAMADA E HORA EXCEDENTE por ambulância de suporte avançado (UTI móvel) com equipamento e tripulação, durante a realização de eventos fora das dependências do Tribunal.</t>
  </si>
  <si>
    <t>Compra de medicamentos</t>
  </si>
  <si>
    <t>Atendimento médico-ambulatorial ao público interno do TRF3</t>
  </si>
  <si>
    <t>Compra de material de consumo médico hospitalar</t>
  </si>
  <si>
    <t>Carro maca hospitalar para obesos</t>
  </si>
  <si>
    <t xml:space="preserve">Divãs clínicos </t>
  </si>
  <si>
    <t>Cadeira de rodas</t>
  </si>
  <si>
    <t>Valor total estimado</t>
  </si>
  <si>
    <t>Dados brutos tratados</t>
  </si>
  <si>
    <t>CATMAT/CATSER - Contagem de ocorrências</t>
  </si>
  <si>
    <t>Área Gestora + ID</t>
  </si>
  <si>
    <t>Área Gestora-ID</t>
  </si>
  <si>
    <t>Pagamento IPTU espaços locados pelo TRF 3ª Região na Funcef</t>
  </si>
  <si>
    <t>Conversores elétricos e estáticos</t>
  </si>
  <si>
    <t>Registra o valor das depesas com carregadores e baterias de telefone celular</t>
  </si>
  <si>
    <t>UINP</t>
  </si>
  <si>
    <t>Componentes para mobiliários</t>
  </si>
  <si>
    <t>Permitir a utilização de mobiliário que se encontra sem possibilidade de uso</t>
  </si>
  <si>
    <t>605166</t>
  </si>
  <si>
    <t>DIRG</t>
  </si>
  <si>
    <t>Coroa de flores</t>
  </si>
  <si>
    <t>Pagamento por indenização referente à despesa realizada com a aquisição de coroa de flores</t>
  </si>
  <si>
    <t>Pagamento por indenização</t>
  </si>
  <si>
    <t>Almoxarifado virtual</t>
  </si>
  <si>
    <t>Contratação de pessoa jurídica para serviços continuados de outsourcing para operação de almoxarifado virtual.</t>
  </si>
  <si>
    <t>Eventos de corrida</t>
  </si>
  <si>
    <t>Ação de sensibilização à acessibilidade, à inclusão e também à promoção do desenvolvimento de qualidade de vida, especialmente sobre eventos esportivos de caminhada e corrida.</t>
  </si>
  <si>
    <t>4012 - PRQV - percentual da força de trabalho total participante de ações de qualidade de vida no trabalho</t>
  </si>
  <si>
    <t>Equipamentos para comunicação por rádio</t>
  </si>
  <si>
    <t>Aquisição de equipamentos de rádio e transmissão para compor  o quantitativo necessário para garantir o atendimento das atividades institucionais.</t>
  </si>
  <si>
    <t>Equipamento para refrigeração - Frigobar</t>
  </si>
  <si>
    <t>Trazer conforto e satisfação na realização das atividades laborais e preservação da saúde e bem estar dos magistrados e servidores.</t>
  </si>
  <si>
    <t>Internet Móvel para eventos em 2024</t>
  </si>
  <si>
    <t>Conferir acesso à internet aos magistrados, servidores e público em geral nos eventos Pop Rua Jud.</t>
  </si>
  <si>
    <t>449371</t>
  </si>
  <si>
    <t>Placas de homenagem</t>
  </si>
  <si>
    <t>Homenagear os primeiros 18 Desembargadores Federais, o Diretor-Geral mais antigo e o servidor mais antigo, em razão da comemoração dos 35 anos do Tribunal Regional Federal da 3ª Região.</t>
  </si>
  <si>
    <t>21997</t>
  </si>
  <si>
    <t>Compra e instalação de forros e luminárias</t>
  </si>
  <si>
    <t>Garantir a segurança e o conforto, com estrutura necessária para a realização das atividades jurisdicionais desta E. Corte.</t>
  </si>
  <si>
    <t>Modernização do PABX</t>
  </si>
  <si>
    <t>Necessidade de atualização tecnológica das centrais dos sistemas de comunicação do Tribunal Regional Federal da Terceira Região, que encontram-se obsoletas.</t>
  </si>
  <si>
    <t>Suprir a necessidade de aquisição e atualização de softwares para modernização do Tribunal.</t>
  </si>
  <si>
    <t>367184</t>
  </si>
  <si>
    <t>Aquisição de inversores de frequência</t>
  </si>
  <si>
    <t>256353</t>
  </si>
  <si>
    <t>Aquisição de bombas hidráulicas</t>
  </si>
  <si>
    <t>Necessidade de prover o TRF3 de bombas necessárias à eventual eliminação de água nos poços dos elevadores</t>
  </si>
  <si>
    <t>COGEM</t>
  </si>
  <si>
    <t>Aquisição de sacolas para brindes</t>
  </si>
  <si>
    <t>Fornecimento de brindes aos participantes do IV Encontro Nacional de Memória do Poder Judiciário - IV ENAM</t>
  </si>
  <si>
    <t>Cordão em nylon para crachás e/ou credencial</t>
  </si>
  <si>
    <t>Caneta ecológica</t>
  </si>
  <si>
    <t>Pagto. Eletrônico de tarifa de pedágio</t>
  </si>
  <si>
    <t>RPAT</t>
  </si>
  <si>
    <t>Aquisição de conjunto de impressão para crachás</t>
  </si>
  <si>
    <t>Aquisição de kit de limpeza para impressora Fargo</t>
  </si>
  <si>
    <t>Aquisição de cartões de controle de acesso tipo HID para impressora Fargo</t>
  </si>
  <si>
    <t>Aquisição de veículo do Grupo H</t>
  </si>
  <si>
    <t>Aquisição de porta-rádio HT</t>
  </si>
  <si>
    <t>Aquisição de porta-aph tático</t>
  </si>
  <si>
    <t>Aquisição de porta-torniquete</t>
  </si>
  <si>
    <t>Projeto expansão/modernização do CFTV do Tribunal</t>
  </si>
  <si>
    <t>Área Gestora - ID PCA</t>
  </si>
  <si>
    <t>Descrição do código CATSER ou de classe CATMAT</t>
  </si>
  <si>
    <t>CATMAT</t>
  </si>
  <si>
    <t>CATSER</t>
  </si>
  <si>
    <t>Catálogo</t>
  </si>
  <si>
    <t>ID Catálogo</t>
  </si>
  <si>
    <t>ID PCA por catálogo/código</t>
  </si>
  <si>
    <t>Código CATSER ou Classe CATMAT</t>
  </si>
  <si>
    <t>ID catálogo/código</t>
  </si>
  <si>
    <t>Plano de Contratações Anual - Relatório de valores estimados por código de seviço/obra CATSER ou de Classe CATMAT</t>
  </si>
  <si>
    <t>Catálogo (CATSER/CATMAT) ou N/A</t>
  </si>
  <si>
    <t>Código de serviço/obra CATSER ou de classe CATMAT</t>
  </si>
  <si>
    <t>NÃO INFORMADO</t>
  </si>
  <si>
    <t>ID PCA</t>
  </si>
  <si>
    <t>Dados ordenados por catálogo/código</t>
  </si>
  <si>
    <t>ID concatenado por catálogo/código</t>
  </si>
  <si>
    <t>Código</t>
  </si>
  <si>
    <t>Concatenação ID 1-catálogo-código</t>
  </si>
  <si>
    <t>ID 1-catálogo-código</t>
  </si>
  <si>
    <t>Q</t>
  </si>
  <si>
    <t>R</t>
  </si>
  <si>
    <r>
      <t>"</t>
    </r>
    <r>
      <rPr>
        <b/>
        <sz val="10"/>
        <color rgb="FF000000"/>
        <rFont val="Calibri"/>
        <family val="2"/>
      </rPr>
      <t>Catálogo (CATSER/CATMAT) ou N/A</t>
    </r>
    <r>
      <rPr>
        <sz val="10"/>
        <color rgb="FF000000"/>
        <rFont val="Calibri"/>
        <family val="2"/>
        <charset val="1"/>
      </rPr>
      <t>": informar o catálogo aplicável à contratação. Preenchimento necessário em razão da possibilidade de código CATSER/CATMAT idêntico. Preencher todas as linhas. Opções de preenchimento:
- CATSER
- CATMAT
- N/A</t>
    </r>
  </si>
  <si>
    <r>
      <t>"</t>
    </r>
    <r>
      <rPr>
        <b/>
        <sz val="10"/>
        <color rgb="FF000000"/>
        <rFont val="Calibri"/>
        <family val="2"/>
      </rPr>
      <t>Código de serviço/obra CATSER ou de classe CATMAT</t>
    </r>
    <r>
      <rPr>
        <sz val="10"/>
        <color rgb="FF000000"/>
        <rFont val="Calibri"/>
        <family val="2"/>
        <charset val="1"/>
      </rPr>
      <t>":
Em caso de material, preencher o código de classe do CATMAT;
Em caso de serviço ou obra, preencher o código do item do CATSER
(art. 2.º, § 1.º, da Resolução PRES n.º 555/2023).</t>
    </r>
  </si>
  <si>
    <r>
      <t>"</t>
    </r>
    <r>
      <rPr>
        <b/>
        <sz val="10"/>
        <color rgb="FF000000"/>
        <rFont val="Calibri"/>
        <family val="2"/>
      </rPr>
      <t>Descrição do código CATSER ou de classe CATMAT</t>
    </r>
    <r>
      <rPr>
        <sz val="10"/>
        <color rgb="FF000000"/>
        <rFont val="Calibri"/>
        <family val="2"/>
        <charset val="1"/>
      </rPr>
      <t>": Descrição do código de serviço/obra CATSER ou de classe CATMAT, conforme consta no catálogo CATMAT/CATSER correspondente. Informação de apoio à Área Requisitante, para análise da existência de itens de mesmo ramo de atividade.
Caso não seja aplicável, preencher N/A.
Preencher todas as linhas.</t>
    </r>
  </si>
  <si>
    <t>UDEP/DECO</t>
  </si>
  <si>
    <t>Reembolso de pós-graduação pagas pelos servidores e magistrados do Programa de incentivo a especialização - pagamento de anos anteriores</t>
  </si>
  <si>
    <t>março</t>
  </si>
  <si>
    <t>UDEP/DIAF</t>
  </si>
  <si>
    <t>Concurso Público de Servidores</t>
  </si>
  <si>
    <t>1-Alto</t>
  </si>
  <si>
    <t>maio</t>
  </si>
  <si>
    <t>Contratação direta</t>
  </si>
  <si>
    <t>USPE</t>
  </si>
  <si>
    <t>Prestação de serviços especializados em Tecnologia da Informação, na área de administração de banco de dados PostgreSQL 10 ou superior, abrangendo implantação, manutenção e administração - SEI 0022956-41 - SULWORK TECNOLOGIA</t>
  </si>
  <si>
    <t>A contratação permitirá que o corpo técnico identifique dificuldades e proponha melhorias no ambiente, atue em manutenções preventivas a fim de reduzir ocorrências de indisponibilidades não planejadas e, consequentemente, eleve a excelência na qualidade dos serviços prestados pela JF3R</t>
  </si>
  <si>
    <t>Prestação de serviços técnicos especializados em TI para Sistemas Operacionais Microsoft e serviços de rede Microsoft, abrangendo implementação, manutenção, suporte e administração da Plataforma Microsoft - SEI 0038866-84 - NTL.</t>
  </si>
  <si>
    <t>A alocação de profissionais especializados em suporte técnico e administração tecnológica de Sistemas Operacionais Microsoft se justifica pela necessidade de reforçar a atual equipe, capacitando estes servidores em implementar novas tecnologias, realizando treinamento e implementando as boas práticas administrativas recomendadas pela Microsoft. Assim manteremos a resiliência dos serviços prestados a Justiça Federal da 3ª Região.</t>
  </si>
  <si>
    <t>REVISTA</t>
  </si>
  <si>
    <t xml:space="preserve">Serviço de hospedagem e suporte técnico para o sistema OJS, com capacidade de 6GB, ou mais, de espaço em disco Assistência editorial - SEI 0012583-48 - ACESSO ACADEMICO LTDA., </t>
  </si>
  <si>
    <t>Transformar a Revista do Tribunal Regional Federal da 3ª Região, tornando-a acessível em formato totalmente eletrônico, com vistas a aperfeiçoar o fluxo editorial, promovendo maior rapidez no fluxo e potencialização do resultado, tanto no que concerne à qualidade, quanto no âmbito da amplitude de publicação, de forma mais econômica, sustentável e eficiente, por meio da implantação do software de código aberto OJS (Open Journal Systems)</t>
  </si>
  <si>
    <t>Estas bases corporativas são utilizadas pelos sistemas AGPUB – Agendamento de Publicações, BNMP3R; Certidão de Andamento Processual; Certidão de Distribuição; Certidão Judicial; Certidão Eleitoral; Sistema de Pedido de Inscrição em Concurso; Contas Públicas (Compras e Contratos); Sistema do Diário Eletrônico; DIGPRO; EAD; EstCore; Controle de Documentos Fiscais; Folha de Pagamento; GEDPRO ; JURIS3R; MapaVara; Notícias (Via Legal, Clipping Online e Notícias); Sistema de Peticionamento de Juizados; PRECWEB; Sistema Push; SEI; SICOM; ETL-s</t>
  </si>
  <si>
    <t>Subscrição Red Hat Enterprise Linux with Smart Management (Physical or Virtual Nodes) Premium e Subscrições Red Hat Enterprise Linux for Virtual Datacenters with Smart Management (2 CPUs) Premium - CONTRATAÇÃO NOVA</t>
  </si>
  <si>
    <t>O sistema PJe na JF3R alcançou a marca de 1.243.000 processos em 1º grau e 425.000 em 2º grau e encontra-se implantado em todas as unidades judiciais e competências. Está integrado via Modelo Nacional de Interoperabilidade com diversos órgãos e entidades como a AGU, MPF, PF, CEF, PGFN, prefeituras, entre outros e conta com algumas dezenas de milhares de usuários cadastrados anutenção da experiência de usabilidade.</t>
  </si>
  <si>
    <t xml:space="preserve">Manutenção da garantia no ambiente de produção VMware da Justiça Federal da 3ª Região. em razão da segurança para mitigadas mantendo sempre o ambiente atualizado, na última versão disponibilizada pelo fabricante. Outrossim, um suporte técnico oficial vigente contribui para manter níveis de disponibilidade altos. O ambiente de produção é responsável por prover todos os serviços tecnológicos da Justiça Federal da 3ª Região. </t>
  </si>
  <si>
    <t xml:space="preserve">O software Caché é o sistema gerenciador de banco de dados de bases corporativas da JF da 3ª Região. Essas bases corporativas são utilizadas pelo Sistema de Acompanhamento Processual de Primeiro Grau – SP e MS e por Sistemas Administrativos, os quais se encontram em operação pelos gestores e acessíveis aos usuários dos respectivos sistemas. A indisponibilidade desses sistemas tem impacto direto sobre o desempenho Institucional, portanto é fundamental manter o serviço de banco de dados disponível. </t>
  </si>
  <si>
    <t>Contratação de empresa especializada para upgrade de licenciamento de software da solução empresarial Symantec Endpoint Protection - SEP, incluindo atualizações periódicas e suporte técnico - SEI 0274082-20 - ISH</t>
  </si>
  <si>
    <t>Provê a proteção dos seus dispositivos finais por meio de 9.200 (nove mil e duzentas) licenças Symantec Endpoint Protection - SEP, instaladas em desktops, notebooks e servidores Windows. Assim sendo, torna-se extremamente necessária a contratação de empresa especializada para atualização dessas licenças e upgrade do software para o Symantec Endpoint Security Complete - SESC que é a versão mais atual.</t>
  </si>
  <si>
    <t>A presente contratação objetiva atender a demanda dos usuários de teletrabalho atuais e potenciais futuros, por meio da oferta de ambiente de teletrabalho apoiado em uma solução de virtualização de aplicativos para viabilizar acesso remoto aos sistemas de TIC em uso no ambiente da JF3R.</t>
  </si>
  <si>
    <t>O estoque remanescente está praticamente esgotado, com risco de insuficiência de atendimento das situações acima. Além disso, a maioria dos switches do parque são obsoletos, com contrato de suporte e garantia vencido ou prestes a vencer. a infraestrutura necessita de uma solução que, além de prover conectividade para os dispositivos finais, também permita implementar um controle de acesso à rede identificando quem, quando e o que foi conectado à rede cabeada, principalmente.</t>
  </si>
  <si>
    <t>Contratação de passagem aérea junto a companhia credenciada</t>
  </si>
  <si>
    <t>Seminário / Palestra</t>
  </si>
  <si>
    <t>Pagamento Inscrição Eventos</t>
  </si>
  <si>
    <t>Curso Aperfeiçoamento / Especialização Profissional</t>
  </si>
  <si>
    <t>ASSINATURA DE JORNAIS E PERIODICOS / ACERVO BIBLIOGRÁFICO - COM ACESSO ON-LINE</t>
  </si>
  <si>
    <t>CESSAO DIREITO USO SOFTWARE / ARQUIVO</t>
  </si>
  <si>
    <t>CONSULTORIA E ASSESSORIA - FISCAL</t>
  </si>
  <si>
    <t>CONSULTORIA E ASSESSORIA - JURIDICA</t>
  </si>
  <si>
    <t>LIVROS E FOLHETOS</t>
  </si>
  <si>
    <t>Observação DUBI: O correto para o ID 12 é o CatMat: 150002 - LIVRO C. SOC/ESTAT/POLÍT/ECON/COMÉRCIO E DIREITO, mas não foi possível alterar o campo do código.</t>
  </si>
  <si>
    <t>Pretação de serviço de agenciamento de viagens</t>
  </si>
  <si>
    <t>Manutenção/ Reforma Predial</t>
  </si>
  <si>
    <t>Prestação de serviço de limpeza e conservação - áreas internas - outras necessidades - outra produtividade</t>
  </si>
  <si>
    <t>Prestação de serviços de copeiragem</t>
  </si>
  <si>
    <t>Prestação de serviços de telefonista</t>
  </si>
  <si>
    <t>Prestação de serviços de agenciamento de viagens</t>
  </si>
  <si>
    <t>Fornecimento de água e coleta de esgoto sanitário</t>
  </si>
  <si>
    <t>Coleta de lixo - residencial / comercial / industrial</t>
  </si>
  <si>
    <t>Condomínio - gerencia / manutenção de imóvel / administração</t>
  </si>
  <si>
    <t>Fornecimento de gás canalizado</t>
  </si>
  <si>
    <t>Lavanderia e tinturaria</t>
  </si>
  <si>
    <t>Publicações promocionais / editais</t>
  </si>
  <si>
    <t>Seguro / garantia</t>
  </si>
  <si>
    <t>Instalação / montagem / manutenção - equipamentos elétricos</t>
  </si>
  <si>
    <t>Estudo, avaliação, projeto - imóveis</t>
  </si>
  <si>
    <t>Manutenção de sistemas de proteção contra incêndio</t>
  </si>
  <si>
    <t>Energia elétrica - fornecimento mercado regulado</t>
  </si>
  <si>
    <t>Instalação / manutenção - elevadores, escadas rolantes, monta - cargas / plataforma / escadas</t>
  </si>
  <si>
    <t>Ar-condicionado - manutenção de sistemas / limpeza</t>
  </si>
  <si>
    <t>Recolhimento de taxa / imposto / multa</t>
  </si>
  <si>
    <t>Manutenção / higienização de reservatório de agua potável.</t>
  </si>
  <si>
    <t>Desinsetização / desratização / dedetização</t>
  </si>
  <si>
    <t>Comunicação por correio</t>
  </si>
  <si>
    <t>Telefonia fixa comutada / convencional</t>
  </si>
  <si>
    <t>Locação equipamentos de impressão</t>
  </si>
  <si>
    <t>Serviços de digitalização / indexação de documentos</t>
  </si>
  <si>
    <t>Telefonia - convencional / celular</t>
  </si>
  <si>
    <t>Manutenção / instalação / montagem / ampliação - equipamentos de telecomunicações</t>
  </si>
  <si>
    <t>Ferragens diversas</t>
  </si>
  <si>
    <t>Bebidas não alcoólicas</t>
  </si>
  <si>
    <t>Chaveiro</t>
  </si>
  <si>
    <t>Fornecimento de refeições / lanches / salgados / doces</t>
  </si>
  <si>
    <t>Tradução, adaptação e versão de textos</t>
  </si>
  <si>
    <t>Serviço de licença pelo uso de software</t>
  </si>
  <si>
    <t>Mobiliário para escritório</t>
  </si>
  <si>
    <t>Manutenção / reforma predial</t>
  </si>
  <si>
    <t>Modernização dos elevadores - 1ª etapa</t>
  </si>
  <si>
    <t>Instalação / manutenção / montagem - sala cofre / sala telepresença / videoconferência</t>
  </si>
  <si>
    <t>Manutenção / instalação - nobreak</t>
  </si>
  <si>
    <t>Locução de texto / mestre de cerimônia / locutor / apresentador</t>
  </si>
  <si>
    <t>Transcodificação / recodificação / áudio / vídeo / equipamento eletrônico</t>
  </si>
  <si>
    <t>Conversores elétricos estáticos</t>
  </si>
  <si>
    <t>Componentes pré-fabricados para construção</t>
  </si>
  <si>
    <t>Sementes e mudas de plantas</t>
  </si>
  <si>
    <t>Serviço de almoxarifado virtual de material de consumo administrativo - gerenciamento de meios logísticos</t>
  </si>
  <si>
    <t>Atividade cultural desportiva</t>
  </si>
  <si>
    <t>Equipamentos para comunicação por rádio e televisão, exceto os de aeronaves</t>
  </si>
  <si>
    <t>Equipamento para refrigeração</t>
  </si>
  <si>
    <t>Promoção de evento</t>
  </si>
  <si>
    <t>Cartazes, mostruários e placas de identificação</t>
  </si>
  <si>
    <t>Instalação / remoção / manutenção - forro</t>
  </si>
  <si>
    <t>Equipamento telefônico e telegráfico</t>
  </si>
  <si>
    <t>Banco de dados - programa (software) de gerenciamento</t>
  </si>
  <si>
    <t>Aquisição de software para gerenciamento do sistema de ar condicionado</t>
  </si>
  <si>
    <t>Garantir o conforto térmico nos gabinetes e dependências do TRF3, além de manter em pleno funcionamento o sistema de fornecimento de água gelada.</t>
  </si>
  <si>
    <t>Bombas manuais e mecânicas</t>
  </si>
  <si>
    <t>Sacos e bolsas</t>
  </si>
  <si>
    <t>Distintivos e insígnias</t>
  </si>
  <si>
    <t>Artigos para escritório</t>
  </si>
  <si>
    <t>Equipamentos diversos para geração e distribuição de energia</t>
  </si>
  <si>
    <t>356998</t>
  </si>
  <si>
    <t>Aquisição de Rabicho para Ventilador</t>
  </si>
  <si>
    <t>Adequação elétrica dos ventiladores disponíveis em estoque, além dos atualmente instalados em diversos setores deste Tribunal, para que passem a possuir aterramento.</t>
  </si>
  <si>
    <t>Sistemas diversos de sinalização, alarme e detecção para segurança</t>
  </si>
  <si>
    <t>298183</t>
  </si>
  <si>
    <t>Aquisição de fechadura eletrônica</t>
  </si>
  <si>
    <t>Garantir o acesso às dependências dos gabinetes, sem comprometer a segurança de ambientes sensíveis, de servidores, de magistrados e usuários em geral.</t>
  </si>
  <si>
    <t>480668</t>
  </si>
  <si>
    <t>Aquisição de porteiro eletrônico</t>
  </si>
  <si>
    <t>Garantir o acesso às dependências dos gabinetes sem comprometer a segurança de ambientes sensíveis, de servidores, de magistrados e usuários em geral.</t>
  </si>
  <si>
    <t>Aquisição de Colares do Mérito Judiciário “Ministro Pedro Lessa”.</t>
  </si>
  <si>
    <t>Recompor o estoque de conjuntos de colares do Mérito Judiciário "Ministro Pedro Lessa" para o agraciamento, no momento da posse, de novos Desembargadores Federais, bem como a possível indicação de personalidades, autoridades ou pessoas jurídicas que, por seus méritos ou relevantes serviços à cultura jurídica, se fizerem merecedoras da distinção.</t>
  </si>
  <si>
    <t>Confecção de placas / quadros / distintivos / artefatos de acrílico / metal / laminado / pvc.</t>
  </si>
  <si>
    <t>5452</t>
  </si>
  <si>
    <t>Serviço de confecção de quadros e placas de identificação para a Galerias de Fotos dos Desembargadores</t>
  </si>
  <si>
    <t>Trata-se de marco comemorativo integrante dos eventos de 35 anos da instalação do Tribunal Regional Federal da 3ª Região</t>
  </si>
  <si>
    <t>Locação de equipamento de telecomunicações- arrendamento mercantil operacional de máquinas e equipamentos, sem operador</t>
  </si>
  <si>
    <t>27421</t>
  </si>
  <si>
    <t>Contratação do serviço de locação de estações móveis (aparelhos do tipo smartphones).</t>
  </si>
  <si>
    <t>Garantir a comunicação e acesso a informações das autoridades desta Corte.</t>
  </si>
  <si>
    <t>Lâmpadas elétricas</t>
  </si>
  <si>
    <t>437974</t>
  </si>
  <si>
    <t>Aquisição de lâmpadas e luminárias de LED.</t>
  </si>
  <si>
    <t>Manter as condições adequadas de conforto e iluminação dos ambientes desta E. Corte por meio da subistuição de lâmpadas e luminárias LED defeituosas/queimadas.</t>
  </si>
  <si>
    <t>Recipientes para uso doméstico e comercial</t>
  </si>
  <si>
    <t>294608</t>
  </si>
  <si>
    <t>Dispenser para copos plásticos descartáveis</t>
  </si>
  <si>
    <t xml:space="preserve">Diminuição da geração de resíduos plásticos, mitigando os impactos negativos da produção excessiva desses resíduos, bem como promover a conscientização sobre práticas sustentáveis. </t>
  </si>
  <si>
    <t>Equipamentos para purificação de água</t>
  </si>
  <si>
    <t>467221</t>
  </si>
  <si>
    <t>Aquisição de purificadores de Água</t>
  </si>
  <si>
    <t>Substituição do uso de água envazada em galões, reduzindo o desperdício e a mão-de-obra de limpeza e reposição de galões, contribuindo positiva e significativamente para o atendimento das Metas de Sustentabilidade do Poder Judiciário.</t>
  </si>
  <si>
    <t>Vestuário para fins especiais</t>
  </si>
  <si>
    <t>Aquisição de camisetas para os eventos do Projeto "Pop Rua Jud".</t>
  </si>
  <si>
    <t>Para manter a identificação institucional dos participantes do evento.</t>
  </si>
  <si>
    <t>Aquisição de  bebedouros de água garrafão 20L</t>
  </si>
  <si>
    <t>Atender um maior número de usuários simultaneamente, além de oferecer opções de água gelada e natural, atendendo às preferências dos usuários.</t>
  </si>
  <si>
    <t>25470</t>
  </si>
  <si>
    <t>Serviço de vistoria / validação / certificação</t>
  </si>
  <si>
    <t>Renovação do AVCB</t>
  </si>
  <si>
    <t>O AVCB atual possui validade até maio/2024. Considerando as diversas alterações de layout ocorridas nos últimos anos, é necessário contratar empresa especializada para elaborar projeto com as adequações e realizar a aprovação junto ao Corpo de Bombeiros do Estado de São Paulo.</t>
  </si>
  <si>
    <t>Modernização da Infraestrutura Elétrica do CPD</t>
  </si>
  <si>
    <t>Aditivo ao contrato 07.009.10.2022 (SEI 9394339), com empresa Lamaro Lima Engenharia e Soluções Inteligentes Ltda.</t>
  </si>
  <si>
    <t>Obras Civis de Instalação de elevadores</t>
  </si>
  <si>
    <t>3557</t>
  </si>
  <si>
    <t>Instalação de elevador PCD para acesso ao mezanino</t>
  </si>
  <si>
    <t>Permitir acesso ao mezanino do Ed. Sede do TRF3 de pessoas com deficiência, em atendimento à Norma NBR 9050/2015.</t>
  </si>
  <si>
    <t>Manutenção de sistemas de ventilação e exaustor</t>
  </si>
  <si>
    <t>Modernização dos fan coils do térreo do Ed. Sede</t>
  </si>
  <si>
    <t>Necessidade de adequação dos fan coils das áreas então ocupadas pela CEF.</t>
  </si>
  <si>
    <t>Projeto executivo para atualização da cabine de entrada</t>
  </si>
  <si>
    <t>Necessidade de substituição da cabine de entrada existente por uma cabine de barramentos do tipo blindada, atendendo aos critérios atuais da concessionária de energia elétrica ENEL, ampliando os níveis de segurança, continuidade e confiabilidade dos circuitos de alimentação de energia elétrica do Edifício-Sede.</t>
  </si>
  <si>
    <t>Manutenção aparelhos médicos-hospitalares</t>
  </si>
  <si>
    <t>Serviço de manutenção preventiva em equipamentos médico-hospitalares</t>
  </si>
  <si>
    <t>Finalidade de atender aos requisitos de tecnovigilância necessários para os atendimentos técnicos executados na DSAU</t>
  </si>
  <si>
    <t>Serviço Corte Papel</t>
  </si>
  <si>
    <t>DLOD</t>
  </si>
  <si>
    <t>Contratação de empresa para corte de papel</t>
  </si>
  <si>
    <t xml:space="preserve">O corte dos papéis em tamanho A4 otimizará o uso em diversas impressoras já que é um formato mais utilizado pelas diversas áreas envolvidas. </t>
  </si>
  <si>
    <t>Equipamentos para comunicação por rádio e televisão, excetos de aeronaves</t>
  </si>
  <si>
    <t>Promoção da sustentabilidade, do aperfeiçoamento da gestão administrativa e da governança judiciária e, especialmente, do aperfeiçoamento da gestão de pessoas.</t>
  </si>
  <si>
    <t>Tapeçarias, cortinas e persianas</t>
  </si>
  <si>
    <t xml:space="preserve">Aquisição de 1265 persianas comuns e 101 especiais </t>
  </si>
  <si>
    <t>Substituição das persianas compostas por aletas metálicas, por persianas tipo rolô em tecido de tela solar com tratamento aluminizado.</t>
  </si>
  <si>
    <t>Aquisição de cadeiras giratórias (assessor) e longarinas</t>
  </si>
  <si>
    <t>Aquisição tem por objetivo viabilizar o atendimento a demandas futuras para substituição ou fornecimento de cadeiras nos modelos demandados, pelos próximos 12 meses.</t>
  </si>
  <si>
    <t>Piso elevado - peça/componente</t>
  </si>
  <si>
    <t>UNIP</t>
  </si>
  <si>
    <t xml:space="preserve">Fornecimento e instalação de pisos elevados com solução de rede lógica e elétrica modular </t>
  </si>
  <si>
    <t>Atendimento às necessidades de substituição de pisos elevados e montagem de novos espaços do TRF3</t>
  </si>
  <si>
    <t>Equipamentos para cozinhar, assar e servir alimentos</t>
  </si>
  <si>
    <t>Aquisição de cafeteiras industriais</t>
  </si>
  <si>
    <t>Equipamentos fundamentais para preparação de café e água quente a quem o solicite ou agende atendimento para abastecimento das garrafas nos Setores, atividades de treinamentos, reuniões e sessões de julgamento, além de atendimento nos próprios gabinetes</t>
  </si>
  <si>
    <t xml:space="preserve">Componentes pré-fabricados para construção </t>
  </si>
  <si>
    <t>Aquisição de divisórias comuns</t>
  </si>
  <si>
    <t>A solicitação pretendida almeja a contratação de empresa especializada, com vistas à melhoria da qualidade final acabada e à redução do tempo de execução na montagem de divisórias comuns</t>
  </si>
  <si>
    <t>SIm</t>
  </si>
  <si>
    <t>Aquisição de divisórias nobres</t>
  </si>
  <si>
    <t>A solicitação pretendida almeja a contratação de empresa especializada, com vistas à melhoria da qualidade final acabada e à redução do tempo de execução na montagem de divisórias nobres, a fim de promover uma adequada acomodação dos espaços físicos de diversos gabinetes de Desembargador Federal</t>
  </si>
  <si>
    <t>Equipamento de ar condicionado</t>
  </si>
  <si>
    <t>Compra de aparelhos de ar condicionado</t>
  </si>
  <si>
    <t>A contratação pretendida objetiva a instalação de equipamentos de climatização voltados tanto para o perfeito funcionamento das instalações de infraestrutura, quanto à promoção de ambiente de trabalho</t>
  </si>
  <si>
    <t>Equipamentos de entrada de dados</t>
  </si>
  <si>
    <t>Aquisição de coletores de dados</t>
  </si>
  <si>
    <t>O coletor de dados torna os processos de rotina do depósito mais rápidos, permitindo que as outras etapas se iniciem mais cedo, bem como auxiliando na circulação e controle de materiais.</t>
  </si>
  <si>
    <t>Aquisição de cadeiras para mesa de autoridade do Plenário e do auditório do 14º andar do prédio sede</t>
  </si>
  <si>
    <t>Aquisição tem por objetivo viabilizar o atendimento a demanda</t>
  </si>
  <si>
    <t>Mobiliários diversos e acessórios</t>
  </si>
  <si>
    <t>Aquisição de mesa de refeitório</t>
  </si>
  <si>
    <t>Câmaras fotográficas</t>
  </si>
  <si>
    <t>Aquisição de câmera fotográfica e filmadora digital.</t>
  </si>
  <si>
    <t>A contratação tem como finalidade permitir melhores coberturas dos eventos institucionais da Justiça Federal da 3ª Região</t>
  </si>
  <si>
    <t>Equipamentos diversos para movimentação de materiais</t>
  </si>
  <si>
    <t>Aquisição de materiais para amarração e transporte</t>
  </si>
  <si>
    <t>Trata-se de itens inexistentes no estoque do Tribunal, cuja aquisição visa otimizar o armazenamento e estocagem do material no depósito além de propiciar a embalagem e transporte do mobiliário</t>
  </si>
  <si>
    <t>Valor PCA 2024 consolidado</t>
  </si>
  <si>
    <t>Administração/Execução projeto educacional - convênio/estágio/universitário/monitor</t>
  </si>
  <si>
    <t>Transporte rodoviário - pessoal por coletivos (auxílio-transporte)</t>
  </si>
  <si>
    <t>Contratação de passagem aérea junto a companhia  credenciada</t>
  </si>
  <si>
    <t>Treinamento qualificação profissional</t>
  </si>
  <si>
    <t>Curso aperfeiçoamento / especialização profissional</t>
  </si>
  <si>
    <t>Testes psicológicos</t>
  </si>
  <si>
    <t>Recrutamento e seleção de pessoal / concurso público / vestibular</t>
  </si>
  <si>
    <t>Realização de concurso público para servidores da JF3R. Concurso 2024. Fundação Carlos Chagas.</t>
  </si>
  <si>
    <t>Realização de concurso público para servidores da JF3R. Concurso 2023. Pagamentos à VUNESP.</t>
  </si>
  <si>
    <t>Acesso a Internet Via Cabo</t>
  </si>
  <si>
    <t>Prestação de Serviço de Acesso dedicado à Internet por meio de link de 1Gbps, incluso serviço de mitigação de DdoS – SEI 0139482-62.2021 – FORTEL/DB3</t>
  </si>
  <si>
    <t>Manutenção de software (corretiva, preventiva, adaptativa)</t>
  </si>
  <si>
    <t xml:space="preserve">Estas bases corporativas são utilizadas pelos sistemas AGPUB – Agendamento de Publicações, BNMP3R; Certidão de Andamento Processual; Certidão de Distribuição; Certidão Judicial; Certidão Eleitoral; Sistema de Pedido de Inscrição em Concurso; Contas Públicas (Compras e Contratos); Sistema do Diário Eletrônico; DIGPRO; EAD; EstCore; Controle de Documentos Fiscais; Folha de Pagamento; GEDPRO ; JURIS3R; MapaVara; Notícias (Via Legal, Clipping Online e Notícias); Sistema de Peticionamento de Juizados; PRECWEB; Sistema Push; SEI; SICOM; ETL-s. A indisponibilidade desses sistemas tem impacto direto sobre o desempenho institucional, portanto, é fundamental manter o serviço de banco de dados disponível. </t>
  </si>
  <si>
    <t xml:space="preserve">A solução é responsável por ser o centro da atividade de rede de transmissão de dados.
O ambiente de rede trata-se de solução de missão crítica uma vez que uma indisponibilidade interrompe todos os sistemas de informação e seus respectivos dados, colocando em risco a continuidade das atividades da Instituição. </t>
  </si>
  <si>
    <t>Cessão Temporária de Direitos Sobre Programas de Computador Locação de Software</t>
  </si>
  <si>
    <t xml:space="preserve">No âmbito da JF da 3ª Região, as crescentes demandas na área de Tecnologia da Informação e Comunicação - TIC, principalmente dos sistemas processuais eletrônicos, requerem cada vez mais ferramentas e soluções que proporcionem segurança, alta disponibilidade, eficiência, escalabilidade e ganho de desempenho.
 </t>
  </si>
  <si>
    <t xml:space="preserve">O sistema PJe na JF3R alcançou a marca de 1.243.000 processos em 1º grau e 425.000 em 2º grau e encontra-se implantado em todas as unidades judiciais e competências. Está integrado via Modelo Nacional de Interoperabilidade com diversos órgãos e entidades como a AGU, MPF, PF, CEF, PGFN, prefeituras, entre outros e conta com algumas dezenas de milhares de usuários cadastrados.
Além deste crescimento, existem demandas evolutivas que resultarão em aumento de carga de uso do sistema, tais como, a expansão do sistema para todas as varas de competência criminal (Resolução PRES Nº 265/2019), o projeto 100% PJe, </t>
  </si>
  <si>
    <t>Licenciamento de Direitos Permanentes de Uso de Outros Softwares / Programas de Computador</t>
  </si>
  <si>
    <t xml:space="preserve"> O TRF-3ª Região utiliza desde 2005 o sistema de gravação de áudio em software, denominado PSS, Process &amp; Storage Sound, desenvolvido pela Kenta Informática onde houve uma atualização do software  pelo software DRS Plenário Limited.
O arquivamento das gravações de áudio obedece ao disposto no PCTT – guarda permanente. Diante das inovações tem sido comum a solicitação de ordem operacional e até de layout, bem como, a pronta solução para alguns problemas que surgem à medida da utilização do sistema. </t>
  </si>
  <si>
    <t xml:space="preserve">
Acesso a Internet Móvel (Banda Larga)</t>
  </si>
  <si>
    <t>O PJe é o sistema de processo eletrônico utilizado na JF3R. Esse sistema está inserido dentro do contexto da PDPJ-Br, a Plataforma Digital do Poder Judiciário, conforme estabelecida pelo CNJ (Conselho Nacional de Justiça), em sua resolução CNJ nº 335 de 2020. Esse sistema tem impacto direto sobre o desempenho institucional, portanto é fundamental mantê-lo em funcionamento correto e performático, e de acordo com as necessidades dos usuários do mesmo.</t>
  </si>
  <si>
    <t>O objetivo desta contratação é prover um serviço de melhor qualidade no acesso à rede de 9 (nove) localidades da JFSP ( JEF de SP , Fórum Criminal e Previdenciário , Fórum de Execuções Fiscais , Turmas Recursais, Administração Central, Anexo Republica do Administrativo, JEF de Santo André, JEF de São Bernardo, JEF de Botucatu criando caminhos redundantes para interligá-los ao TRF3 através da tecnologia SD-WAN. Essa tecnologia permitirá definir diversos critérios que propiciarão um uso mais eficiente da rede, de forma dinâmica e automatizada. Dessa forma, será possível balancear o tráfego nessas localidades remotas com base em parâmetros de QoS (Quality of Service - Qualidade de Serviço), endereços IP e qualidade do link de dados, priorizar tipos de tráfego definidos, sempre assegurando uma transmissão segura das informações entre as unidades da SJSP e o TRF3.</t>
  </si>
  <si>
    <t xml:space="preserve">O objetivo desta contratação é prover um serviço de melhor qualidade no acesso à rede de 9 (nove) localidades da JFSP (JEF de SP , Fórum Criminal e Previdenciário , Fórum de Execuções Fiscais , Turmas Recursais, Administração Central, Anexo Republica do Administrativo, JEF de Santo André, JEF de São Bernardo, JEF de Botucatu criando caminhos redundantes para interligá-los ao TRF3 através da tecnologia SD-WAN. Essa tecnologia permitirá definir diversos critérios que propiciarão um uso mais eficiente da rede, de forma dinâmica e automatizada. Dessa forma, será possível balancear o tráfego nessas localidades remotas com base em parâmetros de QoS (Quality of Service - </t>
  </si>
  <si>
    <t>Serviços especializados de disponibilização de cópias de segurança de dados (backup como serviço)</t>
  </si>
  <si>
    <t>Emissão de Outros Tipos de Certificados com Token</t>
  </si>
  <si>
    <t xml:space="preserve">Prestação de serviço de suporte e manutenção, incluindo software e hardware, dos equipamentos de comunicação de dados denominados de switches Cisco Nexus 9K e roteadores Cisco ASR 1001-X – SEI 0044186-76 - TELTEC SOLUTIONS LTDA, </t>
  </si>
  <si>
    <t>Instalação / manutenção / montagem - sala cofre / sala tele-presença / vídeoconferência</t>
  </si>
  <si>
    <t>Prestação de serviços de implementação, manutenção e administração de produtos e serviços do fabricante Cisco Systems – SEI 0006750-49.2023 - NEXXIS</t>
  </si>
  <si>
    <t>A atual arquitetura de redes de computadores da JF da 3ª Região é composta por diversos equipamentos intermediários, compostos por dois grandes grupos de equipamentos: switches e roteadores. Equipamentos intermediários são dispositivos responsáveis por encaminhar tráfego entre uma origem e um destino, possibilitando a comunicação entre dois dispositivos finais (hosts).</t>
  </si>
  <si>
    <t xml:space="preserve">Prestação de serviços de implementação, manutenção e administração do Sistema de Gerenciamento de Banco de Dados Oracle 19c, ou superior – SEI 0004765-45.2023 - VOYAGER SOLUÇÕES  </t>
  </si>
  <si>
    <t xml:space="preserve">O surgimento de novas soluções tecnológicas vem obrigando as organizações públicas e privadas a uma transformação digital em seus processos e sistemas internos. Esta transformação exige a adoção de tecnologias na automação e virtualização de tarefas e ferramentas para aumentar a eficiência do negócio, porém, em contrapartida surgem efeitos colaterais que aumentam a preocupação com a segurança da informação, tornando necessário um bom planejamento com a finalidade de proteger hardwares e softwares. </t>
  </si>
  <si>
    <t>Prestação de serviço de suporte técnico de FIREWALL - SEI 0000498-93 - TELTEC</t>
  </si>
  <si>
    <t>Contratação de empresa especializada no fornecimento de posto de trabalho, com mensuração de resultado, para prestação de serviços em projetos de desenvolvimento e de manutenção de software com práticas ágeis - SEI 0010474-61 - NTL</t>
  </si>
  <si>
    <t>Contratação de empresa especializada para o fornecimento da renovação de subscrições Microsoft no regime Enterprise Agreement Subscription (EAS), e créditos de serviços por um período de 36 meses OFFICE 365 – MICROSOFT - SEI 0016343-05 - PTLS SERVIÇOS</t>
  </si>
  <si>
    <t>Prestação de Serviço de solução para inspeção de tráfego e acesso seguro à Internet (SaaS) com instalação, configuração e monitoramento constante da experiência do usuário, pelo período de 36 (trinta e seis) meses – SEI 0003511-03 - BLUE EYE - PROXY</t>
  </si>
  <si>
    <t>Contratação de serviços de suporte especializado ao software Database Oracle e atualização de versão de software para as licenças de propriedade do TRF 3ªR com a FABRICANTE - ORACLE - SEI 0010450-33 - ORACLE</t>
  </si>
  <si>
    <t>Central de serviços de tic</t>
  </si>
  <si>
    <t>Microcomputador, Memória Ram: Superior A 8 GB
Núcleos Por Processador: Superior A 8
Armazenamento Hdd: 1 TB.
Armazenamento Ssd: Sem Disco Ssd
Monitor: Sem Monitor POL
Componentes Adicionais: Sem Teclado E Mouse
Sistema Operacional: Proprietário
Garantia On Site: 36 MESES
Gabinete: Torre
Outros Recursos: Conforme Edital</t>
  </si>
  <si>
    <t>Aquisição de Microcomputador com Instalação - SEI 0006692-12 - PERFIL COMPUTACIONAL</t>
  </si>
  <si>
    <t xml:space="preserve">A utilização de microcomputador é uma importante ferramenta para otimização das atividades judiciárias e administrativas dos magistrados e servidores, possibilitando a modernização da prestação jurisdicional e tornando os procedimentos mais ágeis, seguros, integrados e acessíveis. Assim a aquisição de microcomputadores é necessária para substituir parte dos computadores (mini PC) sem garantia e obsoletos da Justiça Federal da 3ª Região </t>
  </si>
  <si>
    <t>Padrão: 802.11 A/G (Wi-Fi)
Taxa Transmissão: 16 DBM
Frequência: 47 - 63 HZ
Tensão Alimentação: 16 DBM
Aplicação: Conexão Sem Fio De Equipamentos Em Rede
Compatibilidade: Modulação Dsss/Ofdm
Características Adicionais: Ponto Acesso/Suporte Vowlan/Dhcp/Equipamento Auten
Quantidade Portas: Mínimo 250 Simultâneas
Tipo Portas: Serial Via Cli
Suporte Vlan: 64 MB</t>
  </si>
  <si>
    <t xml:space="preserve"> Equipamento Segurança Rede Tipo: Amppliance
Aplicação: Firewall</t>
  </si>
  <si>
    <t>***</t>
  </si>
  <si>
    <t xml:space="preserve">O Copilot para Microsoft 365 é uma ferramenta de produtividade alimentada por IA que usa LLMs (grandes modelos de linguagem) e integra seus dados aos aplicativos e serviços do Microsoft Graph e do Microsoft 365. Funciona junto com aplicativos populares do Microsoft 365, como Word, Excel, PowerPoint, Outlook, Teams e muito mais. O Microsoft 365 Copilot fornece assistência inteligente em tempo real, permitindo aos usuários aprimorarem sua criatividade, produtividade e habilidades. </t>
  </si>
  <si>
    <t>Tela: Superior A 14 POL
Interatividade Da Tela: Sem Interatividade
Memória Ram: Superior A 8 GB
Núcleos Por Processador: 5 A 8
Armazenamento Hdd: 480 A 1.000 GB
Armazenamento Ssd: 480 A 1.000 Gb
Bateria: Definido Pelo Fabricante
Alimentação: Bivolt Automática
Sistema Operacional: Proprietário
Garantia On Site: Superior A 36 MESES</t>
  </si>
  <si>
    <t xml:space="preserve"> Switch
Quantidade Portas: 48 UN
Tipo Portas: 10/100/1000 Base T, Rj45.4, Ethernet Mini-Gbic
Velocidade Porta: 1000 Mbps, 1/10 Gbps
Alimentação: 100 A 240 V
Características Adicionais: Com Portas Poe, Alimentação Elétrica Com Chaveamen
Aplicação: Conectar Servidores E Equipamentos Em Rede
Tipo: Switch Gerenciável</t>
  </si>
  <si>
    <t>Switch
Quantidade Portas: 48 UN
Tipo Portas: 10/100/1000 Base T, Rj45.4, Ethernet Mini-Gbic
Velocidade Porta: 1000 Mbps, 1/10 Gbps
Alimentação: 100 A 240 V
Características Adicionais: Com Portas Poe, Alimentação Elétrica Com Chaveamen
Aplicação: Conectar Servidores E Equipamentos Em Rede
Tipo: Switch Gerenciável</t>
  </si>
  <si>
    <t>Servidor Tipo: Rack
Processadores Físicos: 4
Núcleos Por Processador: 15 A 20
Memória Ram: 768 GB
Interface Rede Lan: No Mínimo 8
Interface Rede San: 2
Armazenamento Sata: Com Discos Sata
Armazenamento Sas: Com Discos Sas
Armazenamento Ssd: Com Discos Ssd
Fonte Alimentação: Redundante (Swap/Hot Plug)
Sistema Operacional: Sem Sistema Operacional
Garantia On Site: Superior 48 MESES</t>
  </si>
  <si>
    <t>Administração / Gerenciamento-Manutenção Veículo Automotivo</t>
  </si>
  <si>
    <t>Pedágio Eletrônico</t>
  </si>
  <si>
    <t>Serviços de Prevenção Combate Incêndio / Brigadista</t>
  </si>
  <si>
    <t>Atendimento ao Público em Geral</t>
  </si>
  <si>
    <t>Serviço de Vigilância Armada</t>
  </si>
  <si>
    <t>Prestação de Serviços de Motorista</t>
  </si>
  <si>
    <t>Pagamento Coberturas Seguro Veículo</t>
  </si>
  <si>
    <t>Manutenção de Aparelho de Raio - X</t>
  </si>
  <si>
    <t>Manutenção - Equipamento Controle Acesso Pessoal</t>
  </si>
  <si>
    <t>Recolhimento de Taxa / Imposto / Multa</t>
  </si>
  <si>
    <t>Manutenção Extintores / Mangueiras - Combate Incêndio</t>
  </si>
  <si>
    <t>Controlador Acesso</t>
  </si>
  <si>
    <t>Conjunto controle acesso área restrita</t>
  </si>
  <si>
    <t>Munição Treinamento</t>
  </si>
  <si>
    <t>Projétil e Componentes Munição Até 30mm</t>
  </si>
  <si>
    <t>Projétil Munição Arma Fogo</t>
  </si>
  <si>
    <t>Simulacro Granada</t>
  </si>
  <si>
    <t>Projétil Não Letal</t>
  </si>
  <si>
    <t>Granada</t>
  </si>
  <si>
    <t>Espargidor defensivo</t>
  </si>
  <si>
    <t>Coldre</t>
  </si>
  <si>
    <t>Estojo Porta Carregador</t>
  </si>
  <si>
    <t>Algema</t>
  </si>
  <si>
    <t>Luva Proteção</t>
  </si>
  <si>
    <t>Escudo Proteção</t>
  </si>
  <si>
    <t>Capacete Militar</t>
  </si>
  <si>
    <t>Bastão Antitumulto</t>
  </si>
  <si>
    <t>Acessório Equipamento Segurança</t>
  </si>
  <si>
    <t>Lanterna Elétrica</t>
  </si>
  <si>
    <t>Bolsa Transporte</t>
  </si>
  <si>
    <t>Cinto Segurança</t>
  </si>
  <si>
    <t>Capa Colete Balístico</t>
  </si>
  <si>
    <t>Peças / Acessórios Equipamentos Especializados</t>
  </si>
  <si>
    <t>Instalação / Manutenção - Equipamento Controle Acesso Pessoa</t>
  </si>
  <si>
    <t>Instalação / Manutenção - Peça / Acessório de Veículo Automotivo</t>
  </si>
  <si>
    <t>Automóvel</t>
  </si>
  <si>
    <t>Veículo Pick-Up</t>
  </si>
  <si>
    <t>Veículo Utilitário</t>
  </si>
  <si>
    <t>Fabricação Carroceria / Reboque / Cabine Dupla</t>
  </si>
  <si>
    <t>Gravador/Reprodutor</t>
  </si>
  <si>
    <t>Câmera Vídeo De Segurança</t>
  </si>
  <si>
    <t>Filmadora/Monitor Portátil</t>
  </si>
  <si>
    <t>Equipamentos diversos para serviços profissionais</t>
  </si>
  <si>
    <t>Arma De Fogo De Pequeno Porte - Revólver / Pistola</t>
  </si>
  <si>
    <t>Arma De Fogo - Empunhável - Médio Porte</t>
  </si>
  <si>
    <t>Telêmetro</t>
  </si>
  <si>
    <t>Impressora - Cartão / Crachá</t>
  </si>
  <si>
    <t>Conjunto Limpeza Impressora / Copiadora</t>
  </si>
  <si>
    <t>Cartão Identificação</t>
  </si>
  <si>
    <t>Equipamentos Diversos Para Serviços Profissionais</t>
  </si>
  <si>
    <t>Bolsa</t>
  </si>
  <si>
    <t>Uniforme Profissional</t>
  </si>
  <si>
    <t>Aquisição de uniformes operacionais para os agentes da polícia judicial</t>
  </si>
  <si>
    <t>Estudos e projetos sistema integrado - segurança pessoal /patrimonial</t>
  </si>
  <si>
    <t>Aquisição de trajes sociais para os agentes da polícia judicial</t>
  </si>
  <si>
    <t>Remoção de enfermo / uti móvel</t>
  </si>
  <si>
    <t>Assistência Médica - Hospitalar / Domiciliar complementar deSaúde / Convênio</t>
  </si>
  <si>
    <t>Drogas e Medicamentos</t>
  </si>
  <si>
    <t>Instrumentos, equipamentos e suprimentos dentários</t>
  </si>
  <si>
    <t>Instrumentos, equipamentos e suprimentos médicos e cirúrgicos</t>
  </si>
  <si>
    <t>Mobiliário, equipamentos, utensílios e suprimentos hospitalares</t>
  </si>
  <si>
    <t>Prestação de serviços de apoio operacional</t>
  </si>
  <si>
    <t>1627</t>
  </si>
  <si>
    <t>2780</t>
  </si>
  <si>
    <t>Aditivo ao contrato de reforma do térreo e do mezanino do Ed. Sede do TRF3</t>
  </si>
  <si>
    <t>Necessidade de modernização e adequação e diminuição de gastos com manutenção corretiva do Térreo e Mezanino do Edifício-Sede do Tribunal Regional Federal da 3ª Região.</t>
  </si>
  <si>
    <t>Aditivo quantitativo e qualitativo ao contrato existente</t>
  </si>
  <si>
    <t>Controle Microbiológico / Qualidade do Ar</t>
  </si>
  <si>
    <t>Avaliação biológica, química e física das condições qualitativas do ar nos ambientes climatizados do TRF 3</t>
  </si>
  <si>
    <t>Minimizar o risco potencial à saúde dos ocupantes, em face da permanência prolongada em ambiente climatizado no Edifício Sede do Tribunal Regional Federal da Terceira Região</t>
  </si>
  <si>
    <t>Restauração dos caixilhos da fachada (1ª etapa)</t>
  </si>
  <si>
    <t>Aditivo ao contrato de reforma elétrica do térreo, mezanino e 1º andar, incluindo uma eventual revisão do busway</t>
  </si>
  <si>
    <t>Regularizar a alimentação dos circuitos do Térreo, Mezanino e 1 º andar, adequar as instalações elétricas de acordo com as regulamentações e normas técnicas vigentes e as necessidades atuais e futuras da ocupação da edificação  e aumentar a segurança de usuários e de bens materiais.</t>
  </si>
  <si>
    <t>Compra de material de consumo odontológico</t>
  </si>
  <si>
    <t>Drogas e medicamentos</t>
  </si>
  <si>
    <t>Equipamentos e suprimentos de raios-x de uso médico, dentário e veterinário</t>
  </si>
  <si>
    <t>Produtos químicos</t>
  </si>
  <si>
    <t>Mesas de treinamento com tampos rebatíveis</t>
  </si>
  <si>
    <t>Instrumento de medição para artífices</t>
  </si>
  <si>
    <t>Instrumentos para medição do tempo</t>
  </si>
  <si>
    <t>Relógio Digital Elétrico de parede</t>
  </si>
  <si>
    <t>Para colocação nas salas de aula das três turmas do Curso de Formação Inicial do XX Concurso Público para provimento do cargo de Juiz Federal Substituto e Juíza Federal Substituta.</t>
  </si>
  <si>
    <t>1- Alto</t>
  </si>
  <si>
    <t>005 - Manutenção das atividades institucionais</t>
  </si>
  <si>
    <t>Locação de veículos - leves / pesados</t>
  </si>
  <si>
    <t>Aluguel de ônibus para deslocamentos dos magistrados aprovados no XX Concurso Público</t>
  </si>
  <si>
    <t>Para as atividades que envolvam deslocamento dos participantes até os locais definidos para ‘Estudos do meio”</t>
  </si>
  <si>
    <t>Laudo técnico para reforma dos caixilhos da fachada</t>
  </si>
  <si>
    <t>Laudo técnico necessário para a realização da obra de recuperação dos caixilhos da fachada, que apresentam infiltrações e vazamentos. Inclui a revisão de todas as vedações e elementos de fixação.</t>
  </si>
  <si>
    <t>Despachante - Documentos Pessoais</t>
  </si>
  <si>
    <t>Serviço de renovação do CNES e Atualização do cadastro da coleta de resíduos de serviços de saúde</t>
  </si>
  <si>
    <t>Cadastramento e renovação necessários a todos os estabelecimentos de saúde, com vistas a atender a legislação vigente.</t>
  </si>
  <si>
    <t>Plano Emergencial - Prevenção/Controle Ambiental</t>
  </si>
  <si>
    <t>Inventário de emissões de gases de efeito estufa</t>
  </si>
  <si>
    <t>Tornar possível identificar o perfil de emissões organizacional, de modo que tais dados possam subsidiar o monitoramento das emissões ao longo do tempo; a identificação de oportunidades de ganhos de eficiência operacional e redução de custos; além da elaboração de estratégias de mitigação e compensação das emissões, objeto do artigo 24 da Resolução CNJ n° 400/2021.</t>
  </si>
  <si>
    <t>Prestação de serviços de monitoramento de ambiente tecnológico, prevenção de ameaças cibernéticas e resposta à incidentes de segurança da informação através da implantação de NOC (Network Operations Center) e SOC (Security Operations Center) - 0005094-57 - NET&amp;COM</t>
  </si>
  <si>
    <t>software para mapeamento de dados pessoais e registro das operações de dados pessoais para fins do Art. 37 da Lei LGPD.</t>
  </si>
  <si>
    <t>Mobiliário Diversos e Acessórios</t>
  </si>
  <si>
    <t>Aquisição de cadeiras e poltronas fixas (sem rodízio)</t>
  </si>
  <si>
    <t>Viabilizar a execução de layouts que prevejam a ampliação do número de assentos nos Plenários, auditórios e salões do Tribunal, para acomodação de convidados quando da realização de eventos (posses, cursos, etc).</t>
  </si>
  <si>
    <t>Produtos de Panificação e Cereais</t>
  </si>
  <si>
    <t>232143, 235032 e 605938</t>
  </si>
  <si>
    <t>Aquisição de bolachas doces e salgadas.</t>
  </si>
  <si>
    <t>Para acompanhamento do serviço de café e água a ser fornecido durante os intervalos do curso de juízes federais.</t>
  </si>
  <si>
    <t>1 -Alto</t>
  </si>
  <si>
    <t>Corretagem - seguro</t>
  </si>
  <si>
    <t>Contratação de Corretagem - Seguro: Repasse do seguro Viagem</t>
  </si>
  <si>
    <t>Plano de Contratações Anual SETI - 2024 (Resolução PRES nº 350, de 18/05/2020, alterada pela Resolução PRES nº 464, de 14/10/2021)</t>
  </si>
  <si>
    <t>AGES</t>
  </si>
  <si>
    <t>Prestação de serviço licenças de uso perpétuo do software AltoQi Eberick - Item exluído em razão que a DAEG informou que não necessidade da contratação</t>
  </si>
  <si>
    <t>Registro de Preços para contratação de empresa especializada para prestação de Serviço de interligação física, via fibra ótica escura "clear channel" para transporte de dados ethernet até 40 Gbps e SAN/FC até 32 Gbps, nos termos da tabela abaixo, conforme condições e exigências estabelecidas neste instrumento - Anel de Fbra ótica.</t>
  </si>
  <si>
    <t>Certificação digital é essencial ao funcionamento da
instituição. para manter o funcionamento das atividades finalísticas do ente administrativo, de modo que sua interrupção possa comprometer a prestação de um
serviço público ou o cumprimento da missão institucional o
certificado digital, principalmente no que tange ao acesso ao sistema SICAF, somente poderão assinar documentos no SIAFI usuários com certificado digital emitido pelo SERPRO.</t>
  </si>
  <si>
    <t>Serviços de Instalação, Transição e Configuração / Parametrização de Software</t>
  </si>
  <si>
    <t xml:space="preserve">Prover uma ferramenta adequada à demanda corrente do TRF3 de armazenamento de grandes volumes de dados estruturados e não estruturados para pesquisa rápida.  
Prover uma interface moderna para consulta de grandes volumes de dados. 
Melhorar a usabilidade do sistema PJE 1G e 2G. </t>
  </si>
  <si>
    <t>DINC</t>
  </si>
  <si>
    <t xml:space="preserve">O balanceador de carga tilizado atualmente pelo sistema chave da JF3R, o PJe, é um software open-source que realiza bem as funções que se propõe, porém com algoritmos de balanceamento simples, sem contar com uma visão holística dos nós da aplicação, que seria ideal para uma distribuição inteligente da carga de trabalho, além de não possuir um suporte técnico profissional para casos de falha. </t>
  </si>
  <si>
    <t>A Divisão de Engenharia do TRF 3ªR, JFSP e JFMS necessiram de software para elaboração de orçamento. Foram analisados algumas soluções do mercado onde o Software Orçafascio foi a melhor solução que se demonstrou mais eficiente e amigável e mais abrangente para atender as necessidades da JF 3ªR.</t>
  </si>
  <si>
    <t>Solução de Gerenciamento de Serviços de TI (ESM/ITSM) no modelo Cloud, aderente às melhores práticas/processos da Information Technology Infrastructure Library - ITIL, abrangendo subscrição de licenças, serviços de implantação, migração e integração, personalização e assessoramento técnico e treinamento da solução - Co-participe na ata de registro de preços do TRF 1ªR</t>
  </si>
  <si>
    <t xml:space="preserve">Prover uma ferramenta adequada à demanda corrente do TRF3 Prover uma interface moderna para consulta de grandes volumes de dados. 
Melhorar a usabilidade do sistema PJE 1G e 2G. </t>
  </si>
  <si>
    <t>ASSINATURA DE Banco de Imagens COM ACESSO 0N-LINE</t>
  </si>
  <si>
    <t>Prestação de serviço de agenciamento de viagens</t>
  </si>
  <si>
    <t>Aquisição de Televisores</t>
  </si>
  <si>
    <t>Aquisição de equipamentos de medição</t>
  </si>
  <si>
    <t xml:space="preserve">Garantir a precisão e a qualidade das atividades de manutenção e reforma no Edifício Sede do Tribunal Regional Federal da Terceira Região. </t>
  </si>
  <si>
    <t>Aquisição de mobiliários diversos</t>
  </si>
  <si>
    <t>Chaves Elétricas</t>
  </si>
  <si>
    <t>Relé Diferencial Residual (Fuga à Terra) Com Filtro de Harmônicas IOX-120PF  IOX-110PF</t>
  </si>
  <si>
    <t>Aprimorar a qualidade da energia elétrica usada no TRF da 3ª Região</t>
  </si>
  <si>
    <t>Máquina de solda Multiprocesso elétrica MIG TIG MMA e Conjunto de solda oxigenio acetileno</t>
  </si>
  <si>
    <t>Suprir a equipe de manutenção do Tribunal de equipamentos adequados e necessários à realização reparos emergenciais.</t>
  </si>
  <si>
    <t>Equipamentos de controle elétrico</t>
  </si>
  <si>
    <t>Estabilizador de tensão 40Kva Ttrifásico, entrada 380V, saída 220V, 60HZ (Reserva Técnica)</t>
  </si>
  <si>
    <t>Equipamentos fundamentais para a estabilização da energia elétrica usada na alimentação dos computadores.</t>
  </si>
  <si>
    <t>Máquinas de furar e abrir roscas</t>
  </si>
  <si>
    <t>Rosqueadeira Elétrica 1/2" a 4" BSPT 750W 220V, ref. RR100 Rocast</t>
  </si>
  <si>
    <t>Equipamentos para montagem de andaime e formas de concreto</t>
  </si>
  <si>
    <t>Andaime fachadeiro, altura de 10 m</t>
  </si>
  <si>
    <t>Equipamentos diversos para serviços profissionais e comerciais</t>
  </si>
  <si>
    <t>Geofone equipamento para detecção de vazamentos, ref. Yamatec</t>
  </si>
  <si>
    <t>Guinchos, içadores, guindastes e cábreas</t>
  </si>
  <si>
    <t>Talha elétrica, capacidade de 2 ton, 220V</t>
  </si>
  <si>
    <t>Enceradeiras e aspiradores de pó</t>
  </si>
  <si>
    <t>Aspirador de pó e água, ref. Eletroluz, A10 smart</t>
  </si>
  <si>
    <t>Materiais diversos para construção</t>
  </si>
  <si>
    <t>Tripé para construção civil, ref. BT150 Bosch</t>
  </si>
  <si>
    <t>Pagamento de contribuição Patronal</t>
  </si>
  <si>
    <t>Suprir a necessidade de pagamento de tributo.</t>
  </si>
  <si>
    <t>Aparelhos Telefônicos</t>
  </si>
  <si>
    <t>Suprir a necessidade, otimizar e melhorar a comunicação.</t>
  </si>
  <si>
    <t>Aquisição de Leitores/Coletores RFID</t>
  </si>
  <si>
    <t>Melhorar os níveis de gerenciamento e controle patrimonial, com economia de custos e mais eficiência no controle do acervo de bens permanentes identificados por etiquetas.</t>
  </si>
  <si>
    <t>Pericia/Laudo/Avaliação Técnica</t>
  </si>
  <si>
    <t>Manutenção preventiva e corretiva da Sala Cofre</t>
  </si>
  <si>
    <t>Garantir a segurança de toda a solução da sala cofre, composta de módulos de fornecimento de energia, módulos de climatização, módulos de controle de acesso, módulos de monitoramento de temperatura, umidade de prevenção antecipada e combate a incêndios.</t>
  </si>
  <si>
    <t>Materiais cirúrgicos para curativos</t>
  </si>
  <si>
    <t>Vestuário hospitalar cirúrgico e itens correlatos de finalidades especiais</t>
  </si>
  <si>
    <t>Jogos e conjuntos médicos</t>
  </si>
  <si>
    <t>Substâncias para diagnóstico "in vitro" reagentes, conjuntos e jogos para teste</t>
  </si>
  <si>
    <t>Pesticidas e desinfetantes</t>
  </si>
  <si>
    <t>Realização de processo seletivo e administração do Programa de Estágio deste TRF3 - CIDE</t>
  </si>
  <si>
    <t>Programa de estágio (Bolsa auxílio) - TED para JFSP</t>
  </si>
  <si>
    <t>Continuidade do Programa de Estágio deste TRF3, de maio a outubro de 2024</t>
  </si>
  <si>
    <t>Programa de estágio (Auxílio transporte) - TED para JFSP</t>
  </si>
  <si>
    <t>Despesas com compra de passagens aéreas para instrutores e servidores que realizam ou participam de eventos de capacitação fora de suas respectivas sedes. (FACTO)</t>
  </si>
  <si>
    <t>Crédito Adicional</t>
  </si>
  <si>
    <t xml:space="preserve">Dotação em movimentação </t>
  </si>
  <si>
    <t>Programa de estágio (Bolsa auxílio e taxa de administração)</t>
  </si>
  <si>
    <t xml:space="preserve">Administração/Execução projeto educacional </t>
  </si>
  <si>
    <t>Aquisição de material permanente</t>
  </si>
  <si>
    <t>outubro</t>
  </si>
  <si>
    <t>Realização de processo seletivo e administração do Programa de Estágio deste TRF3 - CIDE - Indenização a estagiários que não renovaram contrato com JFSP</t>
  </si>
  <si>
    <t>setembro</t>
  </si>
  <si>
    <t>Planejamento / Controle de Serviço Médico</t>
  </si>
  <si>
    <t>Programa de Reciclagem Anual de Segurança - PRAS - Módulo Médico</t>
  </si>
  <si>
    <t>Reembolso das despesas médicas aos servidores da especialidade de Segurança que realizaram as consultas e os exames médicos exigidos pelos normativos que regulam o PRAS</t>
  </si>
  <si>
    <t>Prover as unidades de treinamento do TRF3 de mobiliário adequado aos seus treinamentos diversos.</t>
  </si>
  <si>
    <t>Componentes de equipamentos elétricos e eletrônicos</t>
  </si>
  <si>
    <t>Componente para sistema de controle de acesso: Leitor de biometria facial e proximidade</t>
  </si>
  <si>
    <t>Utensílios comerciais e domésticos diversos</t>
  </si>
  <si>
    <t>Componente para sistema de controle de acesso: Suporte inox p/ leitor facial</t>
  </si>
  <si>
    <t>Produtos diversos não metálicos</t>
  </si>
  <si>
    <t>Componente para sistema de controle de acesso: Acrílico do pictograma para catraca</t>
  </si>
  <si>
    <t>Peças e acessórios para computadores</t>
  </si>
  <si>
    <t>Componente para sistema de controle de acesso: Webcam para coleta de imagens de usuários do sistema de controle de acesso</t>
  </si>
  <si>
    <t>Serviços de instalação (à exceção da construção)</t>
  </si>
  <si>
    <t>Instalação de componentes em sistema de controle de acesso: mão de obra, customização e configuração</t>
  </si>
  <si>
    <t>N/A (Encerrado em abril/24)</t>
  </si>
  <si>
    <t xml:space="preserve"> de 30/04/2024 a 31/10/2024</t>
  </si>
  <si>
    <t>Serviços de Consultoria em Gerência / Gestão / Consultoria e Assessoria - Recursos Humanos</t>
  </si>
  <si>
    <t>Projeto Gestão por Competência - TED  - Serviço de Pessoa Jurídica</t>
  </si>
  <si>
    <t xml:space="preserve">Mapeamento de Competênicas: Resolução CNJ nº 240/2016 - Ações de Política Nacional de Gestão de Pessoas no Poder Judiciário </t>
  </si>
  <si>
    <t xml:space="preserve">Passagens aéreas e taxas </t>
  </si>
  <si>
    <t>Deslocamento de magistrados, docentes e servidores (abrange a contratação atual, a futura contratação, bem como as despesas com o Curso de Formação Inicial do XX Concurso).</t>
  </si>
  <si>
    <t>Atividades em educação corporativa prestadas por docentes internos (apenas p/ o CFI do XX Concurso) e por docentes externos</t>
  </si>
  <si>
    <t>Retribuição financeira por atividade docente (ex.: palestras, seminários, coordenação de curso) p/ fins de qualificação profissional, prestada por docentes internos (apenas p/ o CFI do XX Concurso) e por docentes externos</t>
  </si>
  <si>
    <t>Contratação de câmbio para pagamento a docentes c/ conta bancária no exterior.</t>
  </si>
  <si>
    <t>Contratação de pessoa jurídica para serviços educacionais</t>
  </si>
  <si>
    <t>Retribuição financeira por atividade docente, treinamento e/ou organização de eventos voltados à qualificação profissional de magistrados, prestados por pessoa jurídica.</t>
  </si>
  <si>
    <t>Recrutamento e Seleção de Pessoal/Concurso Público/Vestibular</t>
  </si>
  <si>
    <t>Atividades atinentes à banca examinadora do XX concurso (pagamento em folha)</t>
  </si>
  <si>
    <t>Retribuição financeira decorrrente de atividades da Banca Examinadora do XX Concurso (ex.: pagamento a Desembargadores Federais )</t>
  </si>
  <si>
    <t>0005 - Manutençãqo das Atividades Institucionais</t>
  </si>
  <si>
    <t>Atividades atinentes à banca examinadora do XX concurso (membros externos)</t>
  </si>
  <si>
    <t>Retribuição financeira decorrrente de atividades da Banca Examinadora do XX Concurso (ex.: pagamento a membros externos)</t>
  </si>
  <si>
    <t>Atividades em educação corporativa prestadas por docentes internos (pagamento em folha), exceto as atividades prestadas por docentes internos p/ o CFI do XX Concurso</t>
  </si>
  <si>
    <t>Retribuição financeira por atividade docente (ex.: palestras, seminários, coordenação de curso) p/ fins de qualificação profissional, prestada por docentes internos, exceto as atividades prestadas por docentes internos p/ o CFI do XX Concurso</t>
  </si>
  <si>
    <t>Transporte fretado</t>
  </si>
  <si>
    <t>Deslocamento de magistrados e servidores p/ realização dos Estudos do Meio atinentes ao Curso de Formação Inicial do XX Concurso.</t>
  </si>
  <si>
    <t>Mobiliário para escritório / Mesa de apoio</t>
  </si>
  <si>
    <t>Equipamentos e material permanente</t>
  </si>
  <si>
    <t>Necessidade de equipamentos (ex.: mobiliário p/ o Curso de Formação Inicial) e consecução das atividades da EMAG</t>
  </si>
  <si>
    <t>Nova contratação para novo serviço</t>
  </si>
  <si>
    <t>Licença Anual do Software Canva Equipes (p/ usuários)</t>
  </si>
  <si>
    <t>Demanda por materiais visuais de alta qualidade e de fácil acesso, tanto para eventos, cursos, quanto para a disseminação de comunicados e campanhas. Atualmente, parte da produção de materiais de divulgação e educação na EMAG é realizada a partir de licenças particulares do Canva, pagas pelos servidores. (10933835)</t>
  </si>
  <si>
    <t>Licença Anual do Banco de Imagens Freepik para a EMAG (equipe, 5 usuários)</t>
  </si>
  <si>
    <t>Necessidade crescente de uso de imagens de alta qualidade em materiais de divulgação e educação da EMAG (10933835).</t>
  </si>
  <si>
    <t>Aquisição de cartuchos de Treinamento para Dispositivo Elétrico Incapacitante para Spark Z 2.0</t>
  </si>
  <si>
    <t>Aquisição sistema automotivo de sinalização luminosa e sonora para equipar veículo da frota oficial com instalação
ALTERAR PARA GND 4</t>
  </si>
  <si>
    <t>Aeronaves teleguiadas</t>
  </si>
  <si>
    <t>Aeronave Remotamente Pilotada (Drone)</t>
  </si>
  <si>
    <t>Equipamentos para comunicação por rádio e televisão, exceto aeronaves</t>
  </si>
  <si>
    <t>Aquisição de rádios transceptores tipo HT</t>
  </si>
  <si>
    <t>Baterias recarregáveis</t>
  </si>
  <si>
    <t>Aquisição de baterias para rádios transceptores tipo HT</t>
  </si>
  <si>
    <t>Projétil não letal</t>
  </si>
  <si>
    <t>Aquisição de cartuchos para  Dispositivo Elétrico Incapacitante (Médio Alcance) para Spark Z 2.0</t>
  </si>
  <si>
    <t>Aquisição de baterias para dispositivo elétrico incapacitante (Spark)</t>
  </si>
  <si>
    <t>Aquisição de antenas para rádios transceptores tipo HT</t>
  </si>
  <si>
    <t>Aquisição de fontes de alimentação para gravadores digitais</t>
  </si>
  <si>
    <t>Suprir a necessidade de fornecimento de mobiliário adequado.</t>
  </si>
  <si>
    <t>Fios e cabos elétricos</t>
  </si>
  <si>
    <t>Cabos HDMI de tecnologia de fibra ótica</t>
  </si>
  <si>
    <t>otimização e melhoria do sinal das transmissões e apresentações de eventos, treinamentos, aulas, conferências, audiências do TRF 3.</t>
  </si>
  <si>
    <t>Aquisição de etiquetas protetoras eletromagnéticas</t>
  </si>
  <si>
    <t>Atender a demanda de identificação dos bens permanentes do Tribunal Reginal Federal da 3° Região</t>
  </si>
  <si>
    <t>352974</t>
  </si>
  <si>
    <t>Revestimentos para pisos</t>
  </si>
  <si>
    <t>455 m²</t>
  </si>
  <si>
    <t>Aquisição de placas de carpetes</t>
  </si>
  <si>
    <t>Suprir a necessidade da realização de despesas (serviços) com reparos, consertos, revisões, pinturas, reformas e adaptações em bens imóveis, reparos em instalações elétricas e hidráulicas, reparos, recuperacoes e adaptacoes de biombos, carpetes, divisorias e lambris, limpeza de fossa e outros.</t>
  </si>
  <si>
    <t xml:space="preserve">Realização de processo seletivo e administração do Programa de Estágio deste TRF3. Super Estágios.
</t>
  </si>
  <si>
    <t>Realização de processo seletivo e administração do Programa de Estágio deste TRF3. Super Estágios.</t>
  </si>
  <si>
    <t>Aquisição de material permanente destinada à Sala Multifuncional, a ser instalada (pela dotação da SADI).</t>
  </si>
  <si>
    <t>Concurso Público de Magistrados</t>
  </si>
  <si>
    <t xml:space="preserve">Realização de concurso público para Juiz(a) Federal Substituto(a) da JF3R. Concurso 2024. </t>
  </si>
  <si>
    <t>novembro</t>
  </si>
  <si>
    <t>Prestação de serviços de telecomunicações, referentes aos serviços de acesso dedicado, permanente e exclusivo do TRF da 3ª R com a Rede Mundial de Computadores - INTERNET de 750 Mbps – SEI 0012330-02.2019 – ALGAR/VOGEL+J51</t>
  </si>
  <si>
    <t>Atualização e assistência técnica do software Caché 4.1 Entree Plus e Caché 2007 Enterprise - SEI 0033381-06.2018 – INTERSYSTEMS</t>
  </si>
  <si>
    <t>Prestação de serviço de sustentação aos sistemas MPS de Folha de Pagamento e Controle Processual - SEI 0051817-08.2021 – MPS</t>
  </si>
  <si>
    <t>NUBD</t>
  </si>
  <si>
    <t>Prestação de serviço de implementação, manutenção e administração de banco de dados SQL server 2014 ou superior - SEI 0041727-43.2018 - NTL</t>
  </si>
  <si>
    <t>Suporte e manutenção, incluindo software e hardware, dos equipamentos de comunicação de dados denominados de switches Cisco Nexus 5K - SEI 0284431-82.2021 – TELTEC</t>
  </si>
  <si>
    <t>Prestação de serviços de solução de alta disponibilidade e proteção dos ativos de negócio da Justiça Federal da 3ª Região – JF3R, incluindo suporte técnico e tráfego de 35TB mensais - SEI 0271671-04.2021 - CPD</t>
  </si>
  <si>
    <t>10 Subscrição Red Hat Enterprise Linux with Smart Management (Physical or Virtual Nodes) Premium - SEI 0306017-78.2021 – SYSTEM MANAGER</t>
  </si>
  <si>
    <t>05 Subscrições Red Hat Enterprise Linux for Virtual Datacenters with Smart Management (2 CPUs) Premium (cotas principal e reservada) - SEI 0313170-65.2021 - SYSTEM MANAGER</t>
  </si>
  <si>
    <t>Prestação de serviços de manutenção e suporte técnico para a solução de armazenamento e disponibilização de áudio – Software DRS Plenário Limited - SEI 0282377-46.2021 – KENTA</t>
  </si>
  <si>
    <t>Transcrição automática do software DRS Plenário Limited - SEI 0282377-46.2021 - KENTA</t>
  </si>
  <si>
    <t>Prestação de serviços de desenvolvimento, manutenção e otimização de códigos de sistema em linguagem Java - SEI 0007647-14.2022 - NUAGEIT</t>
  </si>
  <si>
    <t>Serviço e suporte técnico especializado da solução de Controle de Acesso de Usuários Privilegiados (PAM) – Item 23 -  SEI 0032582-21.2022 - JAMC CONSULTORIA</t>
  </si>
  <si>
    <t>Serviços Gerenciados de Monitoramento de Ambiente Tecnológico e Segurança da Informação – NOC/SOC – Item 5 - SEI 0048355-09.2022 - S3CURITY TECNOLOGIA</t>
  </si>
  <si>
    <t>Solução de backup do ambiente de backup da JF3R – Itens 1, 2, 11, 12 e 13 - SEI 0047512-44.2022 – ADISTEC BRASIL</t>
  </si>
  <si>
    <t>Solução de backup do ambiente de backup da JF3R – Itens 2 e 12 - SEI 0047810-36.2022 – ADISTEC BRASIL , Processo da JFSP</t>
  </si>
  <si>
    <t>Prestação de Serviço de subscrições de licenças da plataforma Zoom – Itens 1 e 6 - SEI 0046610-91.2022 - XP ON CONSULTORIA</t>
  </si>
  <si>
    <t>Aquisição de certificados digitais e visita técnica – SEI 0009204-36.2022 - VALID CERTIFICADOR</t>
  </si>
  <si>
    <t>Prestação de serviços de manutenção preventiva programada e corretiva, com fornecimento de peças e assistência técnica para Sala Cofre (Marca: Aceco, Fabricante: Lampertz) – SEI 0010354-52.2022 – ORION</t>
  </si>
  <si>
    <t>Prestação serviços técnicos especializados em Segurança da Informação (SI), para ferramentas de segurança das estações de trabalho e servidores de rede, abrangendo atualização, manutenção, suporte e administração – SEI 0006907-22 - INTEROP INFORMÁTICA LTDA</t>
  </si>
  <si>
    <t>Prestação de serviço especializado para atendimento de 1 e 2 nivel, incluindo apoio a videoconferências e plenários e Pje – Service Desk - SEI 0009051-32</t>
  </si>
  <si>
    <t>Aquisição de Microcomputador de Alto Desempenho - SEI 0009125-86 - Coparticipe em ata de registro de preços do TRF 1ªR</t>
  </si>
  <si>
    <t>Aquisição de Solução de WI-FI - SEI 0008812-28</t>
  </si>
  <si>
    <t>Aquisição de Software Microsoft para Desenvolvedores (Visual Studio etc…) - SEI 0009321-56</t>
  </si>
  <si>
    <t>Prestação de serviço de implementação, manutenção e administração de banco de dados SQL server 2014 ou superior - SEI 0009131-93 - CONTRATAÇÃO NOVA</t>
  </si>
  <si>
    <t>Contratação de Subscrição de licenças VmWARE, suporte, garantia e  técnicos especializados e de serviços de treinamentoo de virtualização VMWARE, pelo prazo de 36 (trinta e seis) meses de serviço CONTRATAÇÃO NOVA - SEI 0008916-20</t>
  </si>
  <si>
    <t>Subscrição delicença do Microsoft M365 CopilotManaged SubAdd-on - PartNumber 83I-00001 - SEI 0008877-23 - ATA DO STF</t>
  </si>
  <si>
    <t>Prestação de serviço de atualização e assistência técnica do software Caché 4.1 Entree Plus e Caché 2007 Enterprise - SEI 0005262-25 - INTERSYSTEMS - CONTRATAÇÃO NOVA</t>
  </si>
  <si>
    <t xml:space="preserve">Prestação de Serviço de atualização de versão e suporte técnico oficial para as licenças de solução para virtualização de aplicações GO-GLOB - SEI 0008951-77 </t>
  </si>
  <si>
    <t>Acesso dedicado à INTERNET por meio de link de 10Gbps, incluso serviço de mitigação de DDoS - SEI 0008611-36 - CONTRATAÇÃO NOVA</t>
  </si>
  <si>
    <t>Prestação de serviços técnicos especializados em TI para Sistemas Operacionais Microsoft e serviços de rede Microsoft, abrangendo implementação, manutenção, suporte e administração da Plataforma Microsoft - SEI 0009131-93 - CONTRATAÇÃO NOVA</t>
  </si>
  <si>
    <t>Aquisição de Notebook - SEI 0031818-64 - Adesão a ata de registro de preços da Receita Federal</t>
  </si>
  <si>
    <t>Aquisição de Solução de Rede SWITCHs SAN - SEI 0008892-89</t>
  </si>
  <si>
    <t>Aquisição de switches de camada de acesso Cisco e controle de acesso à rede, incluindo ferramentas de gerenciamento da solução, prestação de serviços de implantação, treinamento, suporte técnico e garantia - SEI 0006765-81 - NTT</t>
  </si>
  <si>
    <t>Prestação de serviços de solução de alta disponibilidade e proteção dos ativos de negócio da Justiça Federal da 3ª Região – JF3R, incluindo suporte técnico e tráfego de TB mensais -  AKAMAI - SEI 0009197-73 - CONTRATAÇÃO NOVA</t>
  </si>
  <si>
    <t>Solução de Anti-virus - SEI 0009318-04</t>
  </si>
  <si>
    <t>Aquisição de Solução de Rede Firewall - SEI 0004565-04</t>
  </si>
  <si>
    <t xml:space="preserve">Aquisição de Servidores de Rede - SEI 0025357-76 - Co-participe a ata de registro de preços do TRF 4ªR </t>
  </si>
  <si>
    <t xml:space="preserve">Fornece os recursos e funcionalidades de segurança cibernética mais essenciais para manter os ativos de rede seguros e protegidos. Garantir vigilância total da rede para todos os dispositivos habilitados para rede e fornece controle de acesso dinâmico para conformidade com as políticas de segurança em TI. -  </t>
  </si>
  <si>
    <t>Subscrição de solução de backup para o Microsoft 365 por 60 meses - SEI 0011854-85 - Adesão a ata de registro de preços do CJF</t>
  </si>
  <si>
    <t>Aquisição de software para mapeamento de dados pessoais e registro das operações de dados pessoais para fins do Art. 37 da Lei LGPD - SEI 0023528-60.</t>
  </si>
  <si>
    <t>Contratação de empresa especializada para emissão de Certificados Digitais e-CPF A3 nuvem emitidos pelo SERPRO - SEI 0021953-17</t>
  </si>
  <si>
    <t>Contratação de empresa especializada na prestação de serviço de instalação, configuração, suporte técnico especializado e treinamento na plataforma ELASTIC - SEI 0025350-84 - Co-participe na ata de registro de preços do CJF</t>
  </si>
  <si>
    <t>Aquisição da solução de ADC - Aplication delivery controller - SEI - 0025353-39 - Co-participe na ata de registro de preços do CJF</t>
  </si>
  <si>
    <t>Aquisição de Licenças do Software “Orçafascio” - SEI 0025352-54</t>
  </si>
  <si>
    <t>Contratação de serviços técnicos em TI para plataformas, produtos e serviços Microsoft, abrangendo implementação, manutenção, suporte e administração destes produtos, pelo período de 30 (trinta) meses 
Item 3- Profissional especialista em Administração de Endpoints - SEI 0009131-93 - CONTRATAÇÃO NOVA</t>
  </si>
  <si>
    <t>Aquisilçao de Monitor miltimídia - Coparticipe em ata de registro de preços do TRF 1ªR</t>
  </si>
  <si>
    <t>Impressos Diversos</t>
  </si>
  <si>
    <t>RPSA</t>
  </si>
  <si>
    <t>Aquisição de testes Psicológicos</t>
  </si>
  <si>
    <t>Realização de Avaliação Psicológica para o provimento de cargos do Quadro Permanente de Pessoal do Tribunal Regional Federal da 3.ª Região.</t>
  </si>
  <si>
    <t>Instrumento de teste e de medição de propriedades elétricas e eletrônicas</t>
  </si>
  <si>
    <t>Aquisição de Multímetro alicate digital</t>
  </si>
  <si>
    <t>Atender aos chamados de instalações elétricas desta Corte, comprovar a situação do cabeamento e fazer os ajustes e manobras necessárias para restabelecimento do serviço.</t>
  </si>
  <si>
    <t xml:space="preserve">Aquisição de retrato a óleo da Desembargadora Federal Marisa Santos, com a respectiva moldura. </t>
  </si>
  <si>
    <t>Preservar a memória e a história do Tribunal Regional Federal da 3ª Região, com a necessidade de atualização na composição da galeria de retratos dos ex-Presidentes do TRF 3ª Região.</t>
  </si>
  <si>
    <t>Mobiliários Diversos e Acessórios</t>
  </si>
  <si>
    <t>Aquisição de expositores Acessíveis e comuns de diversos tamanhos</t>
  </si>
  <si>
    <t>Trata-se de aquisição demandada para exposições que acontecem no Centro de Memória deste Tribunal, sejam itinerantes ou permanentes</t>
  </si>
  <si>
    <t>Transporte de Mudança - Intermunicipal</t>
  </si>
  <si>
    <t>Frete e transporte de materiais</t>
  </si>
  <si>
    <t>Contratação de empresa para realizar serviços de mobiliário e bagagens pessoais de servidores requisitados.</t>
  </si>
  <si>
    <t>Confeccao Pasta - Uso Pessoal para Documento / Congresso</t>
  </si>
  <si>
    <t>Serviço de confecção de pastas convenção com capa almofadada em tecido de poliéster, com logotipo deste Tribunal Regional Federal da 3ª Região</t>
  </si>
  <si>
    <t>Promover ação de fortalecimento da imagem institucional do Tribunal Regional Federal, observando, na escolha do objeto pretendido, os princípios da economicidade e razoabilidade.</t>
  </si>
  <si>
    <t>Equipamento para solda a Resistência elétrica</t>
  </si>
  <si>
    <t>Plano de Contratações Anual NORC - 2024 (Resolução PRES nº 350, de 18/05/2020, alterada pela Resolução PRES nº 464, de 14/10/2021)</t>
  </si>
  <si>
    <t>NORC</t>
  </si>
  <si>
    <t>Atividades atinentes à banca examinadora do XXI Concurso (pagamento em folha)</t>
  </si>
  <si>
    <t>Retribuição financeira decorrrente de atividades da Banca Examinadora do XXI Concurso para a Magistratura da Terceira Região (ex: pagamento a Desembargadores Federais)</t>
  </si>
  <si>
    <t>dez 2024</t>
  </si>
  <si>
    <t>0005 - Manutenção das Atividades Institucionais</t>
  </si>
  <si>
    <t>Atividades atinentes à banca examinadora do XXI concurso (membros externos)</t>
  </si>
  <si>
    <t>Retribuição financeira decorrrente de atividades da Banca Examinadora do XXI Concurso para a Magistratura da Terceira Região (ex: pagamento a membros externos)</t>
  </si>
  <si>
    <t>Atualização: 07/01/2025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</si>
</sst>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R$&quot;\ * #,##0.00_-;\-&quot;R$&quot;\ * #,##0.00_-;_-&quot;R$&quot;\ * &quot;-&quot;??_-;_-@_-"/>
    <numFmt numFmtId="43" formatCode="_-* #,##0.00_-;\-* #,##0.00_-;_-* &quot;-&quot;??_-;_-@_-"/>
    <numFmt numFmtId="164" formatCode="_-* #,##0.00_-;\-* #,##0.00_-;_-* \-??_-;_-@_-"/>
    <numFmt numFmtId="165" formatCode="_(* #,##0.00_);_(* \(#,##0.00\);_(* \-??_);_(@_)"/>
    <numFmt numFmtId="166" formatCode="&quot;R$ &quot;#,##0.00;[Red]&quot;-R$ &quot;#,##0.00"/>
    <numFmt numFmtId="167" formatCode="d/m/yyyy"/>
    <numFmt numFmtId="168" formatCode="000"/>
    <numFmt numFmtId="169" formatCode="#,##0.00_ ;[Red]\-#,##0.00\ "/>
  </numFmts>
  <fonts count="55"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1"/>
    </font>
    <font>
      <b/>
      <sz val="10"/>
      <color rgb="FF000000"/>
      <name val="Calibri"/>
      <family val="2"/>
      <charset val="1"/>
    </font>
    <font>
      <sz val="10"/>
      <color rgb="FF000000"/>
      <name val="Calibri"/>
      <family val="2"/>
      <charset val="1"/>
    </font>
    <font>
      <sz val="9"/>
      <color rgb="FF000000"/>
      <name val="Calibri"/>
      <family val="2"/>
      <charset val="1"/>
    </font>
    <font>
      <sz val="11"/>
      <color rgb="FF000000"/>
      <name val="Calibri"/>
      <family val="2"/>
      <charset val="1"/>
    </font>
    <font>
      <sz val="10"/>
      <color theme="1"/>
      <name val="Calibri"/>
      <family val="2"/>
      <scheme val="minor"/>
    </font>
    <font>
      <b/>
      <sz val="10"/>
      <color theme="1"/>
      <name val="Calibri"/>
      <family val="2"/>
      <scheme val="minor"/>
    </font>
    <font>
      <b/>
      <sz val="10"/>
      <color theme="1"/>
      <name val="Segoe UI"/>
      <family val="2"/>
    </font>
    <font>
      <sz val="10"/>
      <color theme="1"/>
      <name val="Segoe UI"/>
      <family val="2"/>
    </font>
    <font>
      <sz val="10"/>
      <name val="Arial"/>
      <family val="2"/>
    </font>
    <font>
      <sz val="10"/>
      <color rgb="FF000000"/>
      <name val="Calibri"/>
      <family val="2"/>
      <scheme val="minor"/>
    </font>
    <font>
      <b/>
      <sz val="10"/>
      <color rgb="FF000000"/>
      <name val="Calibri"/>
      <family val="2"/>
      <scheme val="minor"/>
    </font>
    <font>
      <b/>
      <sz val="10"/>
      <color rgb="FFFFFFFF"/>
      <name val="Calibri"/>
      <family val="2"/>
      <scheme val="minor"/>
    </font>
    <font>
      <b/>
      <sz val="10"/>
      <color theme="0"/>
      <name val="Calibri"/>
      <family val="2"/>
      <scheme val="minor"/>
    </font>
    <font>
      <b/>
      <sz val="10"/>
      <name val="Calibri"/>
      <family val="2"/>
      <charset val="1"/>
    </font>
    <font>
      <u/>
      <sz val="10"/>
      <color rgb="FF000000"/>
      <name val="Calibri"/>
      <family val="2"/>
      <charset val="1"/>
    </font>
    <font>
      <b/>
      <sz val="11"/>
      <color theme="1"/>
      <name val="Calibri"/>
      <family val="2"/>
      <scheme val="minor"/>
    </font>
    <font>
      <sz val="11"/>
      <color rgb="FF000000"/>
      <name val="Calibri"/>
      <family val="2"/>
      <scheme val="minor"/>
    </font>
    <font>
      <b/>
      <sz val="11"/>
      <color rgb="FF007A33"/>
      <name val="Calibri"/>
      <family val="2"/>
      <scheme val="minor"/>
    </font>
    <font>
      <b/>
      <sz val="12"/>
      <color rgb="FF002F6C"/>
      <name val="Calibri"/>
      <family val="2"/>
      <scheme val="minor"/>
    </font>
    <font>
      <sz val="11"/>
      <color rgb="FF000000"/>
      <name val="Calibri"/>
      <family val="2"/>
    </font>
    <font>
      <sz val="11"/>
      <name val="Calibri"/>
      <family val="2"/>
      <scheme val="minor"/>
    </font>
    <font>
      <sz val="11"/>
      <color rgb="FF007A33"/>
      <name val="Calibri"/>
      <family val="2"/>
      <scheme val="minor"/>
    </font>
    <font>
      <b/>
      <sz val="11"/>
      <color theme="0"/>
      <name val="Calibri"/>
      <family val="2"/>
      <scheme val="minor"/>
    </font>
    <font>
      <sz val="10"/>
      <color theme="0"/>
      <name val="Calibri"/>
      <family val="2"/>
      <scheme val="minor"/>
    </font>
    <font>
      <sz val="8"/>
      <name val="Calibri"/>
      <family val="2"/>
      <charset val="1"/>
    </font>
    <font>
      <b/>
      <sz val="11"/>
      <color theme="1"/>
      <name val="Calibri"/>
      <family val="2"/>
      <scheme val="minor"/>
    </font>
    <font>
      <b/>
      <sz val="10"/>
      <color rgb="FF000000"/>
      <name val="Calibri"/>
      <family val="2"/>
    </font>
    <font>
      <b/>
      <sz val="10"/>
      <color rgb="FFFF0000"/>
      <name val="Calibri"/>
      <family val="2"/>
      <scheme val="minor"/>
    </font>
    <font>
      <b/>
      <sz val="11"/>
      <color rgb="FF000000"/>
      <name val="Calibri"/>
      <family val="2"/>
      <scheme val="minor"/>
    </font>
    <font>
      <sz val="11"/>
      <color theme="0"/>
      <name val="Calibri"/>
      <family val="2"/>
      <scheme val="minor"/>
    </font>
    <font>
      <b/>
      <sz val="11"/>
      <color rgb="FFFFFFFF"/>
      <name val="Calibri"/>
      <family val="2"/>
      <scheme val="minor"/>
    </font>
    <font>
      <sz val="9"/>
      <color indexed="81"/>
      <name val="Segoe UI"/>
      <family val="2"/>
    </font>
    <font>
      <sz val="12"/>
      <color rgb="FF000000"/>
      <name val="Arial"/>
      <family val="2"/>
    </font>
    <font>
      <sz val="11"/>
      <color rgb="FF495057"/>
      <name val="Calibri"/>
      <family val="2"/>
      <scheme val="minor"/>
    </font>
    <font>
      <sz val="11"/>
      <color rgb="FF000000"/>
      <name val="Aptos Narrow"/>
      <family val="2"/>
    </font>
  </fonts>
  <fills count="25">
    <fill>
      <patternFill patternType="none"/>
    </fill>
    <fill>
      <patternFill patternType="gray125"/>
    </fill>
    <fill>
      <patternFill patternType="solid">
        <fgColor rgb="FFFFFFFF"/>
        <bgColor rgb="FFFFFFCC"/>
      </patternFill>
    </fill>
    <fill>
      <patternFill patternType="solid">
        <fgColor rgb="FF002D91"/>
        <bgColor rgb="FF002F6C"/>
      </patternFill>
    </fill>
    <fill>
      <patternFill patternType="solid">
        <fgColor rgb="FF002F6C"/>
        <bgColor rgb="FF002D91"/>
      </patternFill>
    </fill>
    <fill>
      <patternFill patternType="solid">
        <fgColor rgb="FF002F6C"/>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rgb="FFFFFFCC"/>
      </patternFill>
    </fill>
    <fill>
      <patternFill patternType="solid">
        <fgColor rgb="FF996633"/>
        <bgColor indexed="64"/>
      </patternFill>
    </fill>
    <fill>
      <patternFill patternType="solid">
        <fgColor theme="9"/>
        <bgColor indexed="64"/>
      </patternFill>
    </fill>
    <fill>
      <patternFill patternType="solid">
        <fgColor theme="8"/>
        <bgColor indexed="64"/>
      </patternFill>
    </fill>
    <fill>
      <patternFill patternType="solid">
        <fgColor rgb="FF9999FF"/>
        <bgColor indexed="64"/>
      </patternFill>
    </fill>
    <fill>
      <patternFill patternType="solid">
        <fgColor rgb="FFFF9966"/>
        <bgColor indexed="64"/>
      </patternFill>
    </fill>
    <fill>
      <patternFill patternType="solid">
        <fgColor theme="7"/>
        <bgColor indexed="64"/>
      </patternFill>
    </fill>
    <fill>
      <patternFill patternType="solid">
        <fgColor rgb="FFCC3300"/>
        <bgColor indexed="64"/>
      </patternFill>
    </fill>
    <fill>
      <patternFill patternType="solid">
        <fgColor rgb="FF00CC66"/>
        <bgColor rgb="FFFFFFCC"/>
      </patternFill>
    </fill>
    <fill>
      <patternFill patternType="solid">
        <fgColor theme="4" tint="-0.249977111117893"/>
        <bgColor indexed="64"/>
      </patternFill>
    </fill>
    <fill>
      <patternFill patternType="solid">
        <fgColor theme="4"/>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0" tint="-0.249977111117893"/>
        <bgColor rgb="FFCCCCFF"/>
      </patternFill>
    </fill>
    <fill>
      <patternFill patternType="solid">
        <fgColor rgb="FFFFCCFF"/>
        <bgColor indexed="64"/>
      </patternFill>
    </fill>
  </fills>
  <borders count="50">
    <border>
      <left/>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FFFFFF"/>
      </left>
      <right style="thin">
        <color rgb="FFFFFFFF"/>
      </right>
      <top/>
      <bottom/>
      <diagonal/>
    </border>
    <border>
      <left style="thin">
        <color rgb="FFFFFFFF"/>
      </left>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theme="0"/>
      </left>
      <right style="thin">
        <color theme="0"/>
      </right>
      <top/>
      <bottom/>
      <diagonal/>
    </border>
    <border>
      <left style="thin">
        <color theme="0"/>
      </left>
      <right/>
      <top/>
      <bottom/>
      <diagonal/>
    </border>
    <border>
      <left style="hair">
        <color theme="3" tint="0.39997558519241921"/>
      </left>
      <right style="hair">
        <color theme="3" tint="0.39997558519241921"/>
      </right>
      <top/>
      <bottom style="hair">
        <color theme="3" tint="0.39997558519241921"/>
      </bottom>
      <diagonal/>
    </border>
    <border>
      <left style="thin">
        <color indexed="64"/>
      </left>
      <right/>
      <top/>
      <bottom/>
      <diagonal/>
    </border>
    <border>
      <left/>
      <right style="thin">
        <color indexed="64"/>
      </right>
      <top/>
      <bottom style="thin">
        <color rgb="FF000000"/>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auto="1"/>
      </top>
      <bottom style="medium">
        <color indexed="64"/>
      </bottom>
      <diagonal/>
    </border>
    <border>
      <left style="thin">
        <color rgb="FF000000"/>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s>
  <cellStyleXfs count="49">
    <xf numFmtId="0" fontId="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19" fillId="0" borderId="0"/>
    <xf numFmtId="0" fontId="19" fillId="0" borderId="0"/>
    <xf numFmtId="0" fontId="23" fillId="0" borderId="0" applyBorder="0" applyProtection="0"/>
    <xf numFmtId="0" fontId="23" fillId="0" borderId="0"/>
    <xf numFmtId="0" fontId="23" fillId="0" borderId="0"/>
    <xf numFmtId="0" fontId="19" fillId="0" borderId="0"/>
    <xf numFmtId="9" fontId="23" fillId="0" borderId="0" applyBorder="0" applyProtection="0"/>
    <xf numFmtId="9" fontId="23" fillId="0" borderId="0" applyBorder="0" applyProtection="0"/>
    <xf numFmtId="9" fontId="23" fillId="0" borderId="0" applyBorder="0" applyProtection="0"/>
    <xf numFmtId="164" fontId="23" fillId="0" borderId="0" applyBorder="0" applyProtection="0"/>
    <xf numFmtId="165" fontId="23" fillId="0" borderId="0" applyBorder="0" applyProtection="0"/>
    <xf numFmtId="164" fontId="23" fillId="0" borderId="0" applyBorder="0" applyProtection="0"/>
    <xf numFmtId="164" fontId="23" fillId="0" borderId="0" applyBorder="0" applyProtection="0"/>
    <xf numFmtId="164" fontId="23" fillId="0" borderId="0" applyBorder="0" applyProtection="0"/>
    <xf numFmtId="165" fontId="23" fillId="0" borderId="0" applyBorder="0" applyProtection="0"/>
    <xf numFmtId="165" fontId="23" fillId="0" borderId="0" applyBorder="0" applyProtection="0"/>
    <xf numFmtId="164" fontId="23" fillId="0" borderId="0" applyBorder="0" applyProtection="0"/>
    <xf numFmtId="164" fontId="23" fillId="0" borderId="0" applyBorder="0" applyProtection="0"/>
    <xf numFmtId="165" fontId="23" fillId="0" borderId="0" applyBorder="0" applyProtection="0"/>
    <xf numFmtId="164" fontId="23" fillId="0" borderId="0" applyBorder="0" applyProtection="0"/>
    <xf numFmtId="0" fontId="18" fillId="0" borderId="0"/>
    <xf numFmtId="0" fontId="28" fillId="0" borderId="0"/>
    <xf numFmtId="0" fontId="17" fillId="0" borderId="0"/>
    <xf numFmtId="0" fontId="16" fillId="0" borderId="0"/>
    <xf numFmtId="43" fontId="23" fillId="0" borderId="0" applyFont="0" applyFill="0" applyBorder="0" applyAlignment="0" applyProtection="0"/>
    <xf numFmtId="0" fontId="15" fillId="0" borderId="0"/>
    <xf numFmtId="0" fontId="13" fillId="0" borderId="0"/>
    <xf numFmtId="0" fontId="13" fillId="0" borderId="0"/>
    <xf numFmtId="0" fontId="13" fillId="0" borderId="0"/>
    <xf numFmtId="0" fontId="13" fillId="0" borderId="0"/>
    <xf numFmtId="0" fontId="12" fillId="0" borderId="0"/>
    <xf numFmtId="0" fontId="12" fillId="0" borderId="0"/>
    <xf numFmtId="0" fontId="23" fillId="0" borderId="0"/>
    <xf numFmtId="0" fontId="12" fillId="0" borderId="0"/>
    <xf numFmtId="0" fontId="12" fillId="0" borderId="0"/>
    <xf numFmtId="0" fontId="10" fillId="0" borderId="0"/>
    <xf numFmtId="0" fontId="10" fillId="0" borderId="0"/>
    <xf numFmtId="0" fontId="10" fillId="0" borderId="0"/>
    <xf numFmtId="0" fontId="10" fillId="0" borderId="0"/>
    <xf numFmtId="44" fontId="23" fillId="0" borderId="0" applyFont="0" applyFill="0" applyBorder="0" applyAlignment="0" applyProtection="0"/>
    <xf numFmtId="0" fontId="4" fillId="0" borderId="0"/>
  </cellStyleXfs>
  <cellXfs count="459">
    <xf numFmtId="0" fontId="0" fillId="0" borderId="0" xfId="0"/>
    <xf numFmtId="0" fontId="0" fillId="2" borderId="0" xfId="0" applyFill="1" applyAlignment="1">
      <alignment horizontal="center"/>
    </xf>
    <xf numFmtId="0" fontId="0" fillId="2" borderId="0" xfId="0" applyFill="1" applyAlignment="1">
      <alignment horizontal="left" wrapText="1"/>
    </xf>
    <xf numFmtId="0" fontId="0" fillId="2" borderId="0" xfId="0" applyFill="1"/>
    <xf numFmtId="4" fontId="22" fillId="2" borderId="0" xfId="0" applyNumberFormat="1" applyFont="1" applyFill="1" applyAlignment="1">
      <alignment horizontal="left" vertical="center"/>
    </xf>
    <xf numFmtId="0" fontId="22" fillId="2" borderId="0" xfId="0" applyFont="1" applyFill="1" applyAlignment="1">
      <alignment horizontal="left" vertical="center"/>
    </xf>
    <xf numFmtId="0" fontId="22" fillId="2" borderId="0" xfId="0" applyFont="1" applyFill="1" applyAlignment="1">
      <alignment horizontal="left"/>
    </xf>
    <xf numFmtId="0" fontId="22" fillId="2" borderId="0" xfId="0" applyFont="1" applyFill="1" applyAlignment="1">
      <alignment vertical="center" wrapText="1"/>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xf>
    <xf numFmtId="0" fontId="24" fillId="0" borderId="0" xfId="30" applyFont="1"/>
    <xf numFmtId="0" fontId="24" fillId="0" borderId="0" xfId="30" applyFont="1" applyAlignment="1">
      <alignment vertical="center"/>
    </xf>
    <xf numFmtId="0" fontId="29" fillId="0" borderId="10" xfId="0" applyFont="1" applyBorder="1" applyAlignment="1">
      <alignment horizontal="left" vertical="center" wrapText="1"/>
    </xf>
    <xf numFmtId="0" fontId="29" fillId="0" borderId="13" xfId="0" applyFont="1" applyBorder="1" applyAlignment="1" applyProtection="1">
      <alignment horizontal="center" vertical="center" wrapText="1"/>
      <protection locked="0"/>
    </xf>
    <xf numFmtId="0" fontId="29" fillId="0" borderId="10" xfId="0" applyFont="1" applyBorder="1" applyAlignment="1">
      <alignment horizontal="center"/>
    </xf>
    <xf numFmtId="0" fontId="29" fillId="0" borderId="14" xfId="0" applyFont="1" applyBorder="1" applyAlignment="1">
      <alignment horizontal="center"/>
    </xf>
    <xf numFmtId="0" fontId="29" fillId="0" borderId="10" xfId="0" applyFont="1" applyBorder="1"/>
    <xf numFmtId="0" fontId="29" fillId="0" borderId="15" xfId="0" applyFont="1" applyBorder="1" applyAlignment="1">
      <alignment horizontal="center"/>
    </xf>
    <xf numFmtId="0" fontId="29" fillId="0" borderId="0" xfId="0" applyFont="1"/>
    <xf numFmtId="0" fontId="29" fillId="0" borderId="0" xfId="0" applyFont="1" applyAlignment="1">
      <alignment horizontal="center"/>
    </xf>
    <xf numFmtId="0" fontId="31" fillId="3" borderId="11"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21" fillId="2" borderId="0" xfId="0" applyFont="1" applyFill="1" applyAlignment="1">
      <alignment horizontal="center"/>
    </xf>
    <xf numFmtId="0" fontId="21" fillId="2" borderId="0" xfId="0" applyFont="1" applyFill="1" applyAlignment="1">
      <alignment horizontal="left" wrapText="1"/>
    </xf>
    <xf numFmtId="0" fontId="21" fillId="2" borderId="0" xfId="0" applyFont="1" applyFill="1"/>
    <xf numFmtId="0" fontId="20" fillId="0" borderId="2" xfId="0" applyFont="1" applyBorder="1" applyAlignment="1">
      <alignment horizontal="center" vertical="center"/>
    </xf>
    <xf numFmtId="0" fontId="20" fillId="0" borderId="2" xfId="0" applyFont="1" applyBorder="1" applyAlignment="1">
      <alignment horizontal="center" vertical="center" wrapText="1"/>
    </xf>
    <xf numFmtId="0" fontId="21" fillId="0" borderId="4" xfId="0" applyFont="1" applyBorder="1" applyAlignment="1">
      <alignment horizontal="center" vertical="center"/>
    </xf>
    <xf numFmtId="166" fontId="21" fillId="0" borderId="4" xfId="0" applyNumberFormat="1" applyFont="1" applyBorder="1" applyAlignment="1">
      <alignment horizontal="center" vertical="center"/>
    </xf>
    <xf numFmtId="0" fontId="21" fillId="0" borderId="6" xfId="0" applyFont="1" applyBorder="1" applyAlignment="1">
      <alignment horizontal="center" vertical="center"/>
    </xf>
    <xf numFmtId="166" fontId="21" fillId="0" borderId="6" xfId="0" applyNumberFormat="1" applyFont="1" applyBorder="1" applyAlignment="1">
      <alignment horizontal="center" vertical="center"/>
    </xf>
    <xf numFmtId="0" fontId="21" fillId="0" borderId="6" xfId="0" applyFont="1" applyBorder="1" applyAlignment="1">
      <alignment horizontal="center" vertical="center" wrapText="1"/>
    </xf>
    <xf numFmtId="0" fontId="21" fillId="0" borderId="7" xfId="0" applyFont="1" applyBorder="1" applyAlignment="1">
      <alignment horizontal="center" vertical="center"/>
    </xf>
    <xf numFmtId="166" fontId="20" fillId="0" borderId="9" xfId="0" applyNumberFormat="1" applyFont="1" applyBorder="1" applyAlignment="1">
      <alignment horizontal="center" vertical="center"/>
    </xf>
    <xf numFmtId="0" fontId="21" fillId="9" borderId="5" xfId="0" applyFont="1" applyFill="1" applyBorder="1" applyAlignment="1">
      <alignment horizontal="center" vertical="center"/>
    </xf>
    <xf numFmtId="0" fontId="21" fillId="10" borderId="5" xfId="0" applyFont="1" applyFill="1" applyBorder="1" applyAlignment="1">
      <alignment horizontal="center" vertical="center"/>
    </xf>
    <xf numFmtId="0" fontId="21" fillId="11" borderId="5" xfId="0" applyFont="1" applyFill="1" applyBorder="1" applyAlignment="1">
      <alignment horizontal="center" vertical="center"/>
    </xf>
    <xf numFmtId="0" fontId="21" fillId="13" borderId="5" xfId="0" applyFont="1" applyFill="1" applyBorder="1" applyAlignment="1">
      <alignment horizontal="center" vertical="center"/>
    </xf>
    <xf numFmtId="0" fontId="21" fillId="15" borderId="5" xfId="0" applyFont="1" applyFill="1" applyBorder="1" applyAlignment="1">
      <alignment horizontal="center" vertical="center"/>
    </xf>
    <xf numFmtId="0" fontId="21" fillId="16" borderId="3" xfId="0" applyFont="1" applyFill="1" applyBorder="1" applyAlignment="1">
      <alignment horizontal="center" vertical="center"/>
    </xf>
    <xf numFmtId="0" fontId="21" fillId="14" borderId="5" xfId="0" applyFont="1" applyFill="1" applyBorder="1" applyAlignment="1">
      <alignment horizontal="center" vertical="center"/>
    </xf>
    <xf numFmtId="0" fontId="20" fillId="2" borderId="10" xfId="0" applyFont="1" applyFill="1" applyBorder="1" applyAlignment="1">
      <alignment horizontal="center" vertical="center"/>
    </xf>
    <xf numFmtId="0" fontId="21" fillId="0" borderId="10" xfId="0" applyFont="1" applyBorder="1" applyAlignment="1">
      <alignment horizontal="center" vertical="top" wrapText="1"/>
    </xf>
    <xf numFmtId="0" fontId="38" fillId="0" borderId="0" xfId="30" applyFont="1" applyAlignment="1">
      <alignment horizontal="center" vertical="center"/>
    </xf>
    <xf numFmtId="0" fontId="37" fillId="0" borderId="0" xfId="30" applyFont="1" applyAlignment="1">
      <alignment horizontal="center" vertical="center"/>
    </xf>
    <xf numFmtId="0" fontId="35" fillId="0" borderId="10" xfId="30" applyFont="1" applyBorder="1" applyAlignment="1">
      <alignment horizontal="center" vertical="center" wrapText="1"/>
    </xf>
    <xf numFmtId="0" fontId="35" fillId="0" borderId="0" xfId="30" applyFont="1" applyAlignment="1">
      <alignment vertical="center"/>
    </xf>
    <xf numFmtId="0" fontId="14" fillId="0" borderId="0" xfId="30" applyFont="1"/>
    <xf numFmtId="0" fontId="14" fillId="0" borderId="0" xfId="30" applyFont="1" applyAlignment="1">
      <alignment vertical="center"/>
    </xf>
    <xf numFmtId="0" fontId="32" fillId="19" borderId="14" xfId="30" applyFont="1" applyFill="1" applyBorder="1" applyAlignment="1">
      <alignment horizontal="centerContinuous" vertical="center"/>
    </xf>
    <xf numFmtId="0" fontId="43" fillId="19" borderId="17" xfId="30" applyFont="1" applyFill="1" applyBorder="1" applyAlignment="1">
      <alignment horizontal="centerContinuous" vertical="center"/>
    </xf>
    <xf numFmtId="0" fontId="43" fillId="19" borderId="15" xfId="30" applyFont="1" applyFill="1" applyBorder="1" applyAlignment="1">
      <alignment horizontal="centerContinuous" vertical="center"/>
    </xf>
    <xf numFmtId="0" fontId="32" fillId="17" borderId="14" xfId="30" applyFont="1" applyFill="1" applyBorder="1" applyAlignment="1">
      <alignment horizontal="centerContinuous" vertical="center"/>
    </xf>
    <xf numFmtId="0" fontId="43" fillId="17" borderId="17" xfId="30" applyFont="1" applyFill="1" applyBorder="1" applyAlignment="1">
      <alignment horizontal="centerContinuous" vertical="center"/>
    </xf>
    <xf numFmtId="0" fontId="24" fillId="17" borderId="15" xfId="30" applyFont="1" applyFill="1" applyBorder="1" applyAlignment="1">
      <alignment horizontal="centerContinuous" vertical="center"/>
    </xf>
    <xf numFmtId="0" fontId="32" fillId="20" borderId="13" xfId="30" applyFont="1" applyFill="1" applyBorder="1" applyAlignment="1">
      <alignment horizontal="center" vertical="center" wrapText="1"/>
    </xf>
    <xf numFmtId="0" fontId="32" fillId="20" borderId="16" xfId="30" applyFont="1" applyFill="1" applyBorder="1" applyAlignment="1">
      <alignment horizontal="center" vertical="center" wrapText="1"/>
    </xf>
    <xf numFmtId="0" fontId="32" fillId="20" borderId="18" xfId="30" applyFont="1" applyFill="1" applyBorder="1" applyAlignment="1">
      <alignment horizontal="center" vertical="center" wrapText="1"/>
    </xf>
    <xf numFmtId="0" fontId="32" fillId="18" borderId="13" xfId="30" applyFont="1" applyFill="1" applyBorder="1" applyAlignment="1">
      <alignment horizontal="center" vertical="center" wrapText="1"/>
    </xf>
    <xf numFmtId="0" fontId="32" fillId="18" borderId="16" xfId="30" applyFont="1" applyFill="1" applyBorder="1" applyAlignment="1">
      <alignment horizontal="center" vertical="center" wrapText="1"/>
    </xf>
    <xf numFmtId="0" fontId="32" fillId="18" borderId="18" xfId="30" applyFont="1" applyFill="1" applyBorder="1" applyAlignment="1">
      <alignment horizontal="center" vertical="center"/>
    </xf>
    <xf numFmtId="0" fontId="24" fillId="0" borderId="15" xfId="30" applyFont="1" applyBorder="1" applyAlignment="1">
      <alignment horizontal="center" vertical="center" wrapText="1"/>
    </xf>
    <xf numFmtId="0" fontId="24" fillId="0" borderId="10" xfId="30" applyFont="1" applyBorder="1" applyAlignment="1">
      <alignment horizontal="center" vertical="center" wrapText="1"/>
    </xf>
    <xf numFmtId="43" fontId="24" fillId="0" borderId="10" xfId="32" applyFont="1" applyBorder="1" applyAlignment="1" applyProtection="1">
      <alignment horizontal="center" vertical="center" wrapText="1"/>
    </xf>
    <xf numFmtId="0" fontId="24" fillId="0" borderId="14" xfId="30" applyFont="1" applyBorder="1" applyAlignment="1">
      <alignment horizontal="center" vertical="center" wrapText="1"/>
    </xf>
    <xf numFmtId="0" fontId="24" fillId="0" borderId="15" xfId="30" applyFont="1" applyBorder="1" applyAlignment="1">
      <alignment vertical="center"/>
    </xf>
    <xf numFmtId="43" fontId="24" fillId="0" borderId="10" xfId="32" applyFont="1" applyBorder="1" applyAlignment="1" applyProtection="1">
      <alignment vertical="center"/>
    </xf>
    <xf numFmtId="0" fontId="24" fillId="0" borderId="10" xfId="30" applyFont="1" applyBorder="1" applyAlignment="1">
      <alignment vertical="center"/>
    </xf>
    <xf numFmtId="0" fontId="24" fillId="0" borderId="14" xfId="30" applyFont="1" applyBorder="1" applyAlignment="1">
      <alignment vertical="center"/>
    </xf>
    <xf numFmtId="0" fontId="42" fillId="17" borderId="20" xfId="30" applyFont="1" applyFill="1" applyBorder="1" applyAlignment="1">
      <alignment horizontal="center" vertical="center" wrapText="1"/>
    </xf>
    <xf numFmtId="0" fontId="42" fillId="17" borderId="20" xfId="30" applyFont="1" applyFill="1" applyBorder="1" applyAlignment="1">
      <alignment horizontal="center" vertical="center"/>
    </xf>
    <xf numFmtId="0" fontId="38" fillId="0" borderId="0" xfId="30" applyFont="1" applyAlignment="1">
      <alignment horizontal="centerContinuous" vertical="center"/>
    </xf>
    <xf numFmtId="0" fontId="37" fillId="0" borderId="0" xfId="30" applyFont="1" applyAlignment="1">
      <alignment horizontal="centerContinuous" vertical="center"/>
    </xf>
    <xf numFmtId="0" fontId="32" fillId="18" borderId="18" xfId="30" applyFont="1" applyFill="1" applyBorder="1" applyAlignment="1">
      <alignment horizontal="center" vertical="center" wrapText="1"/>
    </xf>
    <xf numFmtId="0" fontId="45" fillId="0" borderId="10" xfId="30" applyFont="1" applyBorder="1" applyAlignment="1">
      <alignment horizontal="center" vertical="center" wrapText="1"/>
    </xf>
    <xf numFmtId="0" fontId="45" fillId="0" borderId="19" xfId="30" applyFont="1" applyBorder="1" applyAlignment="1">
      <alignment horizontal="center" vertical="center" wrapText="1"/>
    </xf>
    <xf numFmtId="0" fontId="12" fillId="0" borderId="0" xfId="30" applyFont="1"/>
    <xf numFmtId="0" fontId="12" fillId="0" borderId="0" xfId="30" applyFont="1" applyAlignment="1">
      <alignment vertical="center"/>
    </xf>
    <xf numFmtId="43" fontId="12" fillId="0" borderId="10" xfId="32" applyFont="1" applyBorder="1" applyAlignment="1" applyProtection="1">
      <alignment horizontal="center" vertical="center" wrapText="1"/>
    </xf>
    <xf numFmtId="0" fontId="12" fillId="0" borderId="10" xfId="30" applyFont="1" applyBorder="1" applyAlignment="1">
      <alignment horizontal="left" vertical="center"/>
    </xf>
    <xf numFmtId="43" fontId="11" fillId="0" borderId="15" xfId="32" applyFont="1" applyBorder="1" applyAlignment="1" applyProtection="1">
      <alignment horizontal="center" vertical="center" wrapText="1"/>
    </xf>
    <xf numFmtId="0" fontId="11" fillId="0" borderId="10" xfId="30" applyFont="1" applyBorder="1" applyAlignment="1">
      <alignment horizontal="left" vertical="center"/>
    </xf>
    <xf numFmtId="43" fontId="11" fillId="0" borderId="25" xfId="32" applyFont="1" applyBorder="1" applyAlignment="1" applyProtection="1">
      <alignment horizontal="center" vertical="center" wrapText="1"/>
    </xf>
    <xf numFmtId="0" fontId="11" fillId="0" borderId="19" xfId="30" applyFont="1" applyBorder="1" applyAlignment="1">
      <alignment horizontal="left" vertical="center"/>
    </xf>
    <xf numFmtId="0" fontId="24" fillId="0" borderId="0" xfId="43" applyFont="1" applyAlignment="1">
      <alignment horizontal="center" vertical="center"/>
    </xf>
    <xf numFmtId="0" fontId="25" fillId="0" borderId="0" xfId="43" applyFont="1" applyAlignment="1">
      <alignment horizontal="center" vertical="center"/>
    </xf>
    <xf numFmtId="0" fontId="24" fillId="0" borderId="0" xfId="43" applyFont="1"/>
    <xf numFmtId="0" fontId="32" fillId="5" borderId="20" xfId="43" applyFont="1" applyFill="1" applyBorder="1" applyAlignment="1">
      <alignment horizontal="center" vertical="center" wrapText="1"/>
    </xf>
    <xf numFmtId="0" fontId="32" fillId="21" borderId="20" xfId="43" applyFont="1" applyFill="1" applyBorder="1" applyAlignment="1">
      <alignment horizontal="center" vertical="center" wrapText="1"/>
    </xf>
    <xf numFmtId="0" fontId="32" fillId="5" borderId="21" xfId="43" applyFont="1" applyFill="1" applyBorder="1" applyAlignment="1">
      <alignment horizontal="center" vertical="center" wrapText="1"/>
    </xf>
    <xf numFmtId="0" fontId="10" fillId="0" borderId="10" xfId="43" applyBorder="1" applyAlignment="1">
      <alignment horizontal="center" vertical="center" wrapText="1"/>
    </xf>
    <xf numFmtId="0" fontId="10" fillId="0" borderId="10" xfId="43" applyBorder="1" applyAlignment="1" applyProtection="1">
      <alignment horizontal="center" vertical="center" wrapText="1"/>
      <protection locked="0"/>
    </xf>
    <xf numFmtId="3" fontId="36" fillId="0" borderId="10" xfId="43" applyNumberFormat="1" applyFont="1" applyBorder="1" applyAlignment="1" applyProtection="1">
      <alignment horizontal="center" vertical="center" wrapText="1"/>
      <protection locked="0"/>
    </xf>
    <xf numFmtId="0" fontId="10" fillId="0" borderId="10" xfId="43" applyBorder="1" applyAlignment="1">
      <alignment horizontal="left" vertical="center" wrapText="1"/>
    </xf>
    <xf numFmtId="4" fontId="36" fillId="0" borderId="10" xfId="43" applyNumberFormat="1" applyFont="1" applyBorder="1" applyAlignment="1">
      <alignment horizontal="right" vertical="center" wrapText="1" indent="1"/>
    </xf>
    <xf numFmtId="0" fontId="36" fillId="0" borderId="10" xfId="43" applyFont="1" applyBorder="1" applyAlignment="1" applyProtection="1">
      <alignment horizontal="center" vertical="center" wrapText="1"/>
      <protection locked="0"/>
    </xf>
    <xf numFmtId="3" fontId="36" fillId="0" borderId="16" xfId="43" applyNumberFormat="1" applyFont="1" applyBorder="1" applyAlignment="1" applyProtection="1">
      <alignment horizontal="center" vertical="center" wrapText="1"/>
      <protection locked="0"/>
    </xf>
    <xf numFmtId="0" fontId="36" fillId="0" borderId="16" xfId="43" applyFont="1" applyBorder="1" applyAlignment="1">
      <alignment horizontal="center" vertical="center" wrapText="1"/>
    </xf>
    <xf numFmtId="0" fontId="36" fillId="0" borderId="16" xfId="43" applyFont="1" applyBorder="1" applyAlignment="1" applyProtection="1">
      <alignment horizontal="center" vertical="center" wrapText="1"/>
      <protection locked="0"/>
    </xf>
    <xf numFmtId="0" fontId="35" fillId="7" borderId="10" xfId="43" applyFont="1" applyFill="1" applyBorder="1" applyAlignment="1" applyProtection="1">
      <alignment horizontal="center" vertical="center" wrapText="1"/>
      <protection locked="0"/>
    </xf>
    <xf numFmtId="4" fontId="35" fillId="7" borderId="10" xfId="43" applyNumberFormat="1" applyFont="1" applyFill="1" applyBorder="1" applyAlignment="1" applyProtection="1">
      <alignment horizontal="right" vertical="center" wrapText="1" indent="1"/>
      <protection locked="0"/>
    </xf>
    <xf numFmtId="0" fontId="24" fillId="0" borderId="0" xfId="43" applyFont="1" applyAlignment="1">
      <alignment horizontal="center" vertical="center" wrapText="1"/>
    </xf>
    <xf numFmtId="0" fontId="24" fillId="0" borderId="0" xfId="43" applyFont="1" applyAlignment="1">
      <alignment vertical="center"/>
    </xf>
    <xf numFmtId="0" fontId="24" fillId="0" borderId="0" xfId="43" applyFont="1" applyAlignment="1">
      <alignment vertical="center" wrapText="1"/>
    </xf>
    <xf numFmtId="0" fontId="25" fillId="0" borderId="0" xfId="43" applyFont="1" applyAlignment="1">
      <alignment vertical="center"/>
    </xf>
    <xf numFmtId="0" fontId="25" fillId="0" borderId="0" xfId="44" applyFont="1" applyAlignment="1">
      <alignment vertical="center"/>
    </xf>
    <xf numFmtId="0" fontId="25" fillId="0" borderId="0" xfId="44" applyFont="1" applyAlignment="1">
      <alignment horizontal="center" vertical="center"/>
    </xf>
    <xf numFmtId="0" fontId="10" fillId="0" borderId="10" xfId="44" applyBorder="1" applyAlignment="1">
      <alignment horizontal="center" vertical="center" wrapText="1"/>
    </xf>
    <xf numFmtId="0" fontId="24" fillId="0" borderId="0" xfId="44" applyFont="1" applyAlignment="1">
      <alignment horizontal="center" vertical="center"/>
    </xf>
    <xf numFmtId="0" fontId="24" fillId="0" borderId="0" xfId="44" applyFont="1" applyAlignment="1">
      <alignment vertical="center"/>
    </xf>
    <xf numFmtId="0" fontId="24" fillId="0" borderId="0" xfId="44" applyFont="1"/>
    <xf numFmtId="0" fontId="32" fillId="5" borderId="20" xfId="44" applyFont="1" applyFill="1" applyBorder="1" applyAlignment="1">
      <alignment horizontal="center" vertical="center" wrapText="1"/>
    </xf>
    <xf numFmtId="0" fontId="32" fillId="5" borderId="21" xfId="44" applyFont="1" applyFill="1" applyBorder="1" applyAlignment="1">
      <alignment horizontal="center" vertical="center" wrapText="1"/>
    </xf>
    <xf numFmtId="0" fontId="36" fillId="0" borderId="16" xfId="44" applyFont="1" applyBorder="1" applyAlignment="1">
      <alignment horizontal="center" vertical="center" wrapText="1"/>
    </xf>
    <xf numFmtId="0" fontId="36" fillId="0" borderId="16" xfId="44" applyFont="1" applyBorder="1" applyAlignment="1" applyProtection="1">
      <alignment horizontal="center" vertical="center" wrapText="1"/>
      <protection locked="0"/>
    </xf>
    <xf numFmtId="0" fontId="36" fillId="0" borderId="16" xfId="44" applyFont="1" applyBorder="1" applyAlignment="1">
      <alignment horizontal="left" vertical="center" wrapText="1"/>
    </xf>
    <xf numFmtId="0" fontId="36" fillId="0" borderId="16" xfId="44" applyFont="1" applyBorder="1" applyAlignment="1" applyProtection="1">
      <alignment horizontal="left" vertical="center" wrapText="1"/>
      <protection locked="0"/>
    </xf>
    <xf numFmtId="4" fontId="36" fillId="0" borderId="16" xfId="44" applyNumberFormat="1" applyFont="1" applyBorder="1" applyAlignment="1">
      <alignment horizontal="right" vertical="center" wrapText="1" indent="1"/>
    </xf>
    <xf numFmtId="49" fontId="36" fillId="0" borderId="16" xfId="44" applyNumberFormat="1" applyFont="1" applyBorder="1" applyAlignment="1" applyProtection="1">
      <alignment horizontal="center" vertical="center" wrapText="1"/>
      <protection locked="0"/>
    </xf>
    <xf numFmtId="0" fontId="10" fillId="0" borderId="0" xfId="44" applyAlignment="1">
      <alignment horizontal="center" vertical="center"/>
    </xf>
    <xf numFmtId="0" fontId="35" fillId="7" borderId="10" xfId="44" applyFont="1" applyFill="1" applyBorder="1" applyAlignment="1" applyProtection="1">
      <alignment horizontal="center" vertical="center" wrapText="1"/>
      <protection locked="0"/>
    </xf>
    <xf numFmtId="4" fontId="35" fillId="7" borderId="10" xfId="44" applyNumberFormat="1" applyFont="1" applyFill="1" applyBorder="1" applyAlignment="1" applyProtection="1">
      <alignment horizontal="right" vertical="center" wrapText="1" indent="1"/>
      <protection locked="0"/>
    </xf>
    <xf numFmtId="0" fontId="10" fillId="0" borderId="0" xfId="44"/>
    <xf numFmtId="0" fontId="27" fillId="0" borderId="0" xfId="44" applyFont="1" applyAlignment="1">
      <alignment vertical="center"/>
    </xf>
    <xf numFmtId="0" fontId="27" fillId="0" borderId="0" xfId="44" applyFont="1"/>
    <xf numFmtId="0" fontId="27" fillId="0" borderId="0" xfId="44" applyFont="1" applyAlignment="1">
      <alignment vertical="center" wrapText="1"/>
    </xf>
    <xf numFmtId="0" fontId="24" fillId="0" borderId="0" xfId="44" applyFont="1" applyAlignment="1">
      <alignment vertical="center" wrapText="1"/>
    </xf>
    <xf numFmtId="0" fontId="24" fillId="0" borderId="0" xfId="45" applyFont="1"/>
    <xf numFmtId="0" fontId="25" fillId="0" borderId="0" xfId="45" applyFont="1" applyAlignment="1">
      <alignment vertical="center"/>
    </xf>
    <xf numFmtId="0" fontId="26" fillId="0" borderId="0" xfId="45" applyFont="1" applyAlignment="1">
      <alignment vertical="center"/>
    </xf>
    <xf numFmtId="0" fontId="24" fillId="0" borderId="23" xfId="45" applyFont="1" applyBorder="1"/>
    <xf numFmtId="0" fontId="24" fillId="0" borderId="0" xfId="45" applyFont="1" applyAlignment="1">
      <alignment horizontal="center" vertical="center"/>
    </xf>
    <xf numFmtId="0" fontId="35" fillId="7" borderId="10" xfId="45" applyFont="1" applyFill="1" applyBorder="1" applyAlignment="1" applyProtection="1">
      <alignment horizontal="center" vertical="center" wrapText="1"/>
      <protection locked="0"/>
    </xf>
    <xf numFmtId="4" fontId="35" fillId="7" borderId="10" xfId="45" applyNumberFormat="1" applyFont="1" applyFill="1" applyBorder="1" applyAlignment="1" applyProtection="1">
      <alignment horizontal="right" vertical="center" wrapText="1" indent="1"/>
      <protection locked="0"/>
    </xf>
    <xf numFmtId="0" fontId="24" fillId="0" borderId="0" xfId="45" applyFont="1" applyAlignment="1">
      <alignment vertical="center"/>
    </xf>
    <xf numFmtId="0" fontId="24" fillId="0" borderId="0" xfId="45" applyFont="1" applyAlignment="1">
      <alignment vertical="center" wrapText="1"/>
    </xf>
    <xf numFmtId="0" fontId="24" fillId="0" borderId="0" xfId="46" applyFont="1"/>
    <xf numFmtId="0" fontId="25" fillId="0" borderId="0" xfId="46" applyFont="1" applyAlignment="1">
      <alignment vertical="center"/>
    </xf>
    <xf numFmtId="0" fontId="32" fillId="5" borderId="20" xfId="46" applyFont="1" applyFill="1" applyBorder="1" applyAlignment="1">
      <alignment horizontal="center" vertical="center" wrapText="1"/>
    </xf>
    <xf numFmtId="0" fontId="32" fillId="5" borderId="21" xfId="46" applyFont="1" applyFill="1" applyBorder="1" applyAlignment="1">
      <alignment horizontal="center" vertical="center" wrapText="1"/>
    </xf>
    <xf numFmtId="0" fontId="24" fillId="0" borderId="0" xfId="46" applyFont="1" applyAlignment="1">
      <alignment vertical="center"/>
    </xf>
    <xf numFmtId="0" fontId="24" fillId="0" borderId="0" xfId="46" applyFont="1" applyAlignment="1">
      <alignment vertical="center" wrapText="1"/>
    </xf>
    <xf numFmtId="0" fontId="43" fillId="0" borderId="0" xfId="43" applyFont="1" applyAlignment="1">
      <alignment horizontal="center" vertical="center"/>
    </xf>
    <xf numFmtId="0" fontId="32" fillId="0" borderId="0" xfId="43" applyFont="1" applyAlignment="1">
      <alignment horizontal="center" vertical="center"/>
    </xf>
    <xf numFmtId="0" fontId="24" fillId="22" borderId="10" xfId="30" applyFont="1" applyFill="1" applyBorder="1" applyAlignment="1">
      <alignment vertical="center"/>
    </xf>
    <xf numFmtId="0" fontId="9" fillId="0" borderId="19" xfId="43" applyFont="1" applyBorder="1" applyAlignment="1" applyProtection="1">
      <alignment horizontal="left" vertical="center" wrapText="1"/>
      <protection locked="0"/>
    </xf>
    <xf numFmtId="0" fontId="45" fillId="0" borderId="15" xfId="30" applyFont="1" applyBorder="1" applyAlignment="1">
      <alignment horizontal="center" vertical="center" wrapText="1"/>
    </xf>
    <xf numFmtId="0" fontId="45" fillId="0" borderId="25" xfId="30" applyFont="1" applyBorder="1" applyAlignment="1">
      <alignment horizontal="center" vertical="center" wrapText="1"/>
    </xf>
    <xf numFmtId="0" fontId="32" fillId="17" borderId="17" xfId="30" applyFont="1" applyFill="1" applyBorder="1" applyAlignment="1">
      <alignment horizontal="centerContinuous" vertical="center"/>
    </xf>
    <xf numFmtId="0" fontId="47" fillId="0" borderId="0" xfId="44" applyFont="1"/>
    <xf numFmtId="0" fontId="36" fillId="0" borderId="16" xfId="30" applyFont="1" applyBorder="1" applyAlignment="1">
      <alignment horizontal="center" vertical="center" wrapText="1"/>
    </xf>
    <xf numFmtId="0" fontId="36" fillId="0" borderId="16" xfId="30" applyFont="1" applyBorder="1" applyAlignment="1" applyProtection="1">
      <alignment horizontal="center" vertical="center" wrapText="1"/>
      <protection locked="0"/>
    </xf>
    <xf numFmtId="0" fontId="36"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left" vertical="center" wrapText="1"/>
    </xf>
    <xf numFmtId="0" fontId="24" fillId="0" borderId="0" xfId="44" applyFont="1" applyAlignment="1">
      <alignment horizontal="center" vertical="center" wrapText="1"/>
    </xf>
    <xf numFmtId="4" fontId="24" fillId="0" borderId="0" xfId="44" applyNumberFormat="1" applyFont="1" applyAlignment="1">
      <alignment horizontal="center" vertical="center"/>
    </xf>
    <xf numFmtId="0" fontId="36" fillId="0" borderId="0" xfId="0" applyFont="1"/>
    <xf numFmtId="0" fontId="49" fillId="0" borderId="0" xfId="43" applyFont="1" applyAlignment="1">
      <alignment horizontal="center" vertical="center"/>
    </xf>
    <xf numFmtId="0" fontId="42" fillId="0" borderId="0" xfId="43" applyFont="1" applyAlignment="1">
      <alignment horizontal="center" vertical="center"/>
    </xf>
    <xf numFmtId="0" fontId="35" fillId="0" borderId="0" xfId="43" applyFont="1" applyAlignment="1">
      <alignment horizontal="center" vertical="center"/>
    </xf>
    <xf numFmtId="0" fontId="48" fillId="0" borderId="0" xfId="0" applyFont="1" applyAlignment="1">
      <alignment horizontal="center" vertical="center"/>
    </xf>
    <xf numFmtId="0" fontId="48" fillId="0" borderId="0" xfId="0" applyFont="1" applyAlignment="1">
      <alignment horizontal="left" vertical="center"/>
    </xf>
    <xf numFmtId="0" fontId="50" fillId="4" borderId="11" xfId="0" applyFont="1" applyFill="1" applyBorder="1" applyAlignment="1">
      <alignment horizontal="center" vertical="center" wrapText="1"/>
    </xf>
    <xf numFmtId="0" fontId="42" fillId="21" borderId="20" xfId="43" applyFont="1" applyFill="1" applyBorder="1" applyAlignment="1">
      <alignment horizontal="center" vertical="center" wrapText="1"/>
    </xf>
    <xf numFmtId="0" fontId="50" fillId="4" borderId="12" xfId="0" applyFont="1" applyFill="1" applyBorder="1" applyAlignment="1">
      <alignment horizontal="center" vertical="center" wrapText="1"/>
    </xf>
    <xf numFmtId="0" fontId="8" fillId="0" borderId="0" xfId="43" applyFont="1" applyAlignment="1">
      <alignment vertical="center"/>
    </xf>
    <xf numFmtId="43" fontId="24" fillId="0" borderId="0" xfId="32" applyFont="1"/>
    <xf numFmtId="0" fontId="27" fillId="0" borderId="0" xfId="30" applyFont="1"/>
    <xf numFmtId="0" fontId="27" fillId="0" borderId="0" xfId="30" applyFont="1" applyAlignment="1">
      <alignment vertical="center" wrapText="1"/>
    </xf>
    <xf numFmtId="0" fontId="35" fillId="7" borderId="16" xfId="46" applyFont="1" applyFill="1" applyBorder="1" applyAlignment="1" applyProtection="1">
      <alignment horizontal="center" vertical="center" wrapText="1"/>
      <protection locked="0"/>
    </xf>
    <xf numFmtId="0" fontId="36" fillId="0" borderId="16" xfId="35" applyFont="1" applyBorder="1" applyAlignment="1" applyProtection="1">
      <alignment horizontal="center" vertical="center" wrapText="1"/>
      <protection locked="0"/>
    </xf>
    <xf numFmtId="0" fontId="7" fillId="0" borderId="10" xfId="43" applyFont="1" applyBorder="1" applyAlignment="1">
      <alignment horizontal="center" vertical="center" wrapText="1"/>
    </xf>
    <xf numFmtId="3" fontId="36" fillId="0" borderId="16" xfId="44" applyNumberFormat="1" applyFont="1" applyBorder="1" applyAlignment="1" applyProtection="1">
      <alignment horizontal="center" vertical="center" wrapText="1"/>
      <protection locked="0"/>
    </xf>
    <xf numFmtId="4" fontId="36" fillId="0" borderId="16" xfId="44" applyNumberFormat="1" applyFont="1" applyBorder="1" applyAlignment="1" applyProtection="1">
      <alignment horizontal="right" vertical="center" wrapText="1" indent="1"/>
      <protection locked="0"/>
    </xf>
    <xf numFmtId="167" fontId="36" fillId="0" borderId="16" xfId="44" applyNumberFormat="1" applyFont="1" applyBorder="1" applyAlignment="1" applyProtection="1">
      <alignment horizontal="center" vertical="center" wrapText="1"/>
      <protection locked="0"/>
    </xf>
    <xf numFmtId="0" fontId="6" fillId="0" borderId="10" xfId="43"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pplyProtection="1">
      <alignment horizontal="center" vertical="center" wrapText="1"/>
      <protection locked="0"/>
    </xf>
    <xf numFmtId="0" fontId="36" fillId="0" borderId="10"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5" fillId="7" borderId="16" xfId="43" applyFont="1" applyFill="1" applyBorder="1" applyAlignment="1" applyProtection="1">
      <alignment horizontal="center" vertical="center" wrapText="1"/>
      <protection locked="0"/>
    </xf>
    <xf numFmtId="4" fontId="35" fillId="7" borderId="16" xfId="43" applyNumberFormat="1" applyFont="1" applyFill="1" applyBorder="1" applyAlignment="1" applyProtection="1">
      <alignment horizontal="right" vertical="center" wrapText="1" indent="1"/>
      <protection locked="0"/>
    </xf>
    <xf numFmtId="3" fontId="36" fillId="0" borderId="16" xfId="0" applyNumberFormat="1" applyFont="1" applyBorder="1" applyAlignment="1" applyProtection="1">
      <alignment horizontal="center" vertical="center" wrapText="1"/>
      <protection locked="0"/>
    </xf>
    <xf numFmtId="0" fontId="36" fillId="0" borderId="16" xfId="0" applyFont="1" applyBorder="1" applyAlignment="1">
      <alignment horizontal="center" vertical="center" wrapText="1"/>
    </xf>
    <xf numFmtId="0" fontId="6" fillId="0" borderId="10" xfId="43" applyFont="1" applyBorder="1" applyAlignment="1" applyProtection="1">
      <alignment horizontal="center" vertical="center" wrapText="1"/>
      <protection locked="0"/>
    </xf>
    <xf numFmtId="0" fontId="36" fillId="0" borderId="10" xfId="43" applyFont="1" applyBorder="1" applyAlignment="1">
      <alignment horizontal="center" vertical="center" wrapText="1"/>
    </xf>
    <xf numFmtId="0" fontId="40" fillId="0" borderId="10" xfId="43" applyFont="1" applyBorder="1" applyAlignment="1">
      <alignment horizontal="center" vertical="center" wrapText="1"/>
    </xf>
    <xf numFmtId="0" fontId="40" fillId="0" borderId="10" xfId="43" applyFont="1" applyBorder="1" applyAlignment="1" applyProtection="1">
      <alignment horizontal="center" vertical="center" wrapText="1"/>
      <protection locked="0"/>
    </xf>
    <xf numFmtId="4" fontId="6" fillId="0" borderId="10" xfId="0" applyNumberFormat="1" applyFont="1" applyBorder="1" applyAlignment="1">
      <alignment horizontal="center" vertical="center" wrapText="1"/>
    </xf>
    <xf numFmtId="4" fontId="36" fillId="0" borderId="10" xfId="0" applyNumberFormat="1" applyFont="1" applyBorder="1" applyAlignment="1">
      <alignment horizontal="center" vertical="center" wrapText="1"/>
    </xf>
    <xf numFmtId="0" fontId="6" fillId="0" borderId="10" xfId="34" applyFont="1" applyBorder="1" applyAlignment="1">
      <alignment horizontal="center" vertical="center" wrapText="1"/>
    </xf>
    <xf numFmtId="0" fontId="10" fillId="6" borderId="10" xfId="44" applyFill="1" applyBorder="1" applyAlignment="1">
      <alignment horizontal="center" vertical="center" wrapText="1"/>
    </xf>
    <xf numFmtId="0" fontId="36" fillId="6" borderId="10" xfId="44" applyFont="1" applyFill="1" applyBorder="1" applyAlignment="1">
      <alignment horizontal="center" vertical="center" wrapText="1"/>
    </xf>
    <xf numFmtId="0" fontId="10" fillId="6" borderId="10" xfId="43" applyFill="1" applyBorder="1" applyAlignment="1">
      <alignment horizontal="center" vertical="center" wrapText="1"/>
    </xf>
    <xf numFmtId="0" fontId="0" fillId="6" borderId="10" xfId="43" applyFont="1" applyFill="1" applyBorder="1" applyAlignment="1">
      <alignment horizontal="center" vertical="center" wrapText="1"/>
    </xf>
    <xf numFmtId="0" fontId="40" fillId="6" borderId="10" xfId="44" applyFont="1" applyFill="1" applyBorder="1" applyAlignment="1" applyProtection="1">
      <alignment horizontal="center" vertical="center" wrapText="1"/>
      <protection locked="0"/>
    </xf>
    <xf numFmtId="0" fontId="36" fillId="6" borderId="10" xfId="44" applyFont="1" applyFill="1" applyBorder="1" applyAlignment="1" applyProtection="1">
      <alignment horizontal="center" vertical="center" wrapText="1"/>
      <protection locked="0"/>
    </xf>
    <xf numFmtId="3" fontId="40" fillId="6" borderId="10" xfId="44" applyNumberFormat="1" applyFont="1" applyFill="1" applyBorder="1" applyAlignment="1" applyProtection="1">
      <alignment horizontal="center" vertical="center" wrapText="1"/>
      <protection locked="0"/>
    </xf>
    <xf numFmtId="0" fontId="36" fillId="6" borderId="10" xfId="44" applyFont="1" applyFill="1" applyBorder="1" applyAlignment="1">
      <alignment horizontal="left" vertical="center" wrapText="1"/>
    </xf>
    <xf numFmtId="0" fontId="36" fillId="6" borderId="10" xfId="44" applyFont="1" applyFill="1" applyBorder="1" applyAlignment="1" applyProtection="1">
      <alignment horizontal="left" vertical="center" wrapText="1"/>
      <protection locked="0"/>
    </xf>
    <xf numFmtId="4" fontId="36" fillId="6" borderId="10" xfId="44" applyNumberFormat="1" applyFont="1" applyFill="1" applyBorder="1" applyAlignment="1">
      <alignment horizontal="right" vertical="center" wrapText="1" indent="1"/>
    </xf>
    <xf numFmtId="167" fontId="36" fillId="6" borderId="10" xfId="44" applyNumberFormat="1" applyFont="1" applyFill="1" applyBorder="1" applyAlignment="1" applyProtection="1">
      <alignment horizontal="center" vertical="center" wrapText="1"/>
      <protection locked="0"/>
    </xf>
    <xf numFmtId="49" fontId="36" fillId="6" borderId="10" xfId="44" applyNumberFormat="1" applyFont="1" applyFill="1" applyBorder="1" applyAlignment="1" applyProtection="1">
      <alignment horizontal="center" vertical="center" wrapText="1"/>
      <protection locked="0"/>
    </xf>
    <xf numFmtId="0" fontId="36" fillId="6" borderId="16" xfId="44" applyFont="1" applyFill="1" applyBorder="1" applyAlignment="1">
      <alignment horizontal="center" vertical="center" wrapText="1"/>
    </xf>
    <xf numFmtId="49" fontId="36" fillId="6" borderId="16" xfId="44" applyNumberFormat="1" applyFont="1" applyFill="1" applyBorder="1" applyAlignment="1" applyProtection="1">
      <alignment horizontal="center" vertical="center" wrapText="1"/>
      <protection locked="0"/>
    </xf>
    <xf numFmtId="0" fontId="36" fillId="6" borderId="16" xfId="44" applyFont="1" applyFill="1" applyBorder="1" applyAlignment="1" applyProtection="1">
      <alignment horizontal="center" vertical="center" wrapText="1"/>
      <protection locked="0"/>
    </xf>
    <xf numFmtId="0" fontId="36" fillId="6" borderId="16" xfId="44" applyFont="1" applyFill="1" applyBorder="1" applyAlignment="1">
      <alignment horizontal="left" vertical="center" wrapText="1"/>
    </xf>
    <xf numFmtId="0" fontId="36" fillId="6" borderId="16" xfId="44" applyFont="1" applyFill="1" applyBorder="1" applyAlignment="1" applyProtection="1">
      <alignment horizontal="left" vertical="center" wrapText="1"/>
      <protection locked="0"/>
    </xf>
    <xf numFmtId="4" fontId="36" fillId="6" borderId="16" xfId="44" applyNumberFormat="1" applyFont="1" applyFill="1" applyBorder="1" applyAlignment="1">
      <alignment horizontal="right" vertical="center" wrapText="1" indent="1"/>
    </xf>
    <xf numFmtId="3" fontId="10" fillId="6" borderId="10" xfId="44" applyNumberFormat="1" applyFill="1" applyBorder="1" applyAlignment="1" applyProtection="1">
      <alignment horizontal="center" vertical="center" wrapText="1"/>
      <protection locked="0"/>
    </xf>
    <xf numFmtId="3" fontId="36" fillId="6" borderId="10" xfId="44" applyNumberFormat="1" applyFont="1" applyFill="1" applyBorder="1" applyAlignment="1" applyProtection="1">
      <alignment horizontal="center" vertical="center" wrapText="1"/>
      <protection locked="0"/>
    </xf>
    <xf numFmtId="3" fontId="36" fillId="0" borderId="10" xfId="0" applyNumberFormat="1" applyFont="1" applyBorder="1" applyAlignment="1" applyProtection="1">
      <alignment horizontal="center" vertical="center" wrapText="1"/>
      <protection locked="0"/>
    </xf>
    <xf numFmtId="167" fontId="36" fillId="0" borderId="10" xfId="0" applyNumberFormat="1" applyFont="1" applyBorder="1" applyAlignment="1" applyProtection="1">
      <alignment horizontal="center" vertical="center" wrapText="1"/>
      <protection locked="0"/>
    </xf>
    <xf numFmtId="0" fontId="36" fillId="0" borderId="10" xfId="0" applyFont="1" applyBorder="1" applyAlignment="1">
      <alignment horizontal="center" vertical="center" wrapText="1"/>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horizontal="left" vertical="center" wrapText="1"/>
    </xf>
    <xf numFmtId="0" fontId="21" fillId="0" borderId="0" xfId="0" applyFont="1" applyAlignment="1">
      <alignment horizontal="center" vertical="center"/>
    </xf>
    <xf numFmtId="44" fontId="21" fillId="0" borderId="0" xfId="47" applyFont="1" applyAlignment="1">
      <alignment horizontal="left" vertical="center"/>
    </xf>
    <xf numFmtId="0" fontId="21" fillId="0" borderId="0" xfId="0" applyFont="1" applyAlignment="1">
      <alignment horizontal="left" vertical="center" wrapText="1"/>
    </xf>
    <xf numFmtId="44" fontId="52" fillId="0" borderId="0" xfId="47" applyFont="1" applyAlignment="1">
      <alignment horizontal="center" vertical="center"/>
    </xf>
    <xf numFmtId="0" fontId="36" fillId="0" borderId="34" xfId="0" applyFont="1" applyBorder="1" applyAlignment="1">
      <alignment horizontal="center" vertical="center" wrapText="1"/>
    </xf>
    <xf numFmtId="0" fontId="36" fillId="0" borderId="35" xfId="0" applyFont="1" applyBorder="1" applyAlignment="1">
      <alignment horizontal="center" vertical="center" wrapText="1"/>
    </xf>
    <xf numFmtId="0" fontId="5" fillId="0" borderId="35" xfId="43" applyFont="1" applyBorder="1" applyAlignment="1">
      <alignment horizontal="center" vertical="center" wrapText="1"/>
    </xf>
    <xf numFmtId="0" fontId="36" fillId="0" borderId="35" xfId="0" applyFont="1" applyBorder="1" applyAlignment="1" applyProtection="1">
      <alignment horizontal="center" vertical="center" wrapText="1"/>
      <protection locked="0"/>
    </xf>
    <xf numFmtId="3" fontId="36" fillId="0" borderId="35" xfId="0" applyNumberFormat="1" applyFont="1" applyBorder="1" applyAlignment="1" applyProtection="1">
      <alignment horizontal="center" vertical="center" wrapText="1"/>
      <protection locked="0"/>
    </xf>
    <xf numFmtId="4" fontId="36" fillId="0" borderId="35" xfId="0" applyNumberFormat="1" applyFont="1" applyBorder="1" applyAlignment="1">
      <alignment horizontal="center" vertical="center" wrapText="1"/>
    </xf>
    <xf numFmtId="167" fontId="36" fillId="0" borderId="35" xfId="0" applyNumberFormat="1"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36" fillId="0" borderId="37" xfId="0" applyFont="1" applyBorder="1" applyAlignment="1">
      <alignment horizontal="center" vertical="center" wrapText="1"/>
    </xf>
    <xf numFmtId="0" fontId="5" fillId="0" borderId="10" xfId="43" applyFont="1" applyBorder="1" applyAlignment="1">
      <alignment horizontal="center" vertical="center" wrapText="1"/>
    </xf>
    <xf numFmtId="0" fontId="36" fillId="0" borderId="38" xfId="0" applyFont="1" applyBorder="1" applyAlignment="1" applyProtection="1">
      <alignment horizontal="center" vertical="center" wrapText="1"/>
      <protection locked="0"/>
    </xf>
    <xf numFmtId="0" fontId="5" fillId="0" borderId="3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3" fontId="5" fillId="0" borderId="10" xfId="0" applyNumberFormat="1" applyFont="1" applyBorder="1" applyAlignment="1" applyProtection="1">
      <alignment horizontal="center" vertical="center" wrapText="1"/>
      <protection locked="0"/>
    </xf>
    <xf numFmtId="4" fontId="5" fillId="0" borderId="10" xfId="0" applyNumberFormat="1" applyFont="1" applyBorder="1" applyAlignment="1">
      <alignment horizontal="center" vertical="center" wrapText="1"/>
    </xf>
    <xf numFmtId="0" fontId="5" fillId="0" borderId="38" xfId="0" applyFont="1" applyBorder="1" applyAlignment="1" applyProtection="1">
      <alignment horizontal="center" vertical="center" wrapText="1"/>
      <protection locked="0"/>
    </xf>
    <xf numFmtId="4" fontId="40" fillId="0" borderId="10" xfId="0" applyNumberFormat="1" applyFont="1" applyBorder="1" applyAlignment="1">
      <alignment horizontal="center" vertical="center" wrapText="1"/>
    </xf>
    <xf numFmtId="0" fontId="53" fillId="0" borderId="10" xfId="0" applyFont="1" applyBorder="1" applyAlignment="1">
      <alignment horizontal="center" vertical="center" wrapText="1"/>
    </xf>
    <xf numFmtId="0" fontId="36" fillId="0" borderId="39"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40" xfId="0" applyFont="1" applyBorder="1" applyAlignment="1" applyProtection="1">
      <alignment horizontal="center" vertical="center" wrapText="1"/>
      <protection locked="0"/>
    </xf>
    <xf numFmtId="3" fontId="36" fillId="0" borderId="40" xfId="0" applyNumberFormat="1" applyFont="1" applyBorder="1" applyAlignment="1" applyProtection="1">
      <alignment horizontal="center" vertical="center" wrapText="1"/>
      <protection locked="0"/>
    </xf>
    <xf numFmtId="167" fontId="36" fillId="0" borderId="40" xfId="0" applyNumberFormat="1" applyFont="1" applyBorder="1" applyAlignment="1" applyProtection="1">
      <alignment horizontal="center" vertical="center" wrapText="1"/>
      <protection locked="0"/>
    </xf>
    <xf numFmtId="0" fontId="36" fillId="0" borderId="41" xfId="0"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4" fontId="40" fillId="0" borderId="19" xfId="0" applyNumberFormat="1" applyFont="1" applyBorder="1" applyAlignment="1">
      <alignment horizontal="center" vertical="center" wrapText="1"/>
    </xf>
    <xf numFmtId="4" fontId="48" fillId="23" borderId="10" xfId="0" applyNumberFormat="1" applyFont="1" applyFill="1" applyBorder="1" applyAlignment="1" applyProtection="1">
      <alignment horizontal="right" vertical="center" wrapText="1"/>
      <protection locked="0"/>
    </xf>
    <xf numFmtId="0" fontId="48" fillId="7" borderId="10" xfId="0" applyFont="1" applyFill="1" applyBorder="1" applyAlignment="1">
      <alignment horizontal="center" vertical="center" wrapText="1"/>
    </xf>
    <xf numFmtId="4" fontId="40" fillId="0" borderId="16" xfId="32" applyNumberFormat="1" applyFont="1" applyFill="1" applyBorder="1" applyAlignment="1">
      <alignment horizontal="center" vertical="center" wrapText="1"/>
    </xf>
    <xf numFmtId="4" fontId="40" fillId="0" borderId="10" xfId="32" applyNumberFormat="1" applyFont="1" applyFill="1" applyBorder="1" applyAlignment="1">
      <alignment horizontal="center" vertical="center" wrapText="1"/>
    </xf>
    <xf numFmtId="4" fontId="40" fillId="0" borderId="10" xfId="32" applyNumberFormat="1" applyFont="1" applyFill="1" applyBorder="1" applyAlignment="1">
      <alignment horizontal="center" vertical="center"/>
    </xf>
    <xf numFmtId="4" fontId="48" fillId="7" borderId="10" xfId="46" applyNumberFormat="1" applyFont="1" applyFill="1" applyBorder="1" applyAlignment="1">
      <alignment horizontal="center" vertical="center" wrapText="1"/>
    </xf>
    <xf numFmtId="0" fontId="10" fillId="0" borderId="10" xfId="46" applyBorder="1" applyAlignment="1">
      <alignment horizontal="center" vertical="center" wrapText="1"/>
    </xf>
    <xf numFmtId="0" fontId="10" fillId="0" borderId="10" xfId="46" applyBorder="1" applyAlignment="1" applyProtection="1">
      <alignment horizontal="center" vertical="center" wrapText="1"/>
      <protection locked="0"/>
    </xf>
    <xf numFmtId="3" fontId="36" fillId="0" borderId="16" xfId="46" applyNumberFormat="1" applyFont="1" applyBorder="1" applyAlignment="1" applyProtection="1">
      <alignment horizontal="center" vertical="center" wrapText="1"/>
      <protection locked="0"/>
    </xf>
    <xf numFmtId="0" fontId="10" fillId="0" borderId="10" xfId="46" applyBorder="1" applyAlignment="1">
      <alignment horizontal="left" vertical="center" wrapText="1"/>
    </xf>
    <xf numFmtId="0" fontId="10" fillId="0" borderId="10" xfId="46" applyBorder="1" applyAlignment="1" applyProtection="1">
      <alignment horizontal="left" vertical="center"/>
      <protection locked="0"/>
    </xf>
    <xf numFmtId="4" fontId="40" fillId="0" borderId="16" xfId="46" applyNumberFormat="1" applyFont="1" applyBorder="1" applyAlignment="1">
      <alignment horizontal="center" vertical="center" wrapText="1"/>
    </xf>
    <xf numFmtId="0" fontId="36" fillId="0" borderId="16" xfId="46" applyFont="1" applyBorder="1" applyAlignment="1" applyProtection="1">
      <alignment horizontal="center" vertical="center" wrapText="1"/>
      <protection locked="0"/>
    </xf>
    <xf numFmtId="167" fontId="36" fillId="0" borderId="16" xfId="46" applyNumberFormat="1" applyFont="1" applyBorder="1" applyAlignment="1" applyProtection="1">
      <alignment horizontal="center" vertical="center" wrapText="1"/>
      <protection locked="0"/>
    </xf>
    <xf numFmtId="0" fontId="36" fillId="0" borderId="16" xfId="46" applyFont="1" applyBorder="1" applyAlignment="1">
      <alignment horizontal="center" vertical="center" wrapText="1"/>
    </xf>
    <xf numFmtId="0" fontId="40" fillId="0" borderId="16" xfId="46" applyFont="1" applyBorder="1" applyAlignment="1" applyProtection="1">
      <alignment horizontal="center" vertical="center" wrapText="1"/>
      <protection locked="0"/>
    </xf>
    <xf numFmtId="3" fontId="36" fillId="0" borderId="10" xfId="46" applyNumberFormat="1" applyFont="1" applyBorder="1" applyAlignment="1" applyProtection="1">
      <alignment horizontal="center" vertical="center" wrapText="1"/>
      <protection locked="0"/>
    </xf>
    <xf numFmtId="0" fontId="10" fillId="0" borderId="10" xfId="46" applyBorder="1" applyAlignment="1">
      <alignment vertical="center" wrapText="1"/>
    </xf>
    <xf numFmtId="0" fontId="10" fillId="0" borderId="10" xfId="46" applyBorder="1" applyAlignment="1" applyProtection="1">
      <alignment horizontal="center" vertical="center"/>
      <protection locked="0"/>
    </xf>
    <xf numFmtId="4" fontId="40" fillId="0" borderId="10" xfId="46" applyNumberFormat="1" applyFont="1" applyBorder="1" applyAlignment="1">
      <alignment horizontal="center" vertical="center" wrapText="1"/>
    </xf>
    <xf numFmtId="0" fontId="36" fillId="0" borderId="10" xfId="46" applyFont="1" applyBorder="1" applyAlignment="1" applyProtection="1">
      <alignment horizontal="center" vertical="center" wrapText="1"/>
      <protection locked="0"/>
    </xf>
    <xf numFmtId="167" fontId="36" fillId="0" borderId="10" xfId="46" applyNumberFormat="1" applyFont="1" applyBorder="1" applyAlignment="1" applyProtection="1">
      <alignment horizontal="center" vertical="center" wrapText="1"/>
      <protection locked="0"/>
    </xf>
    <xf numFmtId="0" fontId="36" fillId="0" borderId="10" xfId="46" applyFont="1" applyBorder="1" applyAlignment="1">
      <alignment horizontal="center" vertical="center" wrapText="1"/>
    </xf>
    <xf numFmtId="3" fontId="10" fillId="0" borderId="16" xfId="46" applyNumberFormat="1" applyBorder="1" applyAlignment="1" applyProtection="1">
      <alignment horizontal="center" vertical="center" wrapText="1"/>
      <protection locked="0"/>
    </xf>
    <xf numFmtId="0" fontId="10" fillId="0" borderId="16" xfId="46" applyBorder="1" applyAlignment="1" applyProtection="1">
      <alignment horizontal="center" vertical="center" wrapText="1"/>
      <protection locked="0"/>
    </xf>
    <xf numFmtId="167" fontId="10" fillId="0" borderId="16" xfId="46" applyNumberFormat="1" applyBorder="1" applyAlignment="1" applyProtection="1">
      <alignment horizontal="center" vertical="center" wrapText="1"/>
      <protection locked="0"/>
    </xf>
    <xf numFmtId="0" fontId="10" fillId="0" borderId="16" xfId="46" applyBorder="1" applyAlignment="1">
      <alignment horizontal="center" vertical="center" wrapText="1"/>
    </xf>
    <xf numFmtId="0" fontId="40" fillId="0" borderId="16" xfId="46" applyFont="1" applyBorder="1" applyAlignment="1">
      <alignment horizontal="center" vertical="center" wrapText="1"/>
    </xf>
    <xf numFmtId="0" fontId="40" fillId="0" borderId="10" xfId="46" applyFont="1" applyBorder="1" applyAlignment="1" applyProtection="1">
      <alignment horizontal="center" vertical="center" wrapText="1"/>
      <protection locked="0"/>
    </xf>
    <xf numFmtId="0" fontId="40" fillId="0" borderId="10" xfId="46" applyFont="1" applyBorder="1" applyAlignment="1">
      <alignment horizontal="left" vertical="center" wrapText="1"/>
    </xf>
    <xf numFmtId="0" fontId="0" fillId="0" borderId="10" xfId="46" applyFont="1" applyBorder="1" applyAlignment="1">
      <alignment horizontal="left" vertical="center" wrapText="1"/>
    </xf>
    <xf numFmtId="0" fontId="10" fillId="0" borderId="19" xfId="46" applyBorder="1" applyAlignment="1" applyProtection="1">
      <alignment horizontal="left" vertical="center"/>
      <protection locked="0"/>
    </xf>
    <xf numFmtId="0" fontId="10" fillId="0" borderId="19" xfId="46" applyBorder="1" applyAlignment="1" applyProtection="1">
      <alignment horizontal="center" vertical="center" wrapText="1"/>
      <protection locked="0"/>
    </xf>
    <xf numFmtId="3" fontId="10" fillId="0" borderId="10" xfId="46" applyNumberFormat="1" applyBorder="1" applyAlignment="1" applyProtection="1">
      <alignment horizontal="center" vertical="center" wrapText="1"/>
      <protection locked="0"/>
    </xf>
    <xf numFmtId="167" fontId="10" fillId="0" borderId="10" xfId="46" applyNumberFormat="1" applyBorder="1" applyAlignment="1" applyProtection="1">
      <alignment horizontal="center" vertical="center" wrapText="1"/>
      <protection locked="0"/>
    </xf>
    <xf numFmtId="0" fontId="10" fillId="0" borderId="10" xfId="46" applyBorder="1" applyAlignment="1">
      <alignment horizontal="center" vertical="center"/>
    </xf>
    <xf numFmtId="3" fontId="10" fillId="0" borderId="18" xfId="46" applyNumberFormat="1" applyBorder="1" applyAlignment="1" applyProtection="1">
      <alignment horizontal="center" vertical="center" wrapText="1"/>
      <protection locked="0"/>
    </xf>
    <xf numFmtId="0" fontId="10" fillId="0" borderId="13" xfId="46" applyBorder="1" applyAlignment="1" applyProtection="1">
      <alignment horizontal="left" vertical="center" wrapText="1"/>
      <protection locked="0"/>
    </xf>
    <xf numFmtId="14" fontId="10" fillId="0" borderId="16" xfId="46" applyNumberFormat="1" applyBorder="1" applyAlignment="1" applyProtection="1">
      <alignment horizontal="center" vertical="center" wrapText="1"/>
      <protection locked="0"/>
    </xf>
    <xf numFmtId="49" fontId="10" fillId="0" borderId="16" xfId="46" applyNumberFormat="1" applyBorder="1" applyAlignment="1" applyProtection="1">
      <alignment horizontal="center" vertical="center" wrapText="1"/>
      <protection locked="0"/>
    </xf>
    <xf numFmtId="0" fontId="10" fillId="0" borderId="16" xfId="46" applyBorder="1" applyAlignment="1">
      <alignment horizontal="left" vertical="center" wrapText="1"/>
    </xf>
    <xf numFmtId="0" fontId="10" fillId="0" borderId="0" xfId="43" applyAlignment="1">
      <alignment horizontal="left" vertical="center" wrapText="1"/>
    </xf>
    <xf numFmtId="0" fontId="0" fillId="0" borderId="0" xfId="0" applyAlignment="1">
      <alignment horizontal="left" vertical="center" wrapText="1"/>
    </xf>
    <xf numFmtId="0" fontId="10" fillId="0" borderId="10" xfId="46" applyBorder="1" applyAlignment="1" applyProtection="1">
      <alignment horizontal="left" vertical="center" wrapText="1"/>
      <protection locked="0"/>
    </xf>
    <xf numFmtId="0" fontId="0" fillId="0" borderId="10" xfId="46" applyFont="1" applyBorder="1" applyAlignment="1">
      <alignment horizontal="center" vertical="center" wrapText="1"/>
    </xf>
    <xf numFmtId="0" fontId="0" fillId="0" borderId="10" xfId="0" applyBorder="1" applyAlignment="1">
      <alignment vertical="center" wrapText="1"/>
    </xf>
    <xf numFmtId="0" fontId="0" fillId="0" borderId="10" xfId="46" applyFont="1" applyBorder="1" applyAlignment="1" applyProtection="1">
      <alignment horizontal="center" vertical="center" wrapText="1"/>
      <protection locked="0"/>
    </xf>
    <xf numFmtId="0" fontId="0" fillId="0" borderId="10" xfId="43" applyFont="1" applyBorder="1" applyAlignment="1">
      <alignment horizontal="left" vertical="center" wrapText="1"/>
    </xf>
    <xf numFmtId="49" fontId="10" fillId="0" borderId="10" xfId="46" applyNumberFormat="1" applyBorder="1" applyAlignment="1" applyProtection="1">
      <alignment horizontal="center" vertical="center" wrapText="1"/>
      <protection locked="0"/>
    </xf>
    <xf numFmtId="0" fontId="0" fillId="0" borderId="10" xfId="0" applyBorder="1" applyAlignment="1">
      <alignment horizontal="left" vertical="center" wrapText="1"/>
    </xf>
    <xf numFmtId="0" fontId="24" fillId="0" borderId="0" xfId="48" applyFont="1"/>
    <xf numFmtId="0" fontId="43" fillId="0" borderId="0" xfId="48" applyFont="1" applyAlignment="1">
      <alignment horizontal="center" vertical="center"/>
    </xf>
    <xf numFmtId="0" fontId="32" fillId="0" borderId="0" xfId="48" applyFont="1" applyAlignment="1">
      <alignment horizontal="center" vertical="center"/>
    </xf>
    <xf numFmtId="0" fontId="25" fillId="0" borderId="0" xfId="48" applyFont="1" applyAlignment="1">
      <alignment horizontal="center" vertical="center"/>
    </xf>
    <xf numFmtId="0" fontId="25" fillId="0" borderId="0" xfId="48" applyFont="1" applyAlignment="1">
      <alignment vertical="center"/>
    </xf>
    <xf numFmtId="0" fontId="32" fillId="5" borderId="20" xfId="48" applyFont="1" applyFill="1" applyBorder="1" applyAlignment="1">
      <alignment horizontal="center" vertical="center" wrapText="1"/>
    </xf>
    <xf numFmtId="0" fontId="32" fillId="21" borderId="20" xfId="48" applyFont="1" applyFill="1" applyBorder="1" applyAlignment="1">
      <alignment horizontal="center" vertical="center" wrapText="1"/>
    </xf>
    <xf numFmtId="0" fontId="32" fillId="5" borderId="21" xfId="48" applyFont="1" applyFill="1" applyBorder="1" applyAlignment="1">
      <alignment horizontal="center" vertical="center" wrapText="1"/>
    </xf>
    <xf numFmtId="0" fontId="4" fillId="0" borderId="10" xfId="48" applyBorder="1" applyAlignment="1">
      <alignment horizontal="center" vertical="center" wrapText="1"/>
    </xf>
    <xf numFmtId="0" fontId="4" fillId="0" borderId="10" xfId="48" applyBorder="1" applyAlignment="1" applyProtection="1">
      <alignment horizontal="center" vertical="center" wrapText="1"/>
      <protection locked="0"/>
    </xf>
    <xf numFmtId="3" fontId="36" fillId="0" borderId="10" xfId="48" applyNumberFormat="1" applyFont="1" applyBorder="1" applyAlignment="1" applyProtection="1">
      <alignment horizontal="center" vertical="center" wrapText="1"/>
      <protection locked="0"/>
    </xf>
    <xf numFmtId="0" fontId="36" fillId="0" borderId="10" xfId="48" applyFont="1" applyBorder="1" applyAlignment="1" applyProtection="1">
      <alignment horizontal="center" vertical="center" wrapText="1"/>
      <protection locked="0"/>
    </xf>
    <xf numFmtId="49" fontId="36" fillId="0" borderId="10" xfId="48" applyNumberFormat="1" applyFont="1" applyBorder="1" applyAlignment="1" applyProtection="1">
      <alignment horizontal="center" vertical="center" wrapText="1"/>
      <protection locked="0"/>
    </xf>
    <xf numFmtId="0" fontId="36" fillId="0" borderId="10" xfId="48" applyFont="1" applyBorder="1" applyAlignment="1">
      <alignment horizontal="center" vertical="center" wrapText="1"/>
    </xf>
    <xf numFmtId="0" fontId="24" fillId="0" borderId="0" xfId="48" applyFont="1" applyAlignment="1">
      <alignment horizontal="center" vertical="center"/>
    </xf>
    <xf numFmtId="0" fontId="24" fillId="0" borderId="0" xfId="48" applyFont="1" applyAlignment="1">
      <alignment vertical="center"/>
    </xf>
    <xf numFmtId="0" fontId="35" fillId="7" borderId="16" xfId="48" applyFont="1" applyFill="1" applyBorder="1" applyAlignment="1" applyProtection="1">
      <alignment horizontal="center" vertical="center" wrapText="1"/>
      <protection locked="0"/>
    </xf>
    <xf numFmtId="4" fontId="35" fillId="7" borderId="16" xfId="48" applyNumberFormat="1" applyFont="1" applyFill="1" applyBorder="1" applyAlignment="1" applyProtection="1">
      <alignment horizontal="right" vertical="center" wrapText="1" indent="1"/>
      <protection locked="0"/>
    </xf>
    <xf numFmtId="0" fontId="24" fillId="0" borderId="0" xfId="48" applyFont="1" applyAlignment="1">
      <alignment vertical="center" wrapText="1"/>
    </xf>
    <xf numFmtId="166" fontId="21" fillId="0" borderId="2" xfId="0" applyNumberFormat="1" applyFont="1" applyBorder="1" applyAlignment="1">
      <alignment horizontal="center" vertical="center"/>
    </xf>
    <xf numFmtId="0" fontId="20" fillId="0" borderId="43" xfId="0" applyFont="1" applyBorder="1" applyAlignment="1">
      <alignment horizontal="center" vertical="center" wrapText="1"/>
    </xf>
    <xf numFmtId="0" fontId="21" fillId="12" borderId="3" xfId="0" applyFont="1" applyFill="1" applyBorder="1" applyAlignment="1">
      <alignment horizontal="center" vertical="center"/>
    </xf>
    <xf numFmtId="0" fontId="21" fillId="24" borderId="44" xfId="0" applyFont="1" applyFill="1" applyBorder="1" applyAlignment="1">
      <alignment horizontal="center" vertical="center"/>
    </xf>
    <xf numFmtId="0" fontId="35" fillId="7" borderId="16" xfId="30" applyFont="1" applyFill="1" applyBorder="1" applyAlignment="1" applyProtection="1">
      <alignment horizontal="center" vertical="center" wrapText="1"/>
      <protection locked="0"/>
    </xf>
    <xf numFmtId="0" fontId="3" fillId="0" borderId="10" xfId="0" applyFont="1" applyBorder="1" applyAlignment="1">
      <alignment horizontal="center" vertical="center" wrapText="1"/>
    </xf>
    <xf numFmtId="0" fontId="3" fillId="0" borderId="10" xfId="48" applyFont="1" applyBorder="1" applyAlignment="1">
      <alignment horizontal="center" vertical="center" wrapText="1"/>
    </xf>
    <xf numFmtId="0" fontId="3" fillId="0" borderId="10" xfId="48" applyFont="1" applyBorder="1" applyAlignment="1" applyProtection="1">
      <alignment horizontal="center" vertical="center" wrapText="1"/>
      <protection locked="0"/>
    </xf>
    <xf numFmtId="0" fontId="2" fillId="0" borderId="0" xfId="30" applyFont="1" applyAlignment="1">
      <alignment horizontal="center" vertical="center"/>
    </xf>
    <xf numFmtId="0" fontId="27" fillId="0" borderId="0" xfId="30" applyFont="1" applyAlignment="1">
      <alignment vertical="center"/>
    </xf>
    <xf numFmtId="0" fontId="27" fillId="0" borderId="0" xfId="30" applyFont="1" applyAlignment="1">
      <alignment horizontal="center" vertical="center"/>
    </xf>
    <xf numFmtId="4" fontId="35" fillId="7" borderId="16" xfId="30" applyNumberFormat="1" applyFont="1" applyFill="1" applyBorder="1" applyAlignment="1" applyProtection="1">
      <alignment horizontal="right" vertical="center" wrapText="1" indent="1"/>
      <protection locked="0"/>
    </xf>
    <xf numFmtId="168" fontId="2" fillId="0" borderId="10" xfId="30" applyNumberFormat="1" applyFont="1" applyBorder="1" applyAlignment="1">
      <alignment horizontal="center" vertical="center" wrapText="1"/>
    </xf>
    <xf numFmtId="3" fontId="36" fillId="0" borderId="16" xfId="30" applyNumberFormat="1" applyFont="1" applyBorder="1" applyAlignment="1" applyProtection="1">
      <alignment horizontal="center" vertical="center" wrapText="1"/>
      <protection locked="0"/>
    </xf>
    <xf numFmtId="40" fontId="36" fillId="0" borderId="16" xfId="30" applyNumberFormat="1" applyFont="1" applyBorder="1" applyAlignment="1">
      <alignment horizontal="center" vertical="center" wrapText="1"/>
    </xf>
    <xf numFmtId="0" fontId="39" fillId="0" borderId="13" xfId="40" applyFont="1" applyBorder="1" applyAlignment="1">
      <alignment horizontal="center" vertical="center" wrapText="1"/>
    </xf>
    <xf numFmtId="167" fontId="36" fillId="0" borderId="16" xfId="30" applyNumberFormat="1" applyFont="1" applyBorder="1" applyAlignment="1" applyProtection="1">
      <alignment horizontal="center" vertical="center" wrapText="1"/>
      <protection locked="0"/>
    </xf>
    <xf numFmtId="49" fontId="36" fillId="0" borderId="16" xfId="30" applyNumberFormat="1" applyFont="1" applyBorder="1" applyAlignment="1" applyProtection="1">
      <alignment horizontal="center" vertical="center" wrapText="1"/>
      <protection locked="0"/>
    </xf>
    <xf numFmtId="0" fontId="36" fillId="0" borderId="16" xfId="30" quotePrefix="1" applyFont="1" applyBorder="1" applyAlignment="1" applyProtection="1">
      <alignment horizontal="center" vertical="center" wrapText="1"/>
      <protection locked="0"/>
    </xf>
    <xf numFmtId="0" fontId="39" fillId="0" borderId="13" xfId="40" quotePrefix="1" applyFont="1" applyBorder="1" applyAlignment="1">
      <alignment horizontal="center" vertical="center" wrapText="1"/>
    </xf>
    <xf numFmtId="168" fontId="2" fillId="0" borderId="27" xfId="30" applyNumberFormat="1" applyFont="1" applyBorder="1" applyAlignment="1">
      <alignment horizontal="center" vertical="center" wrapText="1"/>
    </xf>
    <xf numFmtId="0" fontId="36" fillId="0" borderId="28" xfId="30" applyFont="1" applyBorder="1" applyAlignment="1">
      <alignment horizontal="center" vertical="center" wrapText="1"/>
    </xf>
    <xf numFmtId="0" fontId="36" fillId="0" borderId="28" xfId="30" applyFont="1" applyBorder="1" applyAlignment="1" applyProtection="1">
      <alignment horizontal="center" vertical="center" wrapText="1"/>
      <protection locked="0"/>
    </xf>
    <xf numFmtId="3" fontId="36" fillId="0" borderId="28" xfId="30" applyNumberFormat="1" applyFont="1" applyBorder="1" applyAlignment="1" applyProtection="1">
      <alignment horizontal="center" vertical="center" wrapText="1"/>
      <protection locked="0"/>
    </xf>
    <xf numFmtId="40" fontId="36" fillId="0" borderId="28" xfId="30" applyNumberFormat="1" applyFont="1" applyBorder="1" applyAlignment="1">
      <alignment horizontal="center" vertical="center" wrapText="1"/>
    </xf>
    <xf numFmtId="0" fontId="39" fillId="0" borderId="24" xfId="40" applyFont="1" applyBorder="1" applyAlignment="1">
      <alignment horizontal="center" vertical="center" wrapText="1"/>
    </xf>
    <xf numFmtId="167" fontId="36" fillId="0" borderId="28" xfId="30" applyNumberFormat="1" applyFont="1" applyBorder="1" applyAlignment="1" applyProtection="1">
      <alignment horizontal="center" vertical="center" wrapText="1"/>
      <protection locked="0"/>
    </xf>
    <xf numFmtId="49" fontId="36" fillId="0" borderId="28" xfId="30" applyNumberFormat="1" applyFont="1" applyBorder="1" applyAlignment="1" applyProtection="1">
      <alignment horizontal="center" vertical="center" wrapText="1"/>
      <protection locked="0"/>
    </xf>
    <xf numFmtId="168" fontId="2" fillId="0" borderId="16" xfId="30" applyNumberFormat="1" applyFont="1" applyBorder="1" applyAlignment="1">
      <alignment horizontal="center" vertical="center" wrapText="1"/>
    </xf>
    <xf numFmtId="0" fontId="36" fillId="0" borderId="16" xfId="40" applyFont="1" applyBorder="1" applyAlignment="1" applyProtection="1">
      <alignment horizontal="center" vertical="center" wrapText="1"/>
      <protection locked="0"/>
    </xf>
    <xf numFmtId="0" fontId="36" fillId="0" borderId="13" xfId="40" applyFont="1" applyBorder="1" applyAlignment="1">
      <alignment horizontal="center" vertical="center" wrapText="1"/>
    </xf>
    <xf numFmtId="0" fontId="36" fillId="0" borderId="10" xfId="40" applyFont="1" applyBorder="1" applyAlignment="1" applyProtection="1">
      <alignment horizontal="center" vertical="center" wrapText="1"/>
      <protection locked="0"/>
    </xf>
    <xf numFmtId="168" fontId="36" fillId="0" borderId="10" xfId="30" applyNumberFormat="1" applyFont="1" applyBorder="1" applyAlignment="1">
      <alignment horizontal="center" vertical="center" wrapText="1"/>
    </xf>
    <xf numFmtId="0" fontId="39" fillId="0" borderId="10" xfId="0" applyFont="1" applyBorder="1" applyAlignment="1">
      <alignment horizontal="center" vertical="center" wrapText="1"/>
    </xf>
    <xf numFmtId="0" fontId="36" fillId="0" borderId="30" xfId="30" applyFont="1" applyBorder="1" applyAlignment="1">
      <alignment horizontal="center" vertical="center" wrapText="1"/>
    </xf>
    <xf numFmtId="0" fontId="36" fillId="0" borderId="18" xfId="30" applyFont="1" applyBorder="1" applyAlignment="1">
      <alignment horizontal="center" vertical="center" wrapText="1"/>
    </xf>
    <xf numFmtId="0" fontId="54" fillId="0" borderId="26" xfId="0" applyFont="1" applyBorder="1" applyAlignment="1">
      <alignment horizontal="center" vertical="center"/>
    </xf>
    <xf numFmtId="0" fontId="36" fillId="0" borderId="13" xfId="30" applyFont="1" applyBorder="1" applyAlignment="1" applyProtection="1">
      <alignment horizontal="center" vertical="center" wrapText="1"/>
      <protection locked="0"/>
    </xf>
    <xf numFmtId="0" fontId="36" fillId="0" borderId="26" xfId="30" applyFont="1" applyBorder="1" applyAlignment="1">
      <alignment horizontal="center" vertical="center" wrapText="1"/>
    </xf>
    <xf numFmtId="0" fontId="39" fillId="0" borderId="29" xfId="40" applyFont="1" applyBorder="1" applyAlignment="1">
      <alignment horizontal="center" vertical="center" wrapText="1"/>
    </xf>
    <xf numFmtId="168" fontId="2" fillId="0" borderId="19" xfId="30" applyNumberFormat="1" applyFont="1" applyBorder="1" applyAlignment="1">
      <alignment horizontal="center" vertical="center" wrapText="1"/>
    </xf>
    <xf numFmtId="0" fontId="36" fillId="0" borderId="30" xfId="30" applyFont="1" applyBorder="1" applyAlignment="1" applyProtection="1">
      <alignment horizontal="center" vertical="center" wrapText="1"/>
      <protection locked="0"/>
    </xf>
    <xf numFmtId="3" fontId="36" fillId="0" borderId="30" xfId="30" applyNumberFormat="1" applyFont="1" applyBorder="1" applyAlignment="1" applyProtection="1">
      <alignment horizontal="center" vertical="center" wrapText="1"/>
      <protection locked="0"/>
    </xf>
    <xf numFmtId="0" fontId="39" fillId="0" borderId="26" xfId="40" applyFont="1" applyBorder="1" applyAlignment="1">
      <alignment horizontal="center" vertical="center" wrapText="1"/>
    </xf>
    <xf numFmtId="167" fontId="36" fillId="0" borderId="13" xfId="30" applyNumberFormat="1" applyFont="1" applyBorder="1" applyAlignment="1" applyProtection="1">
      <alignment horizontal="center" vertical="center" wrapText="1"/>
      <protection locked="0"/>
    </xf>
    <xf numFmtId="168" fontId="36" fillId="0" borderId="26" xfId="30" applyNumberFormat="1" applyFont="1" applyBorder="1" applyAlignment="1">
      <alignment horizontal="center" vertical="center" wrapText="1"/>
    </xf>
    <xf numFmtId="0" fontId="36" fillId="0" borderId="26" xfId="30" applyFont="1" applyBorder="1" applyAlignment="1" applyProtection="1">
      <alignment horizontal="center" vertical="center" wrapText="1"/>
      <protection locked="0"/>
    </xf>
    <xf numFmtId="3" fontId="36" fillId="0" borderId="26" xfId="30" applyNumberFormat="1" applyFont="1" applyBorder="1" applyAlignment="1" applyProtection="1">
      <alignment horizontal="center" vertical="center" wrapText="1"/>
      <protection locked="0"/>
    </xf>
    <xf numFmtId="168" fontId="36" fillId="0" borderId="31" xfId="30" applyNumberFormat="1" applyFont="1" applyBorder="1" applyAlignment="1">
      <alignment horizontal="center" vertical="center" wrapText="1"/>
    </xf>
    <xf numFmtId="0" fontId="36" fillId="0" borderId="31" xfId="30" applyFont="1" applyBorder="1" applyAlignment="1">
      <alignment horizontal="center" vertical="center" wrapText="1"/>
    </xf>
    <xf numFmtId="0" fontId="36" fillId="0" borderId="31" xfId="30" applyFont="1" applyBorder="1" applyAlignment="1" applyProtection="1">
      <alignment horizontal="center" vertical="center" wrapText="1"/>
      <protection locked="0"/>
    </xf>
    <xf numFmtId="3" fontId="36" fillId="0" borderId="31" xfId="30" applyNumberFormat="1" applyFont="1" applyBorder="1" applyAlignment="1" applyProtection="1">
      <alignment horizontal="center" vertical="center" wrapText="1"/>
      <protection locked="0"/>
    </xf>
    <xf numFmtId="167" fontId="36" fillId="0" borderId="26" xfId="30" applyNumberFormat="1" applyFont="1" applyBorder="1" applyAlignment="1" applyProtection="1">
      <alignment horizontal="center" vertical="center" wrapText="1"/>
      <protection locked="0"/>
    </xf>
    <xf numFmtId="49" fontId="36" fillId="0" borderId="26" xfId="30" applyNumberFormat="1" applyFont="1" applyBorder="1" applyAlignment="1" applyProtection="1">
      <alignment horizontal="center" vertical="center" wrapText="1"/>
      <protection locked="0"/>
    </xf>
    <xf numFmtId="0" fontId="36" fillId="0" borderId="32" xfId="30" applyFont="1" applyBorder="1" applyAlignment="1" applyProtection="1">
      <alignment horizontal="center" vertical="center" wrapText="1"/>
      <protection locked="0"/>
    </xf>
    <xf numFmtId="3" fontId="36" fillId="0" borderId="33" xfId="30" applyNumberFormat="1" applyFont="1" applyBorder="1" applyAlignment="1" applyProtection="1">
      <alignment horizontal="center" vertical="center" wrapText="1"/>
      <protection locked="0"/>
    </xf>
    <xf numFmtId="49" fontId="36" fillId="0" borderId="45" xfId="30" applyNumberFormat="1" applyFont="1" applyBorder="1" applyAlignment="1" applyProtection="1">
      <alignment horizontal="center" vertical="center" wrapText="1"/>
      <protection locked="0"/>
    </xf>
    <xf numFmtId="0" fontId="39" fillId="0" borderId="31" xfId="40" applyFont="1" applyBorder="1" applyAlignment="1">
      <alignment horizontal="center" vertical="center" wrapText="1"/>
    </xf>
    <xf numFmtId="168" fontId="36" fillId="0" borderId="32" xfId="30" applyNumberFormat="1" applyFont="1" applyBorder="1" applyAlignment="1">
      <alignment horizontal="center" vertical="center" wrapText="1"/>
    </xf>
    <xf numFmtId="0" fontId="36" fillId="0" borderId="46" xfId="30" applyFont="1" applyBorder="1" applyAlignment="1" applyProtection="1">
      <alignment horizontal="center" vertical="center" wrapText="1"/>
      <protection locked="0"/>
    </xf>
    <xf numFmtId="167" fontId="36" fillId="0" borderId="32" xfId="30" applyNumberFormat="1" applyFont="1" applyBorder="1" applyAlignment="1" applyProtection="1">
      <alignment horizontal="center" vertical="center" wrapText="1"/>
      <protection locked="0"/>
    </xf>
    <xf numFmtId="49" fontId="36" fillId="0" borderId="32" xfId="30" applyNumberFormat="1" applyFont="1" applyBorder="1" applyAlignment="1" applyProtection="1">
      <alignment horizontal="center" vertical="center" wrapText="1"/>
      <protection locked="0"/>
    </xf>
    <xf numFmtId="0" fontId="39" fillId="0" borderId="32" xfId="40" applyFont="1" applyBorder="1" applyAlignment="1">
      <alignment horizontal="center" vertical="center" wrapText="1"/>
    </xf>
    <xf numFmtId="0" fontId="36" fillId="0" borderId="33" xfId="30" applyFont="1" applyBorder="1" applyAlignment="1">
      <alignment horizontal="center" vertical="center" wrapText="1"/>
    </xf>
    <xf numFmtId="0" fontId="36" fillId="0" borderId="47" xfId="30" applyFont="1" applyBorder="1" applyAlignment="1" applyProtection="1">
      <alignment horizontal="center" vertical="center" wrapText="1"/>
      <protection locked="0"/>
    </xf>
    <xf numFmtId="0" fontId="36" fillId="0" borderId="33" xfId="30" applyFont="1" applyBorder="1" applyAlignment="1" applyProtection="1">
      <alignment horizontal="center" vertical="center" wrapText="1"/>
      <protection locked="0"/>
    </xf>
    <xf numFmtId="0" fontId="39" fillId="0" borderId="33" xfId="40" applyFont="1" applyBorder="1" applyAlignment="1">
      <alignment horizontal="center" vertical="center" wrapText="1"/>
    </xf>
    <xf numFmtId="167" fontId="36" fillId="0" borderId="48" xfId="30" applyNumberFormat="1" applyFont="1" applyBorder="1" applyAlignment="1" applyProtection="1">
      <alignment horizontal="center" vertical="center" wrapText="1"/>
      <protection locked="0"/>
    </xf>
    <xf numFmtId="0" fontId="36" fillId="0" borderId="49" xfId="30" applyFont="1" applyBorder="1" applyAlignment="1">
      <alignment horizontal="center" vertical="center" wrapText="1"/>
    </xf>
    <xf numFmtId="0" fontId="36" fillId="0" borderId="48" xfId="30" applyFont="1" applyBorder="1" applyAlignment="1">
      <alignment horizontal="center" vertical="center" wrapText="1"/>
    </xf>
    <xf numFmtId="0" fontId="21" fillId="0" borderId="10" xfId="0" applyFont="1" applyBorder="1" applyAlignment="1">
      <alignment horizontal="left" vertical="top" wrapText="1"/>
    </xf>
    <xf numFmtId="0" fontId="20" fillId="0" borderId="1" xfId="0" applyFont="1" applyBorder="1" applyAlignment="1">
      <alignment horizontal="center" vertical="center"/>
    </xf>
    <xf numFmtId="0" fontId="33" fillId="0" borderId="1" xfId="0" applyFont="1" applyBorder="1" applyAlignment="1">
      <alignment horizontal="center" vertical="center" wrapText="1"/>
    </xf>
    <xf numFmtId="0" fontId="20" fillId="2" borderId="42" xfId="0" applyFont="1" applyFill="1" applyBorder="1" applyAlignment="1">
      <alignment horizontal="center" vertical="center"/>
    </xf>
    <xf numFmtId="0" fontId="20" fillId="2" borderId="8" xfId="0" applyFont="1" applyFill="1" applyBorder="1" applyAlignment="1">
      <alignment horizontal="center" vertical="center"/>
    </xf>
    <xf numFmtId="0" fontId="21" fillId="8" borderId="0" xfId="0" applyFont="1" applyFill="1" applyAlignment="1">
      <alignment horizontal="center" vertical="center" wrapText="1"/>
    </xf>
    <xf numFmtId="0" fontId="20" fillId="2" borderId="10" xfId="0" applyFont="1" applyFill="1" applyBorder="1" applyAlignment="1">
      <alignment horizontal="center" vertical="center"/>
    </xf>
    <xf numFmtId="0" fontId="21" fillId="0" borderId="14" xfId="0" applyFont="1" applyBorder="1" applyAlignment="1">
      <alignment horizontal="left" vertical="top" wrapText="1"/>
    </xf>
    <xf numFmtId="0" fontId="21" fillId="0" borderId="17" xfId="0" applyFont="1" applyBorder="1" applyAlignment="1">
      <alignment horizontal="left" vertical="top" wrapText="1"/>
    </xf>
    <xf numFmtId="0" fontId="21" fillId="0" borderId="15" xfId="0" applyFont="1" applyBorder="1" applyAlignment="1">
      <alignment horizontal="left" vertical="top" wrapText="1"/>
    </xf>
    <xf numFmtId="0" fontId="38" fillId="0" borderId="0" xfId="43" applyFont="1" applyAlignment="1">
      <alignment horizontal="center" vertical="center"/>
    </xf>
    <xf numFmtId="0" fontId="37" fillId="0" borderId="0" xfId="43" applyFont="1" applyAlignment="1">
      <alignment horizontal="center" vertical="center"/>
    </xf>
    <xf numFmtId="0" fontId="38" fillId="0" borderId="0" xfId="44" applyFont="1" applyAlignment="1">
      <alignment horizontal="center" vertical="center"/>
    </xf>
    <xf numFmtId="0" fontId="37" fillId="0" borderId="0" xfId="44" applyFont="1" applyAlignment="1">
      <alignment horizontal="center" vertical="center"/>
    </xf>
    <xf numFmtId="0" fontId="38" fillId="0" borderId="0" xfId="45" applyFont="1" applyAlignment="1">
      <alignment horizontal="center" vertical="center"/>
    </xf>
    <xf numFmtId="0" fontId="37" fillId="0" borderId="0" xfId="45" applyFont="1" applyAlignment="1">
      <alignment horizontal="center" vertical="center"/>
    </xf>
    <xf numFmtId="0" fontId="38" fillId="0" borderId="0" xfId="0" applyFont="1" applyAlignment="1">
      <alignment horizontal="center" vertical="center"/>
    </xf>
    <xf numFmtId="0" fontId="37" fillId="0" borderId="0" xfId="0" applyFont="1" applyAlignment="1">
      <alignment horizontal="center" vertical="center"/>
    </xf>
    <xf numFmtId="0" fontId="36" fillId="0" borderId="10" xfId="0" applyFont="1" applyBorder="1" applyAlignment="1" applyProtection="1">
      <alignment horizontal="center" vertical="center" wrapText="1"/>
      <protection locked="0"/>
    </xf>
    <xf numFmtId="0" fontId="38" fillId="0" borderId="0" xfId="46" applyFont="1" applyAlignment="1">
      <alignment horizontal="center" vertical="center"/>
    </xf>
    <xf numFmtId="0" fontId="41" fillId="0" borderId="0" xfId="46" applyFont="1" applyAlignment="1">
      <alignment horizontal="center" vertical="center"/>
    </xf>
    <xf numFmtId="0" fontId="38" fillId="0" borderId="0" xfId="48" applyFont="1" applyAlignment="1">
      <alignment horizontal="center" vertical="center"/>
    </xf>
    <xf numFmtId="0" fontId="37" fillId="0" borderId="0" xfId="48" applyFont="1" applyAlignment="1">
      <alignment horizontal="center" vertical="center"/>
    </xf>
    <xf numFmtId="0" fontId="10" fillId="0" borderId="10" xfId="45" applyFill="1" applyBorder="1" applyAlignment="1">
      <alignment horizontal="center" vertical="center" wrapText="1"/>
    </xf>
    <xf numFmtId="0" fontId="10" fillId="0" borderId="10" xfId="43" applyFill="1" applyBorder="1" applyAlignment="1">
      <alignment horizontal="center" vertical="center" wrapText="1"/>
    </xf>
    <xf numFmtId="0" fontId="1" fillId="0" borderId="10" xfId="43" applyFont="1" applyFill="1" applyBorder="1" applyAlignment="1">
      <alignment horizontal="center" vertical="center" wrapText="1"/>
    </xf>
    <xf numFmtId="0" fontId="10" fillId="0" borderId="10" xfId="45" applyFill="1" applyBorder="1" applyAlignment="1" applyProtection="1">
      <alignment horizontal="center" vertical="center" wrapText="1"/>
      <protection locked="0"/>
    </xf>
    <xf numFmtId="3" fontId="36" fillId="0" borderId="10" xfId="45" applyNumberFormat="1" applyFont="1" applyFill="1" applyBorder="1" applyAlignment="1" applyProtection="1">
      <alignment horizontal="center" vertical="center" wrapText="1"/>
      <protection locked="0"/>
    </xf>
    <xf numFmtId="0" fontId="40" fillId="0" borderId="10" xfId="45" applyFont="1" applyFill="1" applyBorder="1" applyAlignment="1">
      <alignment horizontal="center" vertical="center" wrapText="1"/>
    </xf>
    <xf numFmtId="0" fontId="1" fillId="0" borderId="10" xfId="45" applyFont="1" applyFill="1" applyBorder="1" applyAlignment="1" applyProtection="1">
      <alignment horizontal="center" vertical="center" wrapText="1"/>
      <protection locked="0"/>
    </xf>
    <xf numFmtId="169" fontId="40" fillId="0" borderId="16" xfId="41" applyNumberFormat="1" applyFont="1" applyFill="1" applyBorder="1" applyAlignment="1" applyProtection="1">
      <alignment horizontal="center" vertical="center" wrapText="1"/>
      <protection locked="0"/>
    </xf>
    <xf numFmtId="0" fontId="36" fillId="0" borderId="10" xfId="45" applyFont="1" applyFill="1" applyBorder="1" applyAlignment="1" applyProtection="1">
      <alignment horizontal="center" vertical="center" wrapText="1"/>
      <protection locked="0"/>
    </xf>
    <xf numFmtId="167" fontId="36" fillId="0" borderId="10" xfId="45" applyNumberFormat="1" applyFont="1" applyFill="1" applyBorder="1" applyAlignment="1" applyProtection="1">
      <alignment horizontal="center" vertical="center" wrapText="1"/>
      <protection locked="0"/>
    </xf>
    <xf numFmtId="49" fontId="36" fillId="0" borderId="10" xfId="45" applyNumberFormat="1" applyFont="1" applyFill="1" applyBorder="1" applyAlignment="1" applyProtection="1">
      <alignment horizontal="center" vertical="center" wrapText="1"/>
      <protection locked="0"/>
    </xf>
    <xf numFmtId="0" fontId="36" fillId="0" borderId="10" xfId="45" applyFont="1" applyFill="1" applyBorder="1" applyAlignment="1">
      <alignment horizontal="center" vertical="center" wrapText="1"/>
    </xf>
    <xf numFmtId="0" fontId="36" fillId="0" borderId="16" xfId="45" applyFont="1" applyFill="1" applyBorder="1" applyAlignment="1" applyProtection="1">
      <alignment horizontal="center" vertical="center" wrapText="1"/>
      <protection locked="0"/>
    </xf>
    <xf numFmtId="169" fontId="36" fillId="0" borderId="16" xfId="41" applyNumberFormat="1" applyFont="1" applyFill="1" applyBorder="1" applyAlignment="1" applyProtection="1">
      <alignment horizontal="center" vertical="center" wrapText="1"/>
      <protection locked="0"/>
    </xf>
    <xf numFmtId="0" fontId="10" fillId="0" borderId="22" xfId="45" applyFill="1" applyBorder="1" applyAlignment="1" applyProtection="1">
      <alignment horizontal="center" vertical="center" wrapText="1"/>
      <protection locked="0"/>
    </xf>
    <xf numFmtId="169" fontId="36" fillId="0" borderId="10" xfId="41" applyNumberFormat="1" applyFont="1" applyFill="1" applyBorder="1" applyAlignment="1" applyProtection="1">
      <alignment horizontal="center" vertical="center" wrapText="1"/>
      <protection locked="0"/>
    </xf>
    <xf numFmtId="0" fontId="1" fillId="0" borderId="10" xfId="0" applyFont="1" applyFill="1" applyBorder="1" applyAlignment="1">
      <alignment horizontal="center" vertical="center" wrapText="1"/>
    </xf>
    <xf numFmtId="0" fontId="1" fillId="0" borderId="10" xfId="0" applyFont="1" applyFill="1" applyBorder="1" applyAlignment="1" applyProtection="1">
      <alignment horizontal="center" vertical="center" wrapText="1"/>
      <protection locked="0"/>
    </xf>
    <xf numFmtId="3" fontId="36" fillId="0" borderId="10" xfId="0" applyNumberFormat="1" applyFont="1" applyFill="1" applyBorder="1" applyAlignment="1" applyProtection="1">
      <alignment horizontal="center" vertical="center" wrapText="1"/>
      <protection locked="0"/>
    </xf>
    <xf numFmtId="0" fontId="40" fillId="0" borderId="10" xfId="0" applyFont="1" applyFill="1" applyBorder="1" applyAlignment="1">
      <alignment horizontal="center" vertical="center" wrapText="1"/>
    </xf>
    <xf numFmtId="0" fontId="36" fillId="0" borderId="10" xfId="0" applyFont="1" applyFill="1" applyBorder="1" applyAlignment="1" applyProtection="1">
      <alignment horizontal="center" vertical="center" wrapText="1"/>
      <protection locked="0"/>
    </xf>
    <xf numFmtId="167" fontId="36" fillId="0" borderId="10" xfId="0" applyNumberFormat="1" applyFont="1" applyFill="1" applyBorder="1" applyAlignment="1" applyProtection="1">
      <alignment horizontal="center" vertical="center" wrapText="1"/>
      <protection locked="0"/>
    </xf>
    <xf numFmtId="49" fontId="36" fillId="0" borderId="16" xfId="0" applyNumberFormat="1" applyFont="1" applyFill="1" applyBorder="1" applyAlignment="1" applyProtection="1">
      <alignment horizontal="center" vertical="center" wrapText="1"/>
      <protection locked="0"/>
    </xf>
    <xf numFmtId="0" fontId="36" fillId="0" borderId="10" xfId="0" applyFont="1" applyFill="1" applyBorder="1" applyAlignment="1">
      <alignment horizontal="center" vertical="center" wrapText="1"/>
    </xf>
    <xf numFmtId="0" fontId="40" fillId="0" borderId="18" xfId="0" applyFont="1" applyFill="1" applyBorder="1" applyAlignment="1" applyProtection="1">
      <alignment horizontal="center" vertical="center" wrapText="1"/>
      <protection locked="0"/>
    </xf>
    <xf numFmtId="0" fontId="36" fillId="0" borderId="16" xfId="0" applyFont="1" applyFill="1" applyBorder="1" applyAlignment="1" applyProtection="1">
      <alignment horizontal="center" vertical="center" wrapText="1"/>
      <protection locked="0"/>
    </xf>
    <xf numFmtId="0" fontId="40" fillId="0" borderId="10" xfId="45" applyFont="1" applyFill="1" applyBorder="1" applyAlignment="1" applyProtection="1">
      <alignment horizontal="center" vertical="center" wrapText="1"/>
      <protection locked="0"/>
    </xf>
    <xf numFmtId="49" fontId="36" fillId="0" borderId="16" xfId="45" applyNumberFormat="1" applyFont="1" applyFill="1" applyBorder="1" applyAlignment="1" applyProtection="1">
      <alignment horizontal="center" vertical="center" wrapText="1"/>
      <protection locked="0"/>
    </xf>
    <xf numFmtId="169" fontId="12" fillId="0" borderId="16" xfId="41" applyNumberFormat="1" applyFill="1" applyBorder="1" applyAlignment="1">
      <alignment horizontal="center" vertical="center" wrapText="1"/>
    </xf>
    <xf numFmtId="0" fontId="36" fillId="0" borderId="16" xfId="45" applyFont="1" applyFill="1" applyBorder="1" applyAlignment="1">
      <alignment horizontal="center" vertical="center" wrapText="1"/>
    </xf>
    <xf numFmtId="0" fontId="40" fillId="0" borderId="16" xfId="45" applyFont="1" applyFill="1" applyBorder="1" applyAlignment="1" applyProtection="1">
      <alignment horizontal="center" vertical="center" wrapText="1"/>
      <protection locked="0"/>
    </xf>
    <xf numFmtId="3" fontId="36" fillId="0" borderId="16" xfId="45" applyNumberFormat="1" applyFont="1" applyFill="1" applyBorder="1" applyAlignment="1" applyProtection="1">
      <alignment horizontal="center" vertical="center" wrapText="1"/>
      <protection locked="0"/>
    </xf>
    <xf numFmtId="0" fontId="40" fillId="0" borderId="10" xfId="29" applyFont="1" applyFill="1" applyBorder="1" applyAlignment="1">
      <alignment horizontal="center" vertical="center" wrapText="1"/>
    </xf>
    <xf numFmtId="169" fontId="36" fillId="0" borderId="16" xfId="41" applyNumberFormat="1" applyFont="1" applyFill="1" applyBorder="1" applyAlignment="1">
      <alignment horizontal="center" vertical="center" wrapText="1"/>
    </xf>
    <xf numFmtId="167" fontId="36" fillId="0" borderId="16" xfId="45" applyNumberFormat="1" applyFont="1" applyFill="1" applyBorder="1" applyAlignment="1" applyProtection="1">
      <alignment horizontal="center" vertical="center" wrapText="1"/>
      <protection locked="0"/>
    </xf>
    <xf numFmtId="4" fontId="40" fillId="0" borderId="16" xfId="45" applyNumberFormat="1" applyFont="1" applyFill="1" applyBorder="1" applyAlignment="1">
      <alignment horizontal="center" vertical="center" wrapText="1"/>
    </xf>
    <xf numFmtId="169" fontId="12" fillId="0" borderId="10" xfId="41" applyNumberFormat="1" applyFill="1" applyBorder="1" applyAlignment="1">
      <alignment horizontal="center" vertical="center" wrapText="1"/>
    </xf>
    <xf numFmtId="0" fontId="12" fillId="0" borderId="10" xfId="41" applyFill="1" applyBorder="1" applyAlignment="1">
      <alignment horizontal="center" vertical="center" wrapText="1"/>
    </xf>
    <xf numFmtId="0" fontId="1" fillId="0" borderId="10" xfId="41" applyFont="1" applyFill="1" applyBorder="1" applyAlignment="1">
      <alignment horizontal="center" vertical="center" wrapText="1"/>
    </xf>
    <xf numFmtId="0" fontId="1" fillId="0" borderId="10" xfId="41" applyFont="1" applyFill="1" applyBorder="1" applyAlignment="1" applyProtection="1">
      <alignment horizontal="center" vertical="center" wrapText="1"/>
      <protection locked="0"/>
    </xf>
    <xf numFmtId="0" fontId="36" fillId="0" borderId="16" xfId="41" applyFont="1" applyFill="1" applyBorder="1" applyAlignment="1" applyProtection="1">
      <alignment horizontal="center" vertical="center" wrapText="1"/>
      <protection locked="0"/>
    </xf>
    <xf numFmtId="3" fontId="36" fillId="0" borderId="10" xfId="41" applyNumberFormat="1" applyFont="1" applyFill="1" applyBorder="1" applyAlignment="1" applyProtection="1">
      <alignment horizontal="center" vertical="center" wrapText="1"/>
      <protection locked="0"/>
    </xf>
    <xf numFmtId="0" fontId="12" fillId="0" borderId="10" xfId="41" applyFill="1" applyBorder="1" applyAlignment="1" applyProtection="1">
      <alignment horizontal="center" vertical="center" wrapText="1"/>
      <protection locked="0"/>
    </xf>
    <xf numFmtId="167" fontId="36" fillId="0" borderId="16" xfId="41" applyNumberFormat="1" applyFont="1" applyFill="1" applyBorder="1" applyAlignment="1" applyProtection="1">
      <alignment horizontal="center" vertical="center" wrapText="1"/>
      <protection locked="0"/>
    </xf>
    <xf numFmtId="0" fontId="36" fillId="0" borderId="16" xfId="41" applyFont="1" applyFill="1" applyBorder="1" applyAlignment="1">
      <alignment horizontal="center" vertical="center" wrapText="1"/>
    </xf>
    <xf numFmtId="0" fontId="1" fillId="0" borderId="22" xfId="45" applyFont="1" applyFill="1" applyBorder="1" applyAlignment="1" applyProtection="1">
      <alignment horizontal="center" vertical="center" wrapText="1"/>
      <protection locked="0"/>
    </xf>
  </cellXfs>
  <cellStyles count="49">
    <cellStyle name="Moeda" xfId="47" builtinId="4"/>
    <cellStyle name="Normal" xfId="0" builtinId="0"/>
    <cellStyle name="Normal 10" xfId="30" xr:uid="{00000000-0005-0000-0000-000002000000}"/>
    <cellStyle name="Normal 10 10 2" xfId="1" xr:uid="{00000000-0005-0000-0000-000003000000}"/>
    <cellStyle name="Normal 10 2" xfId="33" xr:uid="{00000000-0005-0000-0000-000004000000}"/>
    <cellStyle name="Normal 10 2 2" xfId="35" xr:uid="{00000000-0005-0000-0000-000005000000}"/>
    <cellStyle name="Normal 10 2 2 2" xfId="39" xr:uid="{00000000-0005-0000-0000-000006000000}"/>
    <cellStyle name="Normal 10 2 2 2 2" xfId="44" xr:uid="{00000000-0005-0000-0000-000007000000}"/>
    <cellStyle name="Normal 10 3" xfId="34" xr:uid="{00000000-0005-0000-0000-000008000000}"/>
    <cellStyle name="Normal 10 3 2" xfId="38" xr:uid="{00000000-0005-0000-0000-000009000000}"/>
    <cellStyle name="Normal 10 3 2 2" xfId="43" xr:uid="{00000000-0005-0000-0000-00000A000000}"/>
    <cellStyle name="Normal 10 3 2 2 2" xfId="48" xr:uid="{00000000-0005-0000-0000-00000B000000}"/>
    <cellStyle name="Normal 11" xfId="31" xr:uid="{00000000-0005-0000-0000-00000C000000}"/>
    <cellStyle name="Normal 11 2" xfId="37" xr:uid="{00000000-0005-0000-0000-00000D000000}"/>
    <cellStyle name="Normal 11 2 2" xfId="42" xr:uid="{00000000-0005-0000-0000-00000E000000}"/>
    <cellStyle name="Normal 11 2 2 2" xfId="46" xr:uid="{00000000-0005-0000-0000-00000F000000}"/>
    <cellStyle name="Normal 2" xfId="2" xr:uid="{00000000-0005-0000-0000-000010000000}"/>
    <cellStyle name="Normal 2 106" xfId="3" xr:uid="{00000000-0005-0000-0000-000011000000}"/>
    <cellStyle name="Normal 2 2" xfId="4" xr:uid="{00000000-0005-0000-0000-000012000000}"/>
    <cellStyle name="Normal 3" xfId="5" xr:uid="{00000000-0005-0000-0000-000013000000}"/>
    <cellStyle name="Normal 3 2" xfId="6" xr:uid="{00000000-0005-0000-0000-000014000000}"/>
    <cellStyle name="Normal 4" xfId="7" xr:uid="{00000000-0005-0000-0000-000015000000}"/>
    <cellStyle name="Normal 5" xfId="8" xr:uid="{00000000-0005-0000-0000-000016000000}"/>
    <cellStyle name="Normal 5 2" xfId="9" xr:uid="{00000000-0005-0000-0000-000017000000}"/>
    <cellStyle name="Normal 6" xfId="10" xr:uid="{00000000-0005-0000-0000-000018000000}"/>
    <cellStyle name="Normal 6 2" xfId="11" xr:uid="{00000000-0005-0000-0000-000019000000}"/>
    <cellStyle name="Normal 7" xfId="12" xr:uid="{00000000-0005-0000-0000-00001A000000}"/>
    <cellStyle name="Normal 8" xfId="13" xr:uid="{00000000-0005-0000-0000-00001B000000}"/>
    <cellStyle name="Normal 8 2" xfId="29" xr:uid="{00000000-0005-0000-0000-00001C000000}"/>
    <cellStyle name="Normal 9" xfId="28" xr:uid="{00000000-0005-0000-0000-00001D000000}"/>
    <cellStyle name="Normal 9 2" xfId="36" xr:uid="{00000000-0005-0000-0000-00001E000000}"/>
    <cellStyle name="Normal 9 2 2" xfId="41" xr:uid="{00000000-0005-0000-0000-00001F000000}"/>
    <cellStyle name="Normal 9 2 2 2" xfId="45" xr:uid="{00000000-0005-0000-0000-000020000000}"/>
    <cellStyle name="Normal 9 3" xfId="40" xr:uid="{00000000-0005-0000-0000-000021000000}"/>
    <cellStyle name="Porcentagem 2" xfId="14" xr:uid="{00000000-0005-0000-0000-000022000000}"/>
    <cellStyle name="Porcentagem 3" xfId="15" xr:uid="{00000000-0005-0000-0000-000023000000}"/>
    <cellStyle name="Porcentagem 3 2" xfId="16" xr:uid="{00000000-0005-0000-0000-000024000000}"/>
    <cellStyle name="Separador de milhares 2 5" xfId="17" xr:uid="{00000000-0005-0000-0000-000025000000}"/>
    <cellStyle name="Vírgula" xfId="32" builtinId="3"/>
    <cellStyle name="Vírgula 2" xfId="18" xr:uid="{00000000-0005-0000-0000-000027000000}"/>
    <cellStyle name="Vírgula 2 2" xfId="19" xr:uid="{00000000-0005-0000-0000-000028000000}"/>
    <cellStyle name="Vírgula 2 2 2" xfId="20" xr:uid="{00000000-0005-0000-0000-000029000000}"/>
    <cellStyle name="Vírgula 2 2 3" xfId="21" xr:uid="{00000000-0005-0000-0000-00002A000000}"/>
    <cellStyle name="Vírgula 3" xfId="22" xr:uid="{00000000-0005-0000-0000-00002B000000}"/>
    <cellStyle name="Vírgula 3 2" xfId="23" xr:uid="{00000000-0005-0000-0000-00002C000000}"/>
    <cellStyle name="Vírgula 3 2 2" xfId="24" xr:uid="{00000000-0005-0000-0000-00002D000000}"/>
    <cellStyle name="Vírgula 3 3" xfId="25" xr:uid="{00000000-0005-0000-0000-00002E000000}"/>
    <cellStyle name="Vírgula 4" xfId="26" xr:uid="{00000000-0005-0000-0000-00002F000000}"/>
    <cellStyle name="Vírgula 4 2" xfId="27" xr:uid="{00000000-0005-0000-0000-000030000000}"/>
  </cellStyles>
  <dxfs count="10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70" formatCode="&quot;NÃO INFORMADO&quot;"/>
    </dxf>
    <dxf>
      <numFmt numFmtId="171" formatCode="&quot;N/A&quot;"/>
    </dxf>
    <dxf>
      <font>
        <color auto="1"/>
      </font>
      <fill>
        <patternFill patternType="solid">
          <fgColor auto="1"/>
          <bgColor theme="8" tint="0.79998168889431442"/>
        </patternFill>
      </fill>
    </dxf>
    <dxf>
      <font>
        <color auto="1"/>
      </font>
      <fill>
        <patternFill patternType="solid">
          <fgColor auto="1"/>
          <bgColor theme="9" tint="0.59996337778862885"/>
        </patternFill>
      </fill>
    </dxf>
    <dxf>
      <numFmt numFmtId="170" formatCode="&quot;NÃO INFORMADO&quot;"/>
    </dxf>
    <dxf>
      <numFmt numFmtId="171" formatCode="&quot;N/A&quo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0" indent="0" justifyLastLine="0" shrinkToFit="0" readingOrder="0"/>
      <border diagonalUp="0" diagonalDown="0">
        <left style="thin">
          <color auto="1"/>
        </left>
        <right/>
        <top style="thin">
          <color auto="1"/>
        </top>
        <bottom style="thin">
          <color auto="1"/>
        </bottom>
      </border>
      <protection locked="1" hidden="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theme="1"/>
        <name val="Calibri"/>
        <scheme val="minor"/>
      </font>
      <numFmt numFmtId="0" formatCode="General"/>
      <alignment vertical="center" textRotation="0"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Calibri"/>
        <scheme val="minor"/>
      </font>
      <numFmt numFmtId="35" formatCode="_-* #,##0.00_-;\-* #,##0.00_-;_-* &quot;-&quot;??_-;_-@_-"/>
      <alignment vertical="center" textRotation="0"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Calibri"/>
        <scheme val="minor"/>
      </font>
      <numFmt numFmtId="0" formatCode="General"/>
      <alignment vertical="center" textRotation="0" indent="0"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alignment vertical="center" textRotation="0" indent="0" justifyLastLine="0" shrinkToFit="0" readingOrder="0"/>
      <protection locked="1" hidden="0"/>
    </dxf>
    <dxf>
      <border outline="0">
        <bottom style="thin">
          <color auto="1"/>
        </bottom>
      </border>
    </dxf>
    <dxf>
      <font>
        <b/>
        <i val="0"/>
        <strike val="0"/>
        <condense val="0"/>
        <extend val="0"/>
        <outline val="0"/>
        <shadow val="0"/>
        <u val="none"/>
        <vertAlign val="baseline"/>
        <sz val="10"/>
        <color theme="0"/>
        <name val="Calibri"/>
        <scheme val="minor"/>
      </font>
      <fill>
        <patternFill patternType="solid">
          <fgColor indexed="64"/>
          <bgColor theme="4"/>
        </patternFill>
      </fill>
      <alignment horizontal="center" vertical="center" textRotation="0" wrapText="1" indent="0" justifyLastLine="0" shrinkToFit="0" readingOrder="0"/>
      <border diagonalUp="0" diagonalDown="0">
        <left style="thin">
          <color auto="1"/>
        </left>
        <right style="thin">
          <color auto="1"/>
        </right>
        <top/>
        <bottom/>
      </border>
      <protection locked="1" hidden="0"/>
    </dxf>
    <dxf>
      <font>
        <b val="0"/>
        <i val="0"/>
        <strike val="0"/>
        <condense val="0"/>
        <extend val="0"/>
        <outline val="0"/>
        <shadow val="0"/>
        <u val="none"/>
        <vertAlign val="baseline"/>
        <sz val="10"/>
        <color theme="1"/>
        <name val="Calibri"/>
        <scheme val="minor"/>
      </font>
      <numFmt numFmtId="0" formatCode="General"/>
      <alignment horizontal="center" vertical="center" textRotation="0" wrapText="1" indent="0" justifyLastLine="0" shrinkToFit="0" readingOrder="0"/>
      <border diagonalUp="0" diagonalDown="0">
        <left style="thin">
          <color auto="1"/>
        </left>
        <right/>
        <top style="thin">
          <color auto="1"/>
        </top>
        <bottom style="thin">
          <color auto="1"/>
        </bottom>
      </border>
      <protection locked="1" hidden="0"/>
    </dxf>
    <dxf>
      <font>
        <b val="0"/>
        <i val="0"/>
        <strike val="0"/>
        <condense val="0"/>
        <extend val="0"/>
        <outline val="0"/>
        <shadow val="0"/>
        <u val="none"/>
        <vertAlign val="baseline"/>
        <sz val="10"/>
        <color theme="1"/>
        <name val="Calibri"/>
        <scheme val="minor"/>
      </font>
      <numFmt numFmtId="35" formatCode="_-* #,##0.00_-;\-* #,##0.00_-;_-* &quot;-&quot;??_-;_-@_-"/>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Calibri"/>
        <scheme val="minor"/>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Calibri"/>
        <scheme val="minor"/>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Calibri"/>
        <scheme val="minor"/>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Calibri"/>
        <scheme val="minor"/>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Calibri"/>
        <scheme val="minor"/>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Calibri"/>
        <scheme val="minor"/>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Calibri"/>
        <scheme val="minor"/>
      </font>
      <numFmt numFmtId="0" formatCode="General"/>
      <alignment horizontal="center" vertical="center" textRotation="0" wrapText="1" indent="0"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protection locked="1" hidden="0"/>
    </dxf>
    <dxf>
      <border outline="0">
        <bottom style="thin">
          <color auto="1"/>
        </bottom>
      </border>
    </dxf>
    <dxf>
      <font>
        <b/>
        <i val="0"/>
        <strike val="0"/>
        <condense val="0"/>
        <extend val="0"/>
        <outline val="0"/>
        <shadow val="0"/>
        <u val="none"/>
        <vertAlign val="baseline"/>
        <sz val="10"/>
        <color theme="0"/>
        <name val="Calibri"/>
        <scheme val="minor"/>
      </font>
      <fill>
        <patternFill patternType="solid">
          <fgColor indexed="64"/>
          <bgColor theme="2" tint="-0.249977111117893"/>
        </patternFill>
      </fill>
      <alignment horizontal="center" vertical="center" textRotation="0" wrapText="1" indent="0" justifyLastLine="0" shrinkToFit="0" readingOrder="0"/>
      <border diagonalUp="0" diagonalDown="0">
        <left style="thin">
          <color auto="1"/>
        </left>
        <right style="thin">
          <color auto="1"/>
        </right>
        <top/>
        <bottom/>
      </border>
      <protection locked="1" hidden="0"/>
    </dxf>
    <dxf>
      <font>
        <b val="0"/>
        <i val="0"/>
        <strike val="0"/>
        <condense val="0"/>
        <extend val="0"/>
        <outline val="0"/>
        <shadow val="0"/>
        <u val="none"/>
        <vertAlign val="baseline"/>
        <sz val="11"/>
        <color theme="1"/>
        <name val="Calibri"/>
        <scheme val="minor"/>
      </font>
      <numFmt numFmtId="0" formatCode="Genera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theme="1"/>
        <name val="Calibri"/>
        <scheme val="minor"/>
      </font>
      <numFmt numFmtId="35" formatCode="_-* #,##0.00_-;\-* #,##0.00_-;_-* &quot;-&quot;??_-;_-@_-"/>
      <alignment horizontal="center" vertical="center" textRotation="0" wrapText="1" indent="0" justifyLastLine="0" shrinkToFit="0" readingOrder="0"/>
      <border diagonalUp="0" diagonalDown="0">
        <left/>
        <right style="thin">
          <color auto="1"/>
        </right>
        <top style="thin">
          <color auto="1"/>
        </top>
        <bottom style="thin">
          <color auto="1"/>
        </bottom>
      </border>
      <protection locked="1" hidden="0"/>
    </dxf>
    <dxf>
      <font>
        <b/>
        <i val="0"/>
        <strike val="0"/>
        <condense val="0"/>
        <extend val="0"/>
        <outline val="0"/>
        <shadow val="0"/>
        <u val="none"/>
        <vertAlign val="baseline"/>
        <sz val="11"/>
        <color theme="1"/>
        <name val="Calibri"/>
        <scheme val="minor"/>
      </font>
      <numFmt numFmtId="0" formatCode="General"/>
      <alignment horizontal="center" vertical="center" textRotation="0" wrapText="1" indent="0" justifyLastLine="0" shrinkToFit="0" readingOrder="0"/>
      <border diagonalUp="0" diagonalDown="0">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Calibri"/>
        <scheme val="minor"/>
      </font>
      <numFmt numFmtId="0" formatCode="General"/>
      <alignment horizontal="center" vertical="center" textRotation="0" wrapText="1" indent="0" justifyLastLine="0" shrinkToFit="0" readingOrder="0"/>
      <border diagonalUp="0" diagonalDown="0">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border outline="0">
        <bottom style="thin">
          <color auto="1"/>
        </bottom>
      </border>
    </dxf>
    <dxf>
      <font>
        <strike val="0"/>
        <outline val="0"/>
        <shadow val="0"/>
        <u val="none"/>
        <vertAlign val="baseline"/>
        <sz val="11"/>
        <name val="Calibri"/>
        <scheme val="minor"/>
      </font>
      <protection locked="1" hidden="0"/>
    </dxf>
    <dxf>
      <font>
        <b/>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theme="0"/>
        </left>
        <right style="thin">
          <color theme="0"/>
        </right>
        <top/>
        <bottom/>
      </border>
      <protection locked="1" hidden="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7A33"/>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558ED5"/>
      <rgbColor rgb="FF969696"/>
      <rgbColor rgb="FF002F6C"/>
      <rgbColor rgb="FF339966"/>
      <rgbColor rgb="FF003300"/>
      <rgbColor rgb="FF333300"/>
      <rgbColor rgb="FF993300"/>
      <rgbColor rgb="FF993366"/>
      <rgbColor rgb="FF002D91"/>
      <rgbColor rgb="FF333333"/>
      <rgbColor rgb="00003366"/>
      <rgbColor rgb="00339966"/>
      <rgbColor rgb="00003300"/>
      <rgbColor rgb="00333300"/>
      <rgbColor rgb="00993300"/>
      <rgbColor rgb="00993366"/>
      <rgbColor rgb="00333399"/>
      <rgbColor rgb="00333333"/>
    </indexedColors>
    <mruColors>
      <color rgb="FFFFCCFF"/>
      <color rgb="FF66CCFF"/>
      <color rgb="FF66FF99"/>
      <color rgb="FF00CC66"/>
      <color rgb="FFFF9999"/>
      <color rgb="FFCC3300"/>
      <color rgb="FFFF9966"/>
      <color rgb="FF9999FF"/>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ela4" displayName="Tabela4" ref="B5:F615" totalsRowShown="0" headerRowDxfId="100" dataDxfId="99" tableBorderDxfId="98" headerRowCellStyle="Normal 10">
  <tableColumns count="5">
    <tableColumn id="1" xr3:uid="{00000000-0010-0000-0000-000001000000}" name="ID catálogo/código" dataDxfId="97" dataCellStyle="Normal 10">
      <calculatedColumnFormula array="1">catmat_unico</calculatedColumnFormula>
    </tableColumn>
    <tableColumn id="5" xr3:uid="{00000000-0010-0000-0000-000005000000}" name="Catálogo" dataDxfId="96" dataCellStyle="Normal 10">
      <calculatedColumnFormula>VLOOKUP(Tabela4[[#This Row],[ID catálogo/código]],Dados_ordenados[[ID 1-catálogo-código]:[Código]],2,FALSE)</calculatedColumnFormula>
    </tableColumn>
    <tableColumn id="4" xr3:uid="{00000000-0010-0000-0000-000004000000}" name="Código CATSER ou Classe CATMAT" dataDxfId="95" dataCellStyle="Normal 10">
      <calculatedColumnFormula>VLOOKUP(Tabela4[[#This Row],[ID catálogo/código]],Dados_ordenados[[ID 1-catálogo-código]:[Código]],3,FALSE)</calculatedColumnFormula>
    </tableColumn>
    <tableColumn id="2" xr3:uid="{00000000-0010-0000-0000-000002000000}" name="Valor total estimado" dataDxfId="94" dataCellStyle="Vírgula">
      <calculatedColumnFormula>SUMIF(Dados_ordenados[ID 1-catálogo-código],Tabela4[[#This Row],[ID catálogo/código]],Dados_ordenados[Estimativa Preliminar de Valor])</calculatedColumnFormula>
    </tableColumn>
    <tableColumn id="3" xr3:uid="{00000000-0010-0000-0000-000003000000}" name="Área Gestora - ID PCA" dataDxfId="93" dataCellStyle="Normal 10">
      <calculatedColumnFormula array="1">IFERROR(LOOKUP(2,1/(Dados_ordenados[ID 1-catálogo-código]=Tabela4[[#This Row],[ID catálogo/código]]),Dados_ordenados[ID PCA por catálogo/código]),"")</calculatedColumnFormula>
    </tableColumn>
  </tableColumns>
  <tableStyleInfo name="TableStyleLight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Dados_tratados" displayName="Dados_tratados" ref="A2:I615" totalsRowShown="0" headerRowDxfId="92" dataDxfId="90" headerRowBorderDxfId="91" tableBorderDxfId="89" totalsRowBorderDxfId="88" headerRowCellStyle="Normal 10" dataCellStyle="Normal 10">
  <tableColumns count="9">
    <tableColumn id="1" xr3:uid="{00000000-0010-0000-0100-000001000000}" name="Área Gestora" dataDxfId="87" dataCellStyle="Normal 10">
      <calculatedColumnFormula>area_gestora_concatenada</calculatedColumnFormula>
    </tableColumn>
    <tableColumn id="2" xr3:uid="{00000000-0010-0000-0100-000002000000}" name="ID PCA" dataDxfId="86" dataCellStyle="Normal 10">
      <calculatedColumnFormula>IFERROR(IF(INDEX(INDIRECT(area_gestora&amp;"!$B$6:$B$1000"),linha_itemPAC+1)=0,"NÃO INFORMADO",INDEX(INDIRECT(area_gestora&amp;"!$B$6:$B$1000"),linha_itemPAC+1)),"")</calculatedColumnFormula>
    </tableColumn>
    <tableColumn id="8" xr3:uid="{00000000-0010-0000-0100-000008000000}" name="Catálogo" dataDxfId="85" dataCellStyle="Normal 10">
      <calculatedColumnFormula>IFERROR(IF(INDEX(INDIRECT(area_gestora&amp;"!$D$6:$D$1000"),linha_itemPAC+1)="N/A","N/A", IF(INDEX(INDIRECT(area_gestora&amp;"!$D$6:$D$1000"),linha_itemPAC+1)="","NÃO INFORMADO", IF(INDEX(INDIRECT(area_gestora&amp;"!$D$6:$D$1000"),linha_itemPAC+1)=0,"NÃO INFORMADO", INDEX(INDIRECT(area_gestora&amp;"!$D$6:$D$1000"),linha_itemPAC+1)))),"")</calculatedColumnFormula>
    </tableColumn>
    <tableColumn id="10" xr3:uid="{00000000-0010-0000-0100-00000A000000}" name="ID Catálogo" dataDxfId="84" dataCellStyle="Normal 10">
      <calculatedColumnFormula>IFERROR(IF(ISERROR(VALUE(Dados_tratados[[#This Row],[Catálogo]]))=FALSE,Dados_tratados[[#This Row],[Catálogo]],VLOOKUP(Dados_tratados[[#This Row],[Catálogo]],$S$3:$T$6,2,FALSE)),"")</calculatedColumnFormula>
    </tableColumn>
    <tableColumn id="3" xr3:uid="{00000000-0010-0000-0100-000003000000}" name="Código CATSER ou Classe CATMAT" dataDxfId="83" dataCellStyle="Normal 10">
      <calculatedColumnFormula>IFERROR(IF(INDEX(INDIRECT(area_gestora&amp;"!$E$6:$E$1000"),linha_itemPAC+1)="N/A",9999999,
IF(INDEX(INDIRECT(area_gestora&amp;"!$E$6:$E$1000"),linha_itemPAC+1)="",0,
VALUE(INDEX(INDIRECT(area_gestora&amp;"!$E$6:$E$1000"),linha_itemPAC+1)))),"")</calculatedColumnFormula>
    </tableColumn>
    <tableColumn id="9" xr3:uid="{00000000-0010-0000-0100-000009000000}" name="Concatenação ID 1-catálogo-código" dataDxfId="82" dataCellStyle="Normal 10">
      <calculatedColumnFormula>IFERROR(IF(Dados_tratados[[#This Row],[Código CATSER ou Classe CATMAT]]="","",VALUE(1&amp;TEXT(Dados_tratados[[#This Row],[Código CATSER ou Classe CATMAT]],"0000000")&amp;Dados_tratados[[#This Row],[ID Catálogo]])),"")</calculatedColumnFormula>
    </tableColumn>
    <tableColumn id="4" xr3:uid="{00000000-0010-0000-0100-000004000000}" name="CATMAT/CATSER - Contagem de ocorrências" dataDxfId="81" dataCellStyle="Normal 10">
      <calculatedColumnFormula>IF(Dados_tratados[[#This Row],[Código CATSER ou Classe CATMAT]]="","",COUNTIF(catmat_col_range,Dados_tratados[[#This Row],[Concatenação ID 1-catálogo-código]])&amp;"-"&amp;Dados_tratados[[#This Row],[Concatenação ID 1-catálogo-código]])</calculatedColumnFormula>
    </tableColumn>
    <tableColumn id="5" xr3:uid="{00000000-0010-0000-0100-000005000000}" name="Estimativa Preliminar de Valor" dataDxfId="80" dataCellStyle="Vírgula">
      <calculatedColumnFormula>IFERROR(INDEX(INDIRECT(area_gestora&amp;"!$L$6:$L$1000"),linha_itemPAC+1),"")</calculatedColumnFormula>
    </tableColumn>
    <tableColumn id="6" xr3:uid="{00000000-0010-0000-0100-000006000000}" name="Área Gestora + ID" dataDxfId="79" dataCellStyle="Normal 10">
      <calculatedColumnFormula>Dados_tratados[[#This Row],[Área Gestora]]&amp;"-"&amp;Dados_tratados[[#This Row],[ID PCA]]</calculatedColumnFormula>
    </tableColumn>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Dados_ordenados" displayName="Dados_ordenados" ref="K2:Q615" totalsRowShown="0" headerRowDxfId="78" dataDxfId="76" headerRowBorderDxfId="77" tableBorderDxfId="75" totalsRowBorderDxfId="74" headerRowCellStyle="Normal 10">
  <tableColumns count="7">
    <tableColumn id="1" xr3:uid="{00000000-0010-0000-0200-000001000000}" name="ID 1-catálogo-código" dataDxfId="73" dataCellStyle="Normal 10">
      <calculatedColumnFormula>IFERROR(SMALL(Dados_tratados[Concatenação ID 1-catálogo-código],ROW(Dados_tratados[[#This Row],[Concatenação ID 1-catálogo-código]])-2),"")</calculatedColumnFormula>
    </tableColumn>
    <tableColumn id="6" xr3:uid="{00000000-0010-0000-0200-000006000000}" name="Catálogo" dataDxfId="72" dataCellStyle="Normal 10">
      <calculatedColumnFormula>IFERROR(INDEX('Tratamento de dados'!$S$3:$S$6,MATCH(VALUE(RIGHT(Dados_ordenados[[#This Row],[ID 1-catálogo-código]],1)),'Tratamento de dados'!$T$3:$T$6,0)),"")</calculatedColumnFormula>
    </tableColumn>
    <tableColumn id="7" xr3:uid="{00000000-0010-0000-0200-000007000000}" name="Código" dataDxfId="71" dataCellStyle="Normal 10">
      <calculatedColumnFormula>IFERROR(VALUE(MID(Dados_ordenados[[#This Row],[ID 1-catálogo-código]],2,7)),"")</calculatedColumnFormula>
    </tableColumn>
    <tableColumn id="2" xr3:uid="{00000000-0010-0000-0200-000002000000}" name="Estimativa Preliminar de Valor" dataDxfId="70" dataCellStyle="Vírgula">
      <calculatedColumnFormula>IFERROR(VLOOKUP(COUNTIF(catmat_ord_col_range,Dados_ordenados[[#This Row],[ID 1-catálogo-código]])&amp;"-"&amp;Dados_ordenados[[#This Row],[ID 1-catálogo-código]],Dados_tratados[[CATMAT/CATSER - Contagem de ocorrências]:[Área Gestora + ID]],2,FALSE),"")</calculatedColumnFormula>
    </tableColumn>
    <tableColumn id="3" xr3:uid="{00000000-0010-0000-0200-000003000000}" name="Área Gestora-ID" dataDxfId="69" dataCellStyle="Normal 10">
      <calculatedColumnFormula>IFERROR(VLOOKUP(COUNTIF(catmat_ord_col_range,Dados_ordenados[[#This Row],[ID 1-catálogo-código]])&amp;"-"&amp;Dados_ordenados[[#This Row],[ID 1-catálogo-código]],Dados_tratados[[CATMAT/CATSER - Contagem de ocorrências]:[Área Gestora + ID]],3,FALSE),"")</calculatedColumnFormula>
    </tableColumn>
    <tableColumn id="5" xr3:uid="{00000000-0010-0000-0200-000005000000}" name="ID concatenado por catálogo/código" dataDxfId="68" dataCellStyle="Normal 10">
      <calculatedColumnFormula>IF(OR(Dados_ordenados[[#This Row],[ID 1-catálogo-código]]="",Dados_ordenados[[#This Row],[ID 1-catálogo-código]]&lt;&gt;catmat_anterior),Dados_ordenados[[#This Row],[Área Gestora-ID]],areagestoraID_anterior&amp;", "&amp;Dados_ordenados[[#This Row],[Área Gestora-ID]])</calculatedColumnFormula>
    </tableColumn>
    <tableColumn id="4" xr3:uid="{00000000-0010-0000-0200-000004000000}" name="ID PCA por catálogo/código" dataDxfId="67" dataCellStyle="Normal 10">
      <calculatedColumnFormula>IF(OR(Dados_ordenados[[#This Row],[ID 1-catálogo-código]]="",Dados_ordenados[[#This Row],[ID 1-catálogo-código]]&lt;&gt;catmat_proximo),Dados_ordenados[[#This Row],[ID concatenado por catálogo/código]],"")</calculatedColumnFormula>
    </tableColumn>
  </tableColumns>
  <tableStyleInfo name="TableStyleLight1" showFirstColumn="0" showLastColumn="0" showRowStripes="0" showColumnStripes="0"/>
</table>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B1:R38"/>
  <sheetViews>
    <sheetView showGridLines="0" tabSelected="1" zoomScaleNormal="100" zoomScaleSheetLayoutView="90" workbookViewId="0">
      <selection activeCell="H8" sqref="H8"/>
    </sheetView>
  </sheetViews>
  <sheetFormatPr defaultColWidth="8.85546875" defaultRowHeight="15" x14ac:dyDescent="0.25"/>
  <cols>
    <col min="1" max="1" width="2.28515625" customWidth="1"/>
    <col min="2" max="2" width="7.42578125" style="1" customWidth="1"/>
    <col min="3" max="3" width="18.7109375" style="2" customWidth="1"/>
    <col min="4" max="4" width="12" style="3" customWidth="1"/>
    <col min="5" max="5" width="26" style="3" customWidth="1"/>
    <col min="6" max="6" width="7.42578125" style="3" customWidth="1"/>
    <col min="7" max="7" width="8.85546875" style="3"/>
    <col min="8" max="8" width="15.5703125" style="3" customWidth="1"/>
    <col min="9" max="18" width="8.85546875" style="3"/>
  </cols>
  <sheetData>
    <row r="1" spans="2:6" ht="20.25" customHeight="1" thickBot="1" x14ac:dyDescent="0.3">
      <c r="B1" s="24"/>
      <c r="C1" s="25"/>
      <c r="D1" s="26"/>
      <c r="E1" s="26"/>
      <c r="F1" s="26"/>
    </row>
    <row r="2" spans="2:6" ht="15.75" thickBot="1" x14ac:dyDescent="0.3">
      <c r="B2" s="24"/>
      <c r="C2" s="391" t="s">
        <v>0</v>
      </c>
      <c r="D2" s="391"/>
      <c r="E2" s="391"/>
      <c r="F2" s="26"/>
    </row>
    <row r="3" spans="2:6" ht="39" customHeight="1" thickBot="1" x14ac:dyDescent="0.3">
      <c r="B3" s="24"/>
      <c r="C3" s="392" t="s">
        <v>1</v>
      </c>
      <c r="D3" s="392"/>
      <c r="E3" s="392"/>
      <c r="F3" s="26"/>
    </row>
    <row r="4" spans="2:6" x14ac:dyDescent="0.25">
      <c r="B4" s="24"/>
      <c r="C4" s="321" t="s">
        <v>2</v>
      </c>
      <c r="D4" s="27" t="s">
        <v>3</v>
      </c>
      <c r="E4" s="28" t="s">
        <v>701</v>
      </c>
      <c r="F4" s="26"/>
    </row>
    <row r="5" spans="2:6" x14ac:dyDescent="0.25">
      <c r="B5" s="24"/>
      <c r="C5" s="41" t="s">
        <v>4</v>
      </c>
      <c r="D5" s="29">
        <v>9651890</v>
      </c>
      <c r="E5" s="30">
        <f>CORE!L7</f>
        <v>79841</v>
      </c>
      <c r="F5" s="26"/>
    </row>
    <row r="6" spans="2:6" x14ac:dyDescent="0.25">
      <c r="B6" s="24"/>
      <c r="C6" s="39" t="s">
        <v>5</v>
      </c>
      <c r="D6" s="31">
        <v>11255609</v>
      </c>
      <c r="E6" s="32">
        <f>EMAG!L20</f>
        <v>1909052.45</v>
      </c>
      <c r="F6" s="26"/>
    </row>
    <row r="7" spans="2:6" x14ac:dyDescent="0.25">
      <c r="B7" s="24"/>
      <c r="C7" s="38" t="s">
        <v>6</v>
      </c>
      <c r="D7" s="33">
        <v>11243890</v>
      </c>
      <c r="E7" s="32">
        <f>DUBI!L18</f>
        <v>659139.54</v>
      </c>
      <c r="F7" s="26"/>
    </row>
    <row r="8" spans="2:6" x14ac:dyDescent="0.25">
      <c r="B8" s="24"/>
      <c r="C8" s="42" t="s">
        <v>110</v>
      </c>
      <c r="D8" s="31">
        <v>11569193</v>
      </c>
      <c r="E8" s="32">
        <f>SADI!L154</f>
        <v>45837724</v>
      </c>
      <c r="F8" s="26"/>
    </row>
    <row r="9" spans="2:6" x14ac:dyDescent="0.25">
      <c r="B9" s="24"/>
      <c r="C9" s="37" t="s">
        <v>7</v>
      </c>
      <c r="D9" s="31">
        <v>11572076</v>
      </c>
      <c r="E9" s="32">
        <f>SEGE!L35</f>
        <v>7640362.5499999998</v>
      </c>
      <c r="F9" s="26"/>
    </row>
    <row r="10" spans="2:6" x14ac:dyDescent="0.25">
      <c r="B10" s="24"/>
      <c r="C10" s="36" t="s">
        <v>8</v>
      </c>
      <c r="D10" s="31">
        <v>11407775</v>
      </c>
      <c r="E10" s="32">
        <f>SETI!L80</f>
        <v>50769207</v>
      </c>
      <c r="F10" s="26"/>
    </row>
    <row r="11" spans="2:6" x14ac:dyDescent="0.25">
      <c r="B11" s="24"/>
      <c r="C11" s="40" t="s">
        <v>9</v>
      </c>
      <c r="D11" s="31">
        <v>11406966</v>
      </c>
      <c r="E11" s="32">
        <f>SSEG!L89</f>
        <v>8985957.1799999997</v>
      </c>
      <c r="F11" s="26"/>
    </row>
    <row r="12" spans="2:6" ht="15.75" thickBot="1" x14ac:dyDescent="0.3">
      <c r="B12" s="24"/>
      <c r="C12" s="322" t="s">
        <v>10</v>
      </c>
      <c r="D12" s="34">
        <v>11353159</v>
      </c>
      <c r="E12" s="32">
        <f>UBAS!L24</f>
        <v>34467712.43</v>
      </c>
      <c r="F12" s="26"/>
    </row>
    <row r="13" spans="2:6" ht="15.75" thickBot="1" x14ac:dyDescent="0.3">
      <c r="B13" s="24"/>
      <c r="C13" s="323" t="s">
        <v>1063</v>
      </c>
      <c r="D13" s="34">
        <v>11565195</v>
      </c>
      <c r="E13" s="320">
        <f>NORC!L9</f>
        <v>119861.16</v>
      </c>
      <c r="F13" s="26"/>
    </row>
    <row r="14" spans="2:6" ht="15.75" thickBot="1" x14ac:dyDescent="0.3">
      <c r="B14" s="24"/>
      <c r="C14" s="393" t="s">
        <v>11</v>
      </c>
      <c r="D14" s="394"/>
      <c r="E14" s="35">
        <f>SUM(E5:E13)</f>
        <v>150468857.31</v>
      </c>
      <c r="F14" s="26"/>
    </row>
    <row r="15" spans="2:6" x14ac:dyDescent="0.25">
      <c r="B15" s="24"/>
      <c r="C15" s="26" t="s">
        <v>12</v>
      </c>
      <c r="D15" s="26" t="s">
        <v>12</v>
      </c>
      <c r="E15" s="26" t="s">
        <v>12</v>
      </c>
      <c r="F15" s="26"/>
    </row>
    <row r="16" spans="2:6" ht="15" customHeight="1" x14ac:dyDescent="0.25">
      <c r="B16" s="24"/>
      <c r="C16" s="395" t="s">
        <v>1070</v>
      </c>
      <c r="D16" s="395"/>
      <c r="E16" s="395"/>
      <c r="F16" s="26"/>
    </row>
    <row r="17" spans="2:11" x14ac:dyDescent="0.25">
      <c r="B17" s="24"/>
      <c r="C17" s="25"/>
      <c r="D17" s="26"/>
      <c r="E17" s="26"/>
      <c r="F17" s="26"/>
    </row>
    <row r="18" spans="2:11" s="3" customFormat="1" ht="14.25" customHeight="1" x14ac:dyDescent="0.25">
      <c r="B18" s="43" t="s">
        <v>13</v>
      </c>
      <c r="C18" s="396" t="s">
        <v>14</v>
      </c>
      <c r="D18" s="396"/>
      <c r="E18" s="396"/>
      <c r="F18" s="396"/>
      <c r="G18" s="4"/>
      <c r="H18" s="5"/>
      <c r="I18" s="6"/>
      <c r="J18" s="6"/>
      <c r="K18" s="6"/>
    </row>
    <row r="19" spans="2:11" s="3" customFormat="1" ht="15" customHeight="1" x14ac:dyDescent="0.25">
      <c r="B19" s="44" t="s">
        <v>15</v>
      </c>
      <c r="C19" s="390" t="s">
        <v>16</v>
      </c>
      <c r="D19" s="390"/>
      <c r="E19" s="390"/>
      <c r="F19" s="390"/>
      <c r="G19" s="7"/>
      <c r="H19" s="7"/>
      <c r="I19" s="7"/>
      <c r="J19" s="7"/>
      <c r="K19" s="7"/>
    </row>
    <row r="20" spans="2:11" s="3" customFormat="1" ht="15" customHeight="1" x14ac:dyDescent="0.25">
      <c r="B20" s="44" t="s">
        <v>17</v>
      </c>
      <c r="C20" s="390" t="s">
        <v>18</v>
      </c>
      <c r="D20" s="390"/>
      <c r="E20" s="390"/>
      <c r="F20" s="390"/>
      <c r="G20" s="7"/>
      <c r="H20" s="7"/>
      <c r="I20" s="7"/>
      <c r="J20" s="7"/>
      <c r="K20" s="7"/>
    </row>
    <row r="21" spans="2:11" s="3" customFormat="1" ht="91.5" customHeight="1" x14ac:dyDescent="0.25">
      <c r="B21" s="44" t="s">
        <v>19</v>
      </c>
      <c r="C21" s="397" t="s">
        <v>508</v>
      </c>
      <c r="D21" s="398"/>
      <c r="E21" s="398"/>
      <c r="F21" s="399"/>
      <c r="G21" s="7"/>
      <c r="H21" s="7"/>
      <c r="I21" s="7"/>
      <c r="J21" s="7"/>
      <c r="K21" s="7"/>
    </row>
    <row r="22" spans="2:11" s="3" customFormat="1" ht="55.5" customHeight="1" x14ac:dyDescent="0.25">
      <c r="B22" s="44" t="s">
        <v>20</v>
      </c>
      <c r="C22" s="397" t="s">
        <v>509</v>
      </c>
      <c r="D22" s="398"/>
      <c r="E22" s="398"/>
      <c r="F22" s="399"/>
      <c r="G22" s="7"/>
      <c r="H22" s="7"/>
      <c r="I22" s="7"/>
      <c r="J22" s="7"/>
      <c r="K22" s="7"/>
    </row>
    <row r="23" spans="2:11" s="3" customFormat="1" ht="83.25" customHeight="1" x14ac:dyDescent="0.25">
      <c r="B23" s="44" t="s">
        <v>22</v>
      </c>
      <c r="C23" s="397" t="s">
        <v>510</v>
      </c>
      <c r="D23" s="398"/>
      <c r="E23" s="398"/>
      <c r="F23" s="399"/>
      <c r="G23" s="7"/>
      <c r="H23" s="7"/>
      <c r="I23" s="7"/>
      <c r="J23" s="7"/>
      <c r="K23" s="7"/>
    </row>
    <row r="24" spans="2:11" s="3" customFormat="1" ht="29.25" customHeight="1" x14ac:dyDescent="0.25">
      <c r="B24" s="44" t="s">
        <v>24</v>
      </c>
      <c r="C24" s="390" t="s">
        <v>21</v>
      </c>
      <c r="D24" s="390"/>
      <c r="E24" s="390"/>
      <c r="F24" s="390"/>
      <c r="G24" s="7"/>
      <c r="H24" s="7"/>
      <c r="I24" s="7"/>
      <c r="J24" s="7"/>
      <c r="K24" s="7"/>
    </row>
    <row r="25" spans="2:11" s="3" customFormat="1" ht="15" customHeight="1" x14ac:dyDescent="0.25">
      <c r="B25" s="44" t="s">
        <v>26</v>
      </c>
      <c r="C25" s="390" t="s">
        <v>23</v>
      </c>
      <c r="D25" s="390"/>
      <c r="E25" s="390"/>
      <c r="F25" s="390"/>
      <c r="G25" s="7"/>
      <c r="H25" s="7"/>
      <c r="I25" s="7"/>
      <c r="J25" s="7"/>
      <c r="K25" s="7"/>
    </row>
    <row r="26" spans="2:11" s="3" customFormat="1" ht="34.5" customHeight="1" x14ac:dyDescent="0.25">
      <c r="B26" s="44" t="s">
        <v>28</v>
      </c>
      <c r="C26" s="390" t="s">
        <v>25</v>
      </c>
      <c r="D26" s="390"/>
      <c r="E26" s="390"/>
      <c r="F26" s="390"/>
      <c r="G26" s="7"/>
      <c r="H26" s="7"/>
      <c r="I26" s="7"/>
      <c r="J26" s="7"/>
      <c r="K26" s="7"/>
    </row>
    <row r="27" spans="2:11" s="3" customFormat="1" ht="15" customHeight="1" x14ac:dyDescent="0.25">
      <c r="B27" s="44" t="s">
        <v>30</v>
      </c>
      <c r="C27" s="390" t="s">
        <v>27</v>
      </c>
      <c r="D27" s="390"/>
      <c r="E27" s="390"/>
      <c r="F27" s="390"/>
      <c r="G27" s="7"/>
      <c r="H27" s="7"/>
      <c r="I27" s="7"/>
      <c r="J27" s="7"/>
      <c r="K27" s="7"/>
    </row>
    <row r="28" spans="2:11" s="3" customFormat="1" ht="35.25" customHeight="1" x14ac:dyDescent="0.25">
      <c r="B28" s="44" t="s">
        <v>32</v>
      </c>
      <c r="C28" s="390" t="s">
        <v>29</v>
      </c>
      <c r="D28" s="390"/>
      <c r="E28" s="390"/>
      <c r="F28" s="390"/>
      <c r="G28" s="7"/>
      <c r="H28" s="7"/>
      <c r="I28" s="7"/>
      <c r="J28" s="7"/>
      <c r="K28" s="7"/>
    </row>
    <row r="29" spans="2:11" s="3" customFormat="1" ht="33" customHeight="1" x14ac:dyDescent="0.25">
      <c r="B29" s="44" t="s">
        <v>34</v>
      </c>
      <c r="C29" s="390" t="s">
        <v>31</v>
      </c>
      <c r="D29" s="390"/>
      <c r="E29" s="390"/>
      <c r="F29" s="390"/>
      <c r="G29" s="7"/>
      <c r="H29" s="7"/>
      <c r="I29" s="7"/>
      <c r="J29" s="7"/>
      <c r="K29" s="7"/>
    </row>
    <row r="30" spans="2:11" ht="76.5" customHeight="1" x14ac:dyDescent="0.25">
      <c r="B30" s="44" t="s">
        <v>36</v>
      </c>
      <c r="C30" s="390" t="s">
        <v>33</v>
      </c>
      <c r="D30" s="390"/>
      <c r="E30" s="390"/>
      <c r="F30" s="390"/>
      <c r="G30" s="7"/>
      <c r="H30" s="7"/>
      <c r="I30" s="7"/>
      <c r="J30" s="7"/>
      <c r="K30" s="7"/>
    </row>
    <row r="31" spans="2:11" ht="30.75" customHeight="1" x14ac:dyDescent="0.25">
      <c r="B31" s="44" t="s">
        <v>38</v>
      </c>
      <c r="C31" s="390" t="s">
        <v>35</v>
      </c>
      <c r="D31" s="390"/>
      <c r="E31" s="390"/>
      <c r="F31" s="390"/>
      <c r="G31" s="7"/>
      <c r="H31" s="7"/>
      <c r="I31" s="7"/>
      <c r="J31" s="7"/>
      <c r="K31" s="7"/>
    </row>
    <row r="32" spans="2:11" ht="30" customHeight="1" x14ac:dyDescent="0.25">
      <c r="B32" s="44" t="s">
        <v>40</v>
      </c>
      <c r="C32" s="390" t="s">
        <v>37</v>
      </c>
      <c r="D32" s="390"/>
      <c r="E32" s="390"/>
      <c r="F32" s="390"/>
      <c r="G32" s="7"/>
      <c r="H32" s="7"/>
      <c r="I32" s="7"/>
      <c r="J32" s="7"/>
      <c r="K32" s="7"/>
    </row>
    <row r="33" spans="2:11" ht="30" customHeight="1" x14ac:dyDescent="0.25">
      <c r="B33" s="44" t="s">
        <v>42</v>
      </c>
      <c r="C33" s="390" t="s">
        <v>39</v>
      </c>
      <c r="D33" s="390"/>
      <c r="E33" s="390"/>
      <c r="F33" s="390"/>
      <c r="G33" s="7"/>
      <c r="H33" s="7"/>
      <c r="I33" s="7"/>
      <c r="J33" s="7"/>
      <c r="K33" s="7"/>
    </row>
    <row r="34" spans="2:11" ht="33.75" customHeight="1" x14ac:dyDescent="0.25">
      <c r="B34" s="44" t="s">
        <v>506</v>
      </c>
      <c r="C34" s="390" t="s">
        <v>41</v>
      </c>
      <c r="D34" s="390"/>
      <c r="E34" s="390"/>
      <c r="F34" s="390"/>
    </row>
    <row r="35" spans="2:11" ht="301.5" customHeight="1" x14ac:dyDescent="0.25">
      <c r="B35" s="44" t="s">
        <v>507</v>
      </c>
      <c r="C35" s="390" t="s">
        <v>43</v>
      </c>
      <c r="D35" s="390"/>
      <c r="E35" s="390"/>
      <c r="F35" s="390"/>
    </row>
    <row r="36" spans="2:11" x14ac:dyDescent="0.25">
      <c r="B36" s="8"/>
      <c r="C36" s="9"/>
    </row>
    <row r="37" spans="2:11" x14ac:dyDescent="0.25">
      <c r="B37" s="10"/>
      <c r="C37" s="11"/>
    </row>
    <row r="38" spans="2:11" x14ac:dyDescent="0.25">
      <c r="B38" s="10"/>
      <c r="C38" s="11"/>
    </row>
  </sheetData>
  <mergeCells count="22">
    <mergeCell ref="C34:F34"/>
    <mergeCell ref="C35:F35"/>
    <mergeCell ref="C28:F28"/>
    <mergeCell ref="C29:F29"/>
    <mergeCell ref="C30:F30"/>
    <mergeCell ref="C31:F31"/>
    <mergeCell ref="C32:F32"/>
    <mergeCell ref="C33:F33"/>
    <mergeCell ref="C27:F27"/>
    <mergeCell ref="C2:E2"/>
    <mergeCell ref="C3:E3"/>
    <mergeCell ref="C14:D14"/>
    <mergeCell ref="C16:E16"/>
    <mergeCell ref="C18:F18"/>
    <mergeCell ref="C19:F19"/>
    <mergeCell ref="C20:F20"/>
    <mergeCell ref="C23:F23"/>
    <mergeCell ref="C24:F24"/>
    <mergeCell ref="C25:F25"/>
    <mergeCell ref="C26:F26"/>
    <mergeCell ref="C21:F21"/>
    <mergeCell ref="C22:F22"/>
  </mergeCells>
  <pageMargins left="0.51180555555555596" right="0.51180555555555596" top="0.78749999999999998" bottom="0.78749999999999998" header="0.511811023622047" footer="0.511811023622047"/>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tabColor rgb="FF00CC66"/>
  </sheetPr>
  <dimension ref="A1:R8"/>
  <sheetViews>
    <sheetView showGridLines="0" zoomScale="90" zoomScaleNormal="90" workbookViewId="0">
      <pane ySplit="5" topLeftCell="A6" activePane="bottomLeft" state="frozen"/>
      <selection activeCell="E13" sqref="E13"/>
      <selection pane="bottomLeft" activeCell="F6" sqref="F6"/>
    </sheetView>
  </sheetViews>
  <sheetFormatPr defaultColWidth="8.85546875" defaultRowHeight="12.75" x14ac:dyDescent="0.2"/>
  <cols>
    <col min="1" max="1" width="2.7109375" style="88" customWidth="1"/>
    <col min="2" max="2" width="4.7109375" style="88" customWidth="1"/>
    <col min="3" max="3" width="8.7109375" style="104" customWidth="1"/>
    <col min="4" max="4" width="17.7109375" style="104" customWidth="1"/>
    <col min="5" max="5" width="23.7109375" style="104" customWidth="1"/>
    <col min="6" max="6" width="38.28515625" style="104" customWidth="1"/>
    <col min="7" max="7" width="8.7109375" style="104" customWidth="1"/>
    <col min="8" max="8" width="11.7109375" style="104" customWidth="1"/>
    <col min="9" max="9" width="10.7109375" style="88" customWidth="1"/>
    <col min="10" max="10" width="30.7109375" style="88" customWidth="1"/>
    <col min="11" max="11" width="55.7109375" style="105" customWidth="1"/>
    <col min="12" max="12" width="16.7109375" style="88" customWidth="1"/>
    <col min="13" max="13" width="10.7109375" style="88" customWidth="1"/>
    <col min="14" max="14" width="13.7109375" style="88" customWidth="1"/>
    <col min="15" max="15" width="19.7109375" style="88" customWidth="1"/>
    <col min="16" max="16" width="8.7109375" style="88" customWidth="1"/>
    <col min="17" max="17" width="10.7109375" style="88" customWidth="1"/>
    <col min="18" max="18" width="21.7109375" style="88" customWidth="1"/>
    <col min="19" max="16384" width="8.85546875" style="88"/>
  </cols>
  <sheetData>
    <row r="1" spans="1:18" ht="13.15" customHeight="1" x14ac:dyDescent="0.2">
      <c r="A1" s="86"/>
      <c r="B1" s="144"/>
      <c r="C1" s="145"/>
      <c r="D1" s="145"/>
      <c r="E1" s="87"/>
      <c r="F1" s="87"/>
      <c r="G1" s="87"/>
      <c r="H1" s="87"/>
      <c r="I1" s="87"/>
      <c r="J1" s="87"/>
      <c r="K1" s="87"/>
      <c r="L1" s="87"/>
      <c r="M1" s="87"/>
      <c r="N1" s="87"/>
      <c r="O1" s="87"/>
      <c r="P1" s="87"/>
      <c r="Q1" s="87"/>
      <c r="R1" s="87"/>
    </row>
    <row r="2" spans="1:18" ht="20.100000000000001" customHeight="1" x14ac:dyDescent="0.2">
      <c r="A2" s="86"/>
      <c r="B2" s="400" t="s">
        <v>0</v>
      </c>
      <c r="C2" s="400"/>
      <c r="D2" s="400"/>
      <c r="E2" s="400"/>
      <c r="F2" s="400"/>
      <c r="G2" s="400"/>
      <c r="H2" s="400"/>
      <c r="I2" s="400"/>
      <c r="J2" s="400"/>
      <c r="K2" s="400"/>
      <c r="L2" s="400"/>
      <c r="M2" s="400"/>
      <c r="N2" s="400"/>
      <c r="O2" s="400"/>
      <c r="P2" s="400"/>
      <c r="Q2" s="400"/>
      <c r="R2" s="400"/>
    </row>
    <row r="3" spans="1:18" ht="20.100000000000001" customHeight="1" x14ac:dyDescent="0.2">
      <c r="A3" s="86"/>
      <c r="B3" s="401" t="s">
        <v>44</v>
      </c>
      <c r="C3" s="401"/>
      <c r="D3" s="401"/>
      <c r="E3" s="401"/>
      <c r="F3" s="401"/>
      <c r="G3" s="401"/>
      <c r="H3" s="401"/>
      <c r="I3" s="401"/>
      <c r="J3" s="401"/>
      <c r="K3" s="401"/>
      <c r="L3" s="401"/>
      <c r="M3" s="401"/>
      <c r="N3" s="401"/>
      <c r="O3" s="401"/>
      <c r="P3" s="401"/>
      <c r="Q3" s="401"/>
      <c r="R3" s="401"/>
    </row>
    <row r="4" spans="1:18" ht="9.9499999999999993" customHeight="1" x14ac:dyDescent="0.2">
      <c r="A4" s="86"/>
      <c r="B4" s="87"/>
      <c r="C4" s="87"/>
      <c r="D4" s="87"/>
      <c r="E4" s="87"/>
      <c r="F4" s="87"/>
      <c r="G4" s="87"/>
      <c r="H4" s="87"/>
      <c r="I4" s="87"/>
      <c r="J4" s="87"/>
      <c r="K4" s="87"/>
      <c r="L4" s="87"/>
      <c r="M4" s="87"/>
      <c r="N4" s="87"/>
      <c r="O4" s="87"/>
      <c r="P4" s="87"/>
      <c r="Q4" s="87"/>
      <c r="R4" s="87"/>
    </row>
    <row r="5" spans="1:18" ht="48" customHeight="1" x14ac:dyDescent="0.2">
      <c r="A5" s="86"/>
      <c r="B5" s="89" t="s">
        <v>45</v>
      </c>
      <c r="C5" s="89" t="s">
        <v>2</v>
      </c>
      <c r="D5" s="90" t="s">
        <v>497</v>
      </c>
      <c r="E5" s="90" t="s">
        <v>498</v>
      </c>
      <c r="F5" s="90" t="s">
        <v>488</v>
      </c>
      <c r="G5" s="89" t="s">
        <v>46</v>
      </c>
      <c r="H5" s="89" t="s">
        <v>47</v>
      </c>
      <c r="I5" s="89" t="s">
        <v>48</v>
      </c>
      <c r="J5" s="89" t="s">
        <v>49</v>
      </c>
      <c r="K5" s="89" t="s">
        <v>50</v>
      </c>
      <c r="L5" s="89" t="s">
        <v>51</v>
      </c>
      <c r="M5" s="89" t="s">
        <v>52</v>
      </c>
      <c r="N5" s="89" t="s">
        <v>53</v>
      </c>
      <c r="O5" s="89" t="s">
        <v>54</v>
      </c>
      <c r="P5" s="89" t="s">
        <v>55</v>
      </c>
      <c r="Q5" s="89" t="s">
        <v>56</v>
      </c>
      <c r="R5" s="91" t="s">
        <v>57</v>
      </c>
    </row>
    <row r="6" spans="1:18" ht="65.099999999999994" customHeight="1" x14ac:dyDescent="0.2">
      <c r="A6" s="86"/>
      <c r="B6" s="92">
        <v>1</v>
      </c>
      <c r="C6" s="92" t="s">
        <v>4</v>
      </c>
      <c r="D6" s="152" t="s">
        <v>490</v>
      </c>
      <c r="E6" s="152">
        <v>3719</v>
      </c>
      <c r="F6" s="152" t="s">
        <v>546</v>
      </c>
      <c r="G6" s="153">
        <v>3719</v>
      </c>
      <c r="H6" s="93" t="s">
        <v>4</v>
      </c>
      <c r="I6" s="94" t="s">
        <v>59</v>
      </c>
      <c r="J6" s="95" t="s">
        <v>60</v>
      </c>
      <c r="K6" s="147" t="s">
        <v>61</v>
      </c>
      <c r="L6" s="96">
        <f>ROUND(80000*(1-0.1997%),0)+1</f>
        <v>79841</v>
      </c>
      <c r="M6" s="97" t="s">
        <v>62</v>
      </c>
      <c r="N6" s="98" t="s">
        <v>58</v>
      </c>
      <c r="O6" s="93" t="s">
        <v>63</v>
      </c>
      <c r="P6" s="97" t="s">
        <v>64</v>
      </c>
      <c r="Q6" s="99" t="s">
        <v>64</v>
      </c>
      <c r="R6" s="100" t="s">
        <v>65</v>
      </c>
    </row>
    <row r="7" spans="1:18" ht="30" customHeight="1" x14ac:dyDescent="0.2">
      <c r="A7" s="86"/>
      <c r="B7" s="86"/>
      <c r="C7" s="86"/>
      <c r="D7" s="86"/>
      <c r="E7" s="86"/>
      <c r="F7" s="86"/>
      <c r="G7" s="86"/>
      <c r="H7" s="86"/>
      <c r="I7" s="86"/>
      <c r="J7" s="86"/>
      <c r="K7" s="101" t="s">
        <v>66</v>
      </c>
      <c r="L7" s="102">
        <f>SUM(L6:L6)</f>
        <v>79841</v>
      </c>
      <c r="M7" s="86"/>
      <c r="N7" s="86"/>
      <c r="O7" s="86"/>
      <c r="P7" s="86"/>
      <c r="Q7" s="86"/>
      <c r="R7" s="86"/>
    </row>
    <row r="8" spans="1:18" x14ac:dyDescent="0.2">
      <c r="A8" s="86"/>
      <c r="B8" s="86"/>
      <c r="C8" s="86"/>
      <c r="D8" s="86"/>
      <c r="E8" s="86"/>
      <c r="F8" s="86"/>
      <c r="G8" s="86"/>
      <c r="H8" s="86"/>
      <c r="I8" s="86"/>
      <c r="J8" s="86"/>
      <c r="K8" s="103"/>
      <c r="L8" s="86"/>
      <c r="M8" s="86"/>
      <c r="N8" s="86"/>
      <c r="O8" s="86"/>
      <c r="P8" s="86"/>
      <c r="Q8" s="86"/>
      <c r="R8" s="86"/>
    </row>
  </sheetData>
  <mergeCells count="2">
    <mergeCell ref="B2:R2"/>
    <mergeCell ref="B3:R3"/>
  </mergeCells>
  <dataValidations count="5">
    <dataValidation allowBlank="1" showInputMessage="1" prompt="1 código por linha._x000a_Preencher todas as linhas._x000a_Opções:_x000a_- Código da classe do material (4 dígitos);_x000a_- Código do serviço/obra (2 a 5 dígitos);_x000a_- N/A." sqref="E5" xr:uid="{00000000-0002-0000-0100-000000000000}"/>
    <dataValidation type="whole" operator="greaterThanOrEqual" allowBlank="1" showInputMessage="1" showErrorMessage="1" error="Inserir somente números inteiros" sqref="L6" xr:uid="{00000000-0002-0000-0100-000001000000}">
      <formula1>0</formula1>
    </dataValidation>
    <dataValidation allowBlank="1" showInputMessage="1" showErrorMessage="1" promptTitle="Opções de preenchimento:" prompt="- Descrição do código, conforme consta no catálogo CATMAT/CATSER._x000a__x000a_- N/A_x000a__x000a_Preencher todas as linhas." sqref="F5" xr:uid="{00000000-0002-0000-0100-000002000000}"/>
    <dataValidation allowBlank="1" showInputMessage="1" showErrorMessage="1" promptTitle="Opções de preenchimento:" prompt="- CATSER_x000a_- CATMAT_x000a_- N/A_x000a__x000a_Preencher todas as linhas." sqref="D5" xr:uid="{00000000-0002-0000-0100-000003000000}"/>
    <dataValidation type="list" allowBlank="1" showInputMessage="1" showErrorMessage="1" sqref="D6" xr:uid="{00000000-0002-0000-0100-000004000000}">
      <formula1>"CATSER,CATMAT,N/A"</formula1>
    </dataValidation>
  </dataValidations>
  <pageMargins left="0.511811024" right="0.511811024" top="0.78740157499999996" bottom="0.78740157499999996" header="0.31496062000000002" footer="0.31496062000000002"/>
  <pageSetup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5000000}">
          <x14:formula1>
            <xm:f>Dados!$D$3:$D$5</xm:f>
          </x14:formula1>
          <xm:sqref>M6</xm:sqref>
        </x14:dataValidation>
        <x14:dataValidation type="list" allowBlank="1" showInputMessage="1" showErrorMessage="1" xr:uid="{00000000-0002-0000-0100-000006000000}">
          <x14:formula1>
            <xm:f>Dados!$E$3:$E$4</xm:f>
          </x14:formula1>
          <xm:sqref>P6</xm:sqref>
        </x14:dataValidation>
        <x14:dataValidation type="list" allowBlank="1" showInputMessage="1" showErrorMessage="1" xr:uid="{00000000-0002-0000-0100-000007000000}">
          <x14:formula1>
            <xm:f>Dados!$F$3:$F$4</xm:f>
          </x14:formula1>
          <xm:sqref>Q6</xm:sqref>
        </x14:dataValidation>
        <x14:dataValidation type="list" allowBlank="1" showInputMessage="1" showErrorMessage="1" xr:uid="{00000000-0002-0000-0100-000008000000}">
          <x14:formula1>
            <xm:f>Dados!$G$3:$G$8</xm:f>
          </x14:formula1>
          <xm:sqref>R6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tabColor rgb="FFFF9966"/>
  </sheetPr>
  <dimension ref="A1:R20"/>
  <sheetViews>
    <sheetView showGridLines="0" zoomScale="90" zoomScaleNormal="90" workbookViewId="0">
      <pane ySplit="5" topLeftCell="A6" activePane="bottomLeft" state="frozen"/>
      <selection activeCell="E13" sqref="E13"/>
      <selection pane="bottomLeft" activeCell="L20" sqref="L20"/>
    </sheetView>
  </sheetViews>
  <sheetFormatPr defaultColWidth="8.85546875" defaultRowHeight="12.75" x14ac:dyDescent="0.2"/>
  <cols>
    <col min="1" max="1" width="2.7109375" style="88" customWidth="1"/>
    <col min="2" max="2" width="4.7109375" style="88" customWidth="1"/>
    <col min="3" max="3" width="8.7109375" style="104" customWidth="1"/>
    <col min="4" max="4" width="17.7109375" style="104" customWidth="1"/>
    <col min="5" max="5" width="23.7109375" style="104" customWidth="1"/>
    <col min="6" max="6" width="38.28515625" style="104" customWidth="1"/>
    <col min="7" max="7" width="8.7109375" style="104" customWidth="1"/>
    <col min="8" max="8" width="11.7109375" style="104" customWidth="1"/>
    <col min="9" max="9" width="10.7109375" style="88" customWidth="1"/>
    <col min="10" max="10" width="30.7109375" style="88" customWidth="1"/>
    <col min="11" max="11" width="55.7109375" style="105" customWidth="1"/>
    <col min="12" max="12" width="16.7109375" style="88" customWidth="1"/>
    <col min="13" max="13" width="10.7109375" style="88" customWidth="1"/>
    <col min="14" max="14" width="13.7109375" style="88" customWidth="1"/>
    <col min="15" max="15" width="18.7109375" style="88" customWidth="1"/>
    <col min="16" max="16" width="8.7109375" style="88" customWidth="1"/>
    <col min="17" max="17" width="10.7109375" style="88" customWidth="1"/>
    <col min="18" max="18" width="21.7109375" style="88" customWidth="1"/>
    <col min="19" max="16384" width="8.85546875" style="88"/>
  </cols>
  <sheetData>
    <row r="1" spans="1:18" ht="13.15" customHeight="1" x14ac:dyDescent="0.2">
      <c r="B1" s="144"/>
      <c r="C1" s="145"/>
      <c r="D1" s="145"/>
      <c r="E1" s="87"/>
      <c r="F1" s="87"/>
      <c r="G1" s="106"/>
      <c r="H1" s="106"/>
      <c r="I1" s="106"/>
      <c r="J1" s="106"/>
      <c r="K1" s="106"/>
      <c r="L1" s="106"/>
      <c r="M1" s="106"/>
      <c r="N1" s="106"/>
      <c r="O1" s="106"/>
      <c r="P1" s="106"/>
      <c r="Q1" s="106"/>
      <c r="R1" s="106"/>
    </row>
    <row r="2" spans="1:18" ht="20.100000000000001" customHeight="1" x14ac:dyDescent="0.2">
      <c r="A2" s="87"/>
      <c r="B2" s="400" t="s">
        <v>0</v>
      </c>
      <c r="C2" s="400"/>
      <c r="D2" s="400"/>
      <c r="E2" s="400"/>
      <c r="F2" s="400"/>
      <c r="G2" s="400"/>
      <c r="H2" s="400"/>
      <c r="I2" s="400"/>
      <c r="J2" s="400"/>
      <c r="K2" s="400"/>
      <c r="L2" s="400"/>
      <c r="M2" s="400"/>
      <c r="N2" s="400"/>
      <c r="O2" s="400"/>
      <c r="P2" s="400"/>
      <c r="Q2" s="400"/>
      <c r="R2" s="400"/>
    </row>
    <row r="3" spans="1:18" ht="20.100000000000001" customHeight="1" x14ac:dyDescent="0.2">
      <c r="A3" s="87"/>
      <c r="B3" s="401" t="s">
        <v>67</v>
      </c>
      <c r="C3" s="401"/>
      <c r="D3" s="401"/>
      <c r="E3" s="401"/>
      <c r="F3" s="401"/>
      <c r="G3" s="401"/>
      <c r="H3" s="401"/>
      <c r="I3" s="401"/>
      <c r="J3" s="401"/>
      <c r="K3" s="401"/>
      <c r="L3" s="401"/>
      <c r="M3" s="401"/>
      <c r="N3" s="401"/>
      <c r="O3" s="401"/>
      <c r="P3" s="401"/>
      <c r="Q3" s="401"/>
      <c r="R3" s="401"/>
    </row>
    <row r="4" spans="1:18" ht="9.9499999999999993" customHeight="1" x14ac:dyDescent="0.2">
      <c r="A4" s="87"/>
      <c r="B4" s="87"/>
      <c r="C4" s="87"/>
      <c r="D4" s="87"/>
      <c r="E4" s="87"/>
      <c r="F4" s="87"/>
      <c r="G4" s="87"/>
      <c r="H4" s="87"/>
      <c r="I4" s="87"/>
      <c r="J4" s="87"/>
      <c r="K4" s="87"/>
      <c r="L4" s="87"/>
      <c r="M4" s="87"/>
      <c r="N4" s="87"/>
      <c r="O4" s="87"/>
      <c r="P4" s="87"/>
      <c r="Q4" s="87"/>
      <c r="R4" s="87"/>
    </row>
    <row r="5" spans="1:18" ht="48" customHeight="1" x14ac:dyDescent="0.2">
      <c r="A5" s="87"/>
      <c r="B5" s="89" t="s">
        <v>45</v>
      </c>
      <c r="C5" s="89" t="s">
        <v>2</v>
      </c>
      <c r="D5" s="90" t="s">
        <v>497</v>
      </c>
      <c r="E5" s="90" t="s">
        <v>498</v>
      </c>
      <c r="F5" s="90" t="s">
        <v>488</v>
      </c>
      <c r="G5" s="89" t="s">
        <v>46</v>
      </c>
      <c r="H5" s="89" t="s">
        <v>47</v>
      </c>
      <c r="I5" s="89" t="s">
        <v>48</v>
      </c>
      <c r="J5" s="89" t="s">
        <v>49</v>
      </c>
      <c r="K5" s="89" t="s">
        <v>50</v>
      </c>
      <c r="L5" s="89" t="s">
        <v>51</v>
      </c>
      <c r="M5" s="89" t="s">
        <v>52</v>
      </c>
      <c r="N5" s="89" t="s">
        <v>53</v>
      </c>
      <c r="O5" s="89" t="s">
        <v>54</v>
      </c>
      <c r="P5" s="89" t="s">
        <v>55</v>
      </c>
      <c r="Q5" s="89" t="s">
        <v>56</v>
      </c>
      <c r="R5" s="91" t="s">
        <v>57</v>
      </c>
    </row>
    <row r="6" spans="1:18" ht="66" customHeight="1" x14ac:dyDescent="0.2">
      <c r="A6" s="87"/>
      <c r="B6" s="179">
        <v>1</v>
      </c>
      <c r="C6" s="179" t="s">
        <v>5</v>
      </c>
      <c r="D6" s="92" t="s">
        <v>490</v>
      </c>
      <c r="E6" s="178">
        <v>25828</v>
      </c>
      <c r="F6" s="178" t="s">
        <v>536</v>
      </c>
      <c r="G6" s="180">
        <v>25828</v>
      </c>
      <c r="H6" s="180" t="s">
        <v>68</v>
      </c>
      <c r="I6" s="185" t="s">
        <v>59</v>
      </c>
      <c r="J6" s="179" t="s">
        <v>941</v>
      </c>
      <c r="K6" s="180" t="s">
        <v>942</v>
      </c>
      <c r="L6" s="191">
        <f>136841.56+232000</f>
        <v>368841.56</v>
      </c>
      <c r="M6" s="181" t="s">
        <v>62</v>
      </c>
      <c r="N6" s="185" t="s">
        <v>58</v>
      </c>
      <c r="O6" s="180" t="s">
        <v>69</v>
      </c>
      <c r="P6" s="181" t="s">
        <v>70</v>
      </c>
      <c r="Q6" s="186" t="s">
        <v>64</v>
      </c>
      <c r="R6" s="182" t="s">
        <v>65</v>
      </c>
    </row>
    <row r="7" spans="1:18" ht="75" x14ac:dyDescent="0.2">
      <c r="A7" s="86"/>
      <c r="B7" s="179">
        <v>2</v>
      </c>
      <c r="C7" s="92" t="s">
        <v>5</v>
      </c>
      <c r="D7" s="92" t="s">
        <v>490</v>
      </c>
      <c r="E7" s="178">
        <v>20656</v>
      </c>
      <c r="F7" s="178" t="s">
        <v>537</v>
      </c>
      <c r="G7" s="93">
        <v>20656</v>
      </c>
      <c r="H7" s="93" t="s">
        <v>68</v>
      </c>
      <c r="I7" s="98" t="s">
        <v>59</v>
      </c>
      <c r="J7" s="178" t="s">
        <v>943</v>
      </c>
      <c r="K7" s="187" t="s">
        <v>944</v>
      </c>
      <c r="L7" s="192">
        <f>294282.07+65019.87+90804+235680+25000</f>
        <v>710785.94</v>
      </c>
      <c r="M7" s="97" t="s">
        <v>62</v>
      </c>
      <c r="N7" s="98" t="s">
        <v>58</v>
      </c>
      <c r="O7" s="93" t="s">
        <v>69</v>
      </c>
      <c r="P7" s="97" t="s">
        <v>70</v>
      </c>
      <c r="Q7" s="99" t="s">
        <v>70</v>
      </c>
      <c r="R7" s="100" t="s">
        <v>71</v>
      </c>
    </row>
    <row r="8" spans="1:18" ht="50.1" customHeight="1" x14ac:dyDescent="0.2">
      <c r="A8" s="86"/>
      <c r="B8" s="179">
        <v>3</v>
      </c>
      <c r="C8" s="92" t="s">
        <v>5</v>
      </c>
      <c r="D8" s="92" t="s">
        <v>490</v>
      </c>
      <c r="E8" s="178">
        <v>25232</v>
      </c>
      <c r="F8" s="178" t="s">
        <v>538</v>
      </c>
      <c r="G8" s="93">
        <v>25232</v>
      </c>
      <c r="H8" s="93" t="s">
        <v>68</v>
      </c>
      <c r="I8" s="98" t="s">
        <v>59</v>
      </c>
      <c r="J8" s="92" t="s">
        <v>72</v>
      </c>
      <c r="K8" s="187" t="s">
        <v>73</v>
      </c>
      <c r="L8" s="192">
        <v>0</v>
      </c>
      <c r="M8" s="97" t="s">
        <v>62</v>
      </c>
      <c r="N8" s="98" t="s">
        <v>58</v>
      </c>
      <c r="O8" s="93" t="s">
        <v>69</v>
      </c>
      <c r="P8" s="97" t="s">
        <v>70</v>
      </c>
      <c r="Q8" s="99" t="s">
        <v>64</v>
      </c>
      <c r="R8" s="100" t="s">
        <v>71</v>
      </c>
    </row>
    <row r="9" spans="1:18" ht="50.1" customHeight="1" x14ac:dyDescent="0.2">
      <c r="A9" s="86"/>
      <c r="B9" s="179">
        <v>4</v>
      </c>
      <c r="C9" s="92" t="s">
        <v>5</v>
      </c>
      <c r="D9" s="92" t="s">
        <v>490</v>
      </c>
      <c r="E9" s="178">
        <v>25232</v>
      </c>
      <c r="F9" s="178" t="s">
        <v>538</v>
      </c>
      <c r="G9" s="93">
        <v>25232</v>
      </c>
      <c r="H9" s="93" t="s">
        <v>68</v>
      </c>
      <c r="I9" s="98" t="s">
        <v>59</v>
      </c>
      <c r="J9" s="92" t="s">
        <v>74</v>
      </c>
      <c r="K9" s="93" t="s">
        <v>945</v>
      </c>
      <c r="L9" s="192">
        <v>2000</v>
      </c>
      <c r="M9" s="97" t="s">
        <v>62</v>
      </c>
      <c r="N9" s="98" t="s">
        <v>58</v>
      </c>
      <c r="O9" s="93" t="s">
        <v>69</v>
      </c>
      <c r="P9" s="97" t="s">
        <v>70</v>
      </c>
      <c r="Q9" s="99" t="s">
        <v>64</v>
      </c>
      <c r="R9" s="100" t="s">
        <v>71</v>
      </c>
    </row>
    <row r="10" spans="1:18" ht="50.1" customHeight="1" x14ac:dyDescent="0.2">
      <c r="A10" s="86"/>
      <c r="B10" s="179">
        <v>5</v>
      </c>
      <c r="C10" s="92" t="s">
        <v>5</v>
      </c>
      <c r="D10" s="92" t="s">
        <v>490</v>
      </c>
      <c r="E10" s="178">
        <v>17663</v>
      </c>
      <c r="F10" s="178" t="s">
        <v>539</v>
      </c>
      <c r="G10" s="93">
        <v>17663</v>
      </c>
      <c r="H10" s="93" t="s">
        <v>68</v>
      </c>
      <c r="I10" s="98" t="s">
        <v>59</v>
      </c>
      <c r="J10" s="92" t="s">
        <v>75</v>
      </c>
      <c r="K10" s="93" t="s">
        <v>76</v>
      </c>
      <c r="L10" s="192">
        <v>0</v>
      </c>
      <c r="M10" s="97" t="s">
        <v>62</v>
      </c>
      <c r="N10" s="98" t="s">
        <v>58</v>
      </c>
      <c r="O10" s="93" t="s">
        <v>69</v>
      </c>
      <c r="P10" s="97" t="s">
        <v>70</v>
      </c>
      <c r="Q10" s="99" t="s">
        <v>64</v>
      </c>
      <c r="R10" s="100" t="s">
        <v>71</v>
      </c>
    </row>
    <row r="11" spans="1:18" ht="50.1" customHeight="1" x14ac:dyDescent="0.2">
      <c r="A11" s="86"/>
      <c r="B11" s="179">
        <v>6</v>
      </c>
      <c r="C11" s="92" t="s">
        <v>5</v>
      </c>
      <c r="D11" s="92" t="s">
        <v>59</v>
      </c>
      <c r="E11" s="178" t="s">
        <v>59</v>
      </c>
      <c r="F11" s="178" t="s">
        <v>59</v>
      </c>
      <c r="G11" s="187" t="s">
        <v>59</v>
      </c>
      <c r="H11" s="93" t="s">
        <v>68</v>
      </c>
      <c r="I11" s="98" t="s">
        <v>59</v>
      </c>
      <c r="J11" s="92" t="s">
        <v>77</v>
      </c>
      <c r="K11" s="93" t="s">
        <v>78</v>
      </c>
      <c r="L11" s="192">
        <v>34930</v>
      </c>
      <c r="M11" s="97" t="s">
        <v>62</v>
      </c>
      <c r="N11" s="98" t="s">
        <v>58</v>
      </c>
      <c r="O11" s="93" t="s">
        <v>69</v>
      </c>
      <c r="P11" s="97" t="s">
        <v>70</v>
      </c>
      <c r="Q11" s="99" t="s">
        <v>64</v>
      </c>
      <c r="R11" s="100" t="s">
        <v>71</v>
      </c>
    </row>
    <row r="12" spans="1:18" ht="30" customHeight="1" x14ac:dyDescent="0.2">
      <c r="A12" s="86"/>
      <c r="B12" s="179">
        <v>7</v>
      </c>
      <c r="C12" s="92" t="s">
        <v>5</v>
      </c>
      <c r="D12" s="92" t="s">
        <v>490</v>
      </c>
      <c r="E12" s="178">
        <v>20656</v>
      </c>
      <c r="F12" s="178" t="s">
        <v>537</v>
      </c>
      <c r="G12" s="93">
        <v>20656</v>
      </c>
      <c r="H12" s="93" t="s">
        <v>68</v>
      </c>
      <c r="I12" s="98" t="s">
        <v>59</v>
      </c>
      <c r="J12" s="178" t="s">
        <v>946</v>
      </c>
      <c r="K12" s="187" t="s">
        <v>947</v>
      </c>
      <c r="L12" s="192">
        <f>9800+40000+10200</f>
        <v>60000</v>
      </c>
      <c r="M12" s="97" t="s">
        <v>62</v>
      </c>
      <c r="N12" s="98" t="s">
        <v>58</v>
      </c>
      <c r="O12" s="93" t="s">
        <v>69</v>
      </c>
      <c r="P12" s="97" t="s">
        <v>70</v>
      </c>
      <c r="Q12" s="99" t="s">
        <v>70</v>
      </c>
      <c r="R12" s="100" t="s">
        <v>71</v>
      </c>
    </row>
    <row r="13" spans="1:18" ht="60" x14ac:dyDescent="0.2">
      <c r="B13" s="179">
        <v>8</v>
      </c>
      <c r="C13" s="92" t="s">
        <v>5</v>
      </c>
      <c r="D13" s="92" t="s">
        <v>490</v>
      </c>
      <c r="E13" s="178">
        <v>10014</v>
      </c>
      <c r="F13" s="178" t="s">
        <v>948</v>
      </c>
      <c r="G13" s="93">
        <v>10014</v>
      </c>
      <c r="H13" s="93" t="s">
        <v>68</v>
      </c>
      <c r="I13" s="94" t="s">
        <v>59</v>
      </c>
      <c r="J13" s="178" t="s">
        <v>949</v>
      </c>
      <c r="K13" s="187" t="s">
        <v>950</v>
      </c>
      <c r="L13" s="192">
        <f>153136.02</f>
        <v>153136.01999999999</v>
      </c>
      <c r="M13" s="97" t="s">
        <v>62</v>
      </c>
      <c r="N13" s="94" t="s">
        <v>58</v>
      </c>
      <c r="O13" s="93" t="s">
        <v>951</v>
      </c>
      <c r="P13" s="97" t="s">
        <v>70</v>
      </c>
      <c r="Q13" s="188" t="s">
        <v>64</v>
      </c>
      <c r="R13" s="97" t="s">
        <v>71</v>
      </c>
    </row>
    <row r="14" spans="1:18" ht="60" x14ac:dyDescent="0.2">
      <c r="B14" s="179">
        <v>9</v>
      </c>
      <c r="C14" s="92" t="s">
        <v>5</v>
      </c>
      <c r="D14" s="92" t="s">
        <v>490</v>
      </c>
      <c r="E14" s="178">
        <v>10014</v>
      </c>
      <c r="F14" s="178" t="s">
        <v>948</v>
      </c>
      <c r="G14" s="93">
        <v>10014</v>
      </c>
      <c r="H14" s="93" t="s">
        <v>68</v>
      </c>
      <c r="I14" s="94" t="s">
        <v>59</v>
      </c>
      <c r="J14" s="178" t="s">
        <v>952</v>
      </c>
      <c r="K14" s="187" t="s">
        <v>953</v>
      </c>
      <c r="L14" s="192">
        <v>278855.2</v>
      </c>
      <c r="M14" s="97" t="s">
        <v>62</v>
      </c>
      <c r="N14" s="94" t="s">
        <v>58</v>
      </c>
      <c r="O14" s="93" t="s">
        <v>951</v>
      </c>
      <c r="P14" s="97" t="s">
        <v>70</v>
      </c>
      <c r="Q14" s="188" t="s">
        <v>70</v>
      </c>
      <c r="R14" s="97" t="s">
        <v>71</v>
      </c>
    </row>
    <row r="15" spans="1:18" ht="90" x14ac:dyDescent="0.2">
      <c r="B15" s="179">
        <v>10</v>
      </c>
      <c r="C15" s="92" t="s">
        <v>5</v>
      </c>
      <c r="D15" s="92" t="s">
        <v>490</v>
      </c>
      <c r="E15" s="178">
        <v>20656</v>
      </c>
      <c r="F15" s="178" t="s">
        <v>537</v>
      </c>
      <c r="G15" s="93">
        <v>20656</v>
      </c>
      <c r="H15" s="93" t="s">
        <v>68</v>
      </c>
      <c r="I15" s="98" t="s">
        <v>59</v>
      </c>
      <c r="J15" s="178" t="s">
        <v>954</v>
      </c>
      <c r="K15" s="187" t="s">
        <v>955</v>
      </c>
      <c r="L15" s="192">
        <f>100000+81699.73+90804</f>
        <v>272503.73</v>
      </c>
      <c r="M15" s="97" t="s">
        <v>62</v>
      </c>
      <c r="N15" s="98" t="s">
        <v>58</v>
      </c>
      <c r="O15" s="93" t="s">
        <v>69</v>
      </c>
      <c r="P15" s="97" t="s">
        <v>70</v>
      </c>
      <c r="Q15" s="99" t="s">
        <v>64</v>
      </c>
      <c r="R15" s="100" t="s">
        <v>71</v>
      </c>
    </row>
    <row r="16" spans="1:18" ht="45" x14ac:dyDescent="0.2">
      <c r="B16" s="179">
        <v>11</v>
      </c>
      <c r="C16" s="92" t="s">
        <v>5</v>
      </c>
      <c r="D16" s="92" t="s">
        <v>490</v>
      </c>
      <c r="E16" s="189">
        <v>4014</v>
      </c>
      <c r="F16" s="189" t="s">
        <v>834</v>
      </c>
      <c r="G16" s="190">
        <v>4014</v>
      </c>
      <c r="H16" s="187" t="s">
        <v>68</v>
      </c>
      <c r="I16" s="94" t="s">
        <v>59</v>
      </c>
      <c r="J16" s="178" t="s">
        <v>956</v>
      </c>
      <c r="K16" s="180" t="s">
        <v>957</v>
      </c>
      <c r="L16" s="192">
        <v>0</v>
      </c>
      <c r="M16" s="97" t="s">
        <v>62</v>
      </c>
      <c r="N16" s="94" t="s">
        <v>58</v>
      </c>
      <c r="O16" s="93" t="s">
        <v>69</v>
      </c>
      <c r="P16" s="97" t="s">
        <v>70</v>
      </c>
      <c r="Q16" s="188" t="s">
        <v>70</v>
      </c>
      <c r="R16" s="97" t="s">
        <v>71</v>
      </c>
    </row>
    <row r="17" spans="2:18" ht="45" x14ac:dyDescent="0.2">
      <c r="B17" s="179">
        <v>12</v>
      </c>
      <c r="C17" s="92" t="s">
        <v>5</v>
      </c>
      <c r="D17" s="178" t="s">
        <v>489</v>
      </c>
      <c r="E17" s="178">
        <v>7110</v>
      </c>
      <c r="F17" s="178" t="s">
        <v>958</v>
      </c>
      <c r="G17" s="93">
        <v>13726</v>
      </c>
      <c r="H17" s="187" t="s">
        <v>68</v>
      </c>
      <c r="I17" s="94" t="s">
        <v>59</v>
      </c>
      <c r="J17" s="193" t="s">
        <v>959</v>
      </c>
      <c r="K17" s="187" t="s">
        <v>960</v>
      </c>
      <c r="L17" s="192">
        <v>25000</v>
      </c>
      <c r="M17" s="97" t="s">
        <v>62</v>
      </c>
      <c r="N17" s="94" t="s">
        <v>58</v>
      </c>
      <c r="O17" s="93" t="s">
        <v>69</v>
      </c>
      <c r="P17" s="97" t="s">
        <v>70</v>
      </c>
      <c r="Q17" s="188" t="s">
        <v>70</v>
      </c>
      <c r="R17" s="97" t="s">
        <v>961</v>
      </c>
    </row>
    <row r="18" spans="2:18" ht="90" x14ac:dyDescent="0.2">
      <c r="B18" s="179">
        <v>13</v>
      </c>
      <c r="C18" s="92" t="s">
        <v>5</v>
      </c>
      <c r="D18" s="178" t="s">
        <v>490</v>
      </c>
      <c r="E18" s="178">
        <v>27502</v>
      </c>
      <c r="F18" s="178" t="s">
        <v>716</v>
      </c>
      <c r="G18" s="93">
        <v>27502</v>
      </c>
      <c r="H18" s="187" t="s">
        <v>68</v>
      </c>
      <c r="I18" s="94">
        <v>5</v>
      </c>
      <c r="J18" s="193" t="s">
        <v>962</v>
      </c>
      <c r="K18" s="187" t="s">
        <v>963</v>
      </c>
      <c r="L18" s="192">
        <v>2000</v>
      </c>
      <c r="M18" s="97" t="s">
        <v>62</v>
      </c>
      <c r="N18" s="94" t="s">
        <v>58</v>
      </c>
      <c r="O18" s="93" t="s">
        <v>69</v>
      </c>
      <c r="P18" s="97" t="s">
        <v>70</v>
      </c>
      <c r="Q18" s="188" t="s">
        <v>70</v>
      </c>
      <c r="R18" s="97" t="s">
        <v>961</v>
      </c>
    </row>
    <row r="19" spans="2:18" ht="45" x14ac:dyDescent="0.2">
      <c r="B19" s="179">
        <v>14</v>
      </c>
      <c r="C19" s="178" t="s">
        <v>5</v>
      </c>
      <c r="D19" s="178" t="s">
        <v>490</v>
      </c>
      <c r="E19" s="178">
        <v>27502</v>
      </c>
      <c r="F19" s="178" t="s">
        <v>716</v>
      </c>
      <c r="G19" s="93">
        <v>27502</v>
      </c>
      <c r="H19" s="187" t="s">
        <v>68</v>
      </c>
      <c r="I19" s="94">
        <v>1</v>
      </c>
      <c r="J19" s="193" t="s">
        <v>964</v>
      </c>
      <c r="K19" s="187" t="s">
        <v>965</v>
      </c>
      <c r="L19" s="192">
        <v>1000</v>
      </c>
      <c r="M19" s="97" t="s">
        <v>62</v>
      </c>
      <c r="N19" s="94" t="s">
        <v>58</v>
      </c>
      <c r="O19" s="93" t="s">
        <v>69</v>
      </c>
      <c r="P19" s="97" t="s">
        <v>70</v>
      </c>
      <c r="Q19" s="188" t="s">
        <v>64</v>
      </c>
      <c r="R19" s="97" t="s">
        <v>961</v>
      </c>
    </row>
    <row r="20" spans="2:18" ht="15" x14ac:dyDescent="0.2">
      <c r="B20" s="86"/>
      <c r="C20" s="86"/>
      <c r="G20" s="86"/>
      <c r="H20" s="86"/>
      <c r="I20" s="86"/>
      <c r="J20" s="86"/>
      <c r="K20" s="183" t="s">
        <v>66</v>
      </c>
      <c r="L20" s="184">
        <f>SUM(L6:L19)</f>
        <v>1909052.45</v>
      </c>
      <c r="M20" s="86"/>
      <c r="N20" s="86"/>
      <c r="O20" s="86"/>
      <c r="P20" s="86"/>
      <c r="Q20" s="86"/>
      <c r="R20" s="86"/>
    </row>
  </sheetData>
  <mergeCells count="2">
    <mergeCell ref="B2:R2"/>
    <mergeCell ref="B3:R3"/>
  </mergeCells>
  <conditionalFormatting sqref="J6">
    <cfRule type="duplicateValues" dxfId="66" priority="3"/>
  </conditionalFormatting>
  <conditionalFormatting sqref="J7:J10 J12:J15">
    <cfRule type="duplicateValues" dxfId="65" priority="4"/>
  </conditionalFormatting>
  <conditionalFormatting sqref="J11">
    <cfRule type="duplicateValues" dxfId="64" priority="2"/>
  </conditionalFormatting>
  <conditionalFormatting sqref="J16">
    <cfRule type="duplicateValues" dxfId="63" priority="1"/>
  </conditionalFormatting>
  <conditionalFormatting sqref="J17:J19">
    <cfRule type="duplicateValues" dxfId="62" priority="5"/>
  </conditionalFormatting>
  <dataValidations count="5">
    <dataValidation allowBlank="1" showInputMessage="1" showErrorMessage="1" promptTitle="Opções de preenchimento:" prompt="- CATSER_x000a_- CATMAT_x000a_- N/A_x000a__x000a_Preencher todas as linhas." sqref="D5" xr:uid="{00000000-0002-0000-0200-000000000000}"/>
    <dataValidation allowBlank="1" showInputMessage="1" showErrorMessage="1" promptTitle="Opções de preenchimento:" prompt="- Descrição do código, conforme consta no catálogo CATMAT/CATSER._x000a__x000a_- N/A_x000a__x000a_Preencher todas as linhas." sqref="F5:F19" xr:uid="{00000000-0002-0000-0200-000001000000}"/>
    <dataValidation allowBlank="1" showInputMessage="1" prompt="1 código por linha._x000a_Preencher todas as linhas._x000a_Opções:_x000a_- Código da classe do material (4 dígitos);_x000a_- Código do serviço/obra (2 a 5 dígitos);_x000a_- N/A." sqref="E5" xr:uid="{00000000-0002-0000-0200-000002000000}"/>
    <dataValidation type="list" allowBlank="1" showInputMessage="1" showErrorMessage="1" promptTitle="Opções de preenchimento:" prompt="- CATSER_x000a_- CATMAT_x000a_- N/A_x000a__x000a_Preencher todas as linhas." sqref="E16 D6:D19" xr:uid="{00000000-0002-0000-0200-000003000000}">
      <formula1>INDIRECT("Dados"&amp;"!$I$3:$I$5")</formula1>
    </dataValidation>
    <dataValidation type="textLength" allowBlank="1" showInputMessage="1" showErrorMessage="1" errorTitle="Verificar preenchimento" error="Apenas 1 código por linha. Deve ser um número inteiro entre 10 e 99999 ou N/A." prompt="1 código por linha._x000a_Preencher todas as linhas._x000a_Opções:_x000a_- Código da classe do material (4 dígitos);_x000a_- Código do serviço/obra (2 a 5 dígitos);_x000a_- N/A." sqref="E6:E19" xr:uid="{00000000-0002-0000-0200-000004000000}">
      <formula1>1</formula1>
      <formula2>5</formula2>
    </dataValidation>
  </dataValidations>
  <pageMargins left="0.511811024" right="0.511811024" top="0.78740157499999996" bottom="0.78740157499999996" header="0.31496062000000002" footer="0.31496062000000002"/>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tabColor theme="8"/>
  </sheetPr>
  <dimension ref="A1:R19"/>
  <sheetViews>
    <sheetView showGridLines="0" zoomScale="90" zoomScaleNormal="90" workbookViewId="0">
      <pane ySplit="5" topLeftCell="A6" activePane="bottomLeft" state="frozen"/>
      <selection activeCell="E13" sqref="E13"/>
      <selection pane="bottomLeft" activeCell="L18" sqref="L18"/>
    </sheetView>
  </sheetViews>
  <sheetFormatPr defaultColWidth="8.85546875" defaultRowHeight="12.75" x14ac:dyDescent="0.2"/>
  <cols>
    <col min="1" max="1" width="2.7109375" style="112" customWidth="1"/>
    <col min="2" max="2" width="4.7109375" style="112" customWidth="1"/>
    <col min="3" max="3" width="8.7109375" style="111" customWidth="1"/>
    <col min="4" max="4" width="17.7109375" style="104" customWidth="1"/>
    <col min="5" max="5" width="23.7109375" style="104" customWidth="1"/>
    <col min="6" max="6" width="38.28515625" style="104" customWidth="1"/>
    <col min="7" max="7" width="8.7109375" style="111" customWidth="1"/>
    <col min="8" max="8" width="11.7109375" style="111" customWidth="1"/>
    <col min="9" max="9" width="10.7109375" style="112" customWidth="1"/>
    <col min="10" max="10" width="30.7109375" style="112" customWidth="1"/>
    <col min="11" max="11" width="55.7109375" style="128" customWidth="1"/>
    <col min="12" max="12" width="16.7109375" style="112" customWidth="1"/>
    <col min="13" max="13" width="10.7109375" style="112" customWidth="1"/>
    <col min="14" max="14" width="13.7109375" style="112" customWidth="1"/>
    <col min="15" max="15" width="19.7109375" style="112" customWidth="1"/>
    <col min="16" max="16" width="8.7109375" style="112" customWidth="1"/>
    <col min="17" max="17" width="10.7109375" style="112" customWidth="1"/>
    <col min="18" max="18" width="21.7109375" style="112" customWidth="1"/>
    <col min="19" max="16384" width="8.85546875" style="112"/>
  </cols>
  <sheetData>
    <row r="1" spans="1:18" ht="13.15" customHeight="1" x14ac:dyDescent="0.2">
      <c r="A1" s="110"/>
      <c r="B1" s="144"/>
      <c r="C1" s="145"/>
      <c r="D1" s="145"/>
      <c r="E1" s="87"/>
      <c r="F1" s="87"/>
      <c r="G1" s="108"/>
      <c r="H1" s="108"/>
      <c r="I1" s="108"/>
      <c r="J1" s="108"/>
      <c r="K1" s="108"/>
      <c r="L1" s="108"/>
      <c r="M1" s="108"/>
      <c r="N1" s="108"/>
      <c r="O1" s="108"/>
      <c r="P1" s="108"/>
      <c r="Q1" s="108"/>
      <c r="R1" s="108"/>
    </row>
    <row r="2" spans="1:18" ht="20.100000000000001" customHeight="1" x14ac:dyDescent="0.2">
      <c r="A2" s="108"/>
      <c r="B2" s="402" t="s">
        <v>0</v>
      </c>
      <c r="C2" s="402"/>
      <c r="D2" s="402"/>
      <c r="E2" s="402"/>
      <c r="F2" s="402"/>
      <c r="G2" s="402"/>
      <c r="H2" s="402"/>
      <c r="I2" s="402"/>
      <c r="J2" s="402"/>
      <c r="K2" s="402"/>
      <c r="L2" s="402"/>
      <c r="M2" s="402"/>
      <c r="N2" s="402"/>
      <c r="O2" s="402"/>
      <c r="P2" s="402"/>
      <c r="Q2" s="402"/>
      <c r="R2" s="402"/>
    </row>
    <row r="3" spans="1:18" ht="20.100000000000001" customHeight="1" x14ac:dyDescent="0.2">
      <c r="A3" s="108"/>
      <c r="B3" s="403" t="s">
        <v>79</v>
      </c>
      <c r="C3" s="403"/>
      <c r="D3" s="403"/>
      <c r="E3" s="403"/>
      <c r="F3" s="403"/>
      <c r="G3" s="403"/>
      <c r="H3" s="403"/>
      <c r="I3" s="403"/>
      <c r="J3" s="403"/>
      <c r="K3" s="403"/>
      <c r="L3" s="403"/>
      <c r="M3" s="403"/>
      <c r="N3" s="403"/>
      <c r="O3" s="403"/>
      <c r="P3" s="403"/>
      <c r="Q3" s="403"/>
      <c r="R3" s="403"/>
    </row>
    <row r="4" spans="1:18" ht="9.9499999999999993" customHeight="1" x14ac:dyDescent="0.2">
      <c r="A4" s="108"/>
      <c r="B4" s="108"/>
      <c r="C4" s="108"/>
      <c r="D4" s="87"/>
      <c r="E4" s="87"/>
      <c r="F4" s="87"/>
      <c r="G4" s="108"/>
      <c r="H4" s="108"/>
      <c r="I4" s="108"/>
      <c r="J4" s="108"/>
      <c r="K4" s="108"/>
      <c r="L4" s="108"/>
      <c r="M4" s="108"/>
      <c r="N4" s="108"/>
      <c r="O4" s="108"/>
      <c r="P4" s="108"/>
      <c r="Q4" s="108"/>
      <c r="R4" s="108"/>
    </row>
    <row r="5" spans="1:18" ht="48" customHeight="1" x14ac:dyDescent="0.2">
      <c r="A5" s="108"/>
      <c r="B5" s="113" t="s">
        <v>45</v>
      </c>
      <c r="C5" s="113" t="s">
        <v>2</v>
      </c>
      <c r="D5" s="90" t="s">
        <v>497</v>
      </c>
      <c r="E5" s="90" t="s">
        <v>498</v>
      </c>
      <c r="F5" s="90" t="s">
        <v>488</v>
      </c>
      <c r="G5" s="113" t="s">
        <v>46</v>
      </c>
      <c r="H5" s="113" t="s">
        <v>47</v>
      </c>
      <c r="I5" s="113" t="s">
        <v>48</v>
      </c>
      <c r="J5" s="113" t="s">
        <v>49</v>
      </c>
      <c r="K5" s="113" t="s">
        <v>50</v>
      </c>
      <c r="L5" s="113" t="s">
        <v>51</v>
      </c>
      <c r="M5" s="113" t="s">
        <v>52</v>
      </c>
      <c r="N5" s="113" t="s">
        <v>53</v>
      </c>
      <c r="O5" s="113" t="s">
        <v>54</v>
      </c>
      <c r="P5" s="113" t="s">
        <v>55</v>
      </c>
      <c r="Q5" s="113" t="s">
        <v>56</v>
      </c>
      <c r="R5" s="114" t="s">
        <v>57</v>
      </c>
    </row>
    <row r="6" spans="1:18" ht="45.95" customHeight="1" x14ac:dyDescent="0.2">
      <c r="A6" s="110"/>
      <c r="B6" s="109">
        <v>1</v>
      </c>
      <c r="C6" s="115" t="s">
        <v>6</v>
      </c>
      <c r="D6" s="92" t="s">
        <v>490</v>
      </c>
      <c r="E6" s="173">
        <v>23108</v>
      </c>
      <c r="F6" s="174" t="s">
        <v>540</v>
      </c>
      <c r="G6" s="116">
        <v>23108</v>
      </c>
      <c r="H6" s="116" t="s">
        <v>80</v>
      </c>
      <c r="I6" s="175">
        <v>1</v>
      </c>
      <c r="J6" s="117" t="s">
        <v>81</v>
      </c>
      <c r="K6" s="118" t="s">
        <v>82</v>
      </c>
      <c r="L6" s="176">
        <v>114253</v>
      </c>
      <c r="M6" s="116" t="s">
        <v>62</v>
      </c>
      <c r="N6" s="177">
        <v>45627</v>
      </c>
      <c r="O6" s="120" t="s">
        <v>63</v>
      </c>
      <c r="P6" s="116" t="s">
        <v>70</v>
      </c>
      <c r="Q6" s="115" t="s">
        <v>70</v>
      </c>
      <c r="R6" s="116" t="s">
        <v>83</v>
      </c>
    </row>
    <row r="7" spans="1:18" ht="45.95" customHeight="1" x14ac:dyDescent="0.2">
      <c r="A7" s="110"/>
      <c r="B7" s="109">
        <v>2</v>
      </c>
      <c r="C7" s="115" t="s">
        <v>6</v>
      </c>
      <c r="D7" s="92" t="s">
        <v>490</v>
      </c>
      <c r="E7" s="173">
        <v>23108</v>
      </c>
      <c r="F7" s="174" t="s">
        <v>540</v>
      </c>
      <c r="G7" s="116">
        <v>23108</v>
      </c>
      <c r="H7" s="116" t="s">
        <v>80</v>
      </c>
      <c r="I7" s="175">
        <v>1</v>
      </c>
      <c r="J7" s="117" t="s">
        <v>84</v>
      </c>
      <c r="K7" s="118" t="s">
        <v>82</v>
      </c>
      <c r="L7" s="176">
        <v>16698.12</v>
      </c>
      <c r="M7" s="116" t="s">
        <v>62</v>
      </c>
      <c r="N7" s="177">
        <v>45627</v>
      </c>
      <c r="O7" s="120" t="s">
        <v>63</v>
      </c>
      <c r="P7" s="116" t="s">
        <v>70</v>
      </c>
      <c r="Q7" s="115" t="s">
        <v>70</v>
      </c>
      <c r="R7" s="116" t="s">
        <v>83</v>
      </c>
    </row>
    <row r="8" spans="1:18" ht="45.95" customHeight="1" x14ac:dyDescent="0.2">
      <c r="A8" s="110"/>
      <c r="B8" s="109">
        <v>3</v>
      </c>
      <c r="C8" s="115" t="s">
        <v>6</v>
      </c>
      <c r="D8" s="92" t="s">
        <v>490</v>
      </c>
      <c r="E8" s="173">
        <v>30130</v>
      </c>
      <c r="F8" s="174" t="s">
        <v>869</v>
      </c>
      <c r="G8" s="116">
        <v>30130</v>
      </c>
      <c r="H8" s="116" t="s">
        <v>85</v>
      </c>
      <c r="I8" s="175">
        <v>1</v>
      </c>
      <c r="J8" s="117" t="s">
        <v>86</v>
      </c>
      <c r="K8" s="118" t="s">
        <v>87</v>
      </c>
      <c r="L8" s="176">
        <v>4565</v>
      </c>
      <c r="M8" s="116" t="s">
        <v>62</v>
      </c>
      <c r="N8" s="177">
        <v>45627</v>
      </c>
      <c r="O8" s="120" t="s">
        <v>63</v>
      </c>
      <c r="P8" s="116" t="s">
        <v>70</v>
      </c>
      <c r="Q8" s="115" t="s">
        <v>70</v>
      </c>
      <c r="R8" s="116" t="s">
        <v>83</v>
      </c>
    </row>
    <row r="9" spans="1:18" ht="78" customHeight="1" x14ac:dyDescent="0.2">
      <c r="A9" s="110"/>
      <c r="B9" s="109">
        <v>4</v>
      </c>
      <c r="C9" s="115" t="s">
        <v>6</v>
      </c>
      <c r="D9" s="92" t="s">
        <v>490</v>
      </c>
      <c r="E9" s="173">
        <v>22179</v>
      </c>
      <c r="F9" s="174" t="s">
        <v>541</v>
      </c>
      <c r="G9" s="116">
        <v>22179</v>
      </c>
      <c r="H9" s="116" t="s">
        <v>80</v>
      </c>
      <c r="I9" s="175">
        <v>1</v>
      </c>
      <c r="J9" s="117" t="s">
        <v>88</v>
      </c>
      <c r="K9" s="118" t="s">
        <v>89</v>
      </c>
      <c r="L9" s="176">
        <v>281424</v>
      </c>
      <c r="M9" s="116" t="s">
        <v>62</v>
      </c>
      <c r="N9" s="177">
        <v>45536</v>
      </c>
      <c r="O9" s="120" t="s">
        <v>63</v>
      </c>
      <c r="P9" s="116" t="s">
        <v>70</v>
      </c>
      <c r="Q9" s="115" t="s">
        <v>70</v>
      </c>
      <c r="R9" s="116" t="s">
        <v>83</v>
      </c>
    </row>
    <row r="10" spans="1:18" ht="78" customHeight="1" x14ac:dyDescent="0.2">
      <c r="A10" s="110"/>
      <c r="B10" s="109">
        <v>5</v>
      </c>
      <c r="C10" s="115" t="s">
        <v>6</v>
      </c>
      <c r="D10" s="92" t="s">
        <v>490</v>
      </c>
      <c r="E10" s="173">
        <v>22179</v>
      </c>
      <c r="F10" s="174" t="s">
        <v>541</v>
      </c>
      <c r="G10" s="116">
        <v>22179</v>
      </c>
      <c r="H10" s="116" t="s">
        <v>80</v>
      </c>
      <c r="I10" s="175">
        <v>1</v>
      </c>
      <c r="J10" s="117" t="s">
        <v>90</v>
      </c>
      <c r="K10" s="118" t="s">
        <v>89</v>
      </c>
      <c r="L10" s="176">
        <f>ROUND(80000*(1-0.1997%),0)+160</f>
        <v>80000</v>
      </c>
      <c r="M10" s="116" t="s">
        <v>62</v>
      </c>
      <c r="N10" s="177">
        <v>45474</v>
      </c>
      <c r="O10" s="120" t="s">
        <v>63</v>
      </c>
      <c r="P10" s="116" t="s">
        <v>70</v>
      </c>
      <c r="Q10" s="115" t="s">
        <v>70</v>
      </c>
      <c r="R10" s="116" t="s">
        <v>83</v>
      </c>
    </row>
    <row r="11" spans="1:18" ht="45.95" customHeight="1" x14ac:dyDescent="0.2">
      <c r="A11" s="110"/>
      <c r="B11" s="109">
        <v>6</v>
      </c>
      <c r="C11" s="115" t="s">
        <v>6</v>
      </c>
      <c r="D11" s="92" t="s">
        <v>490</v>
      </c>
      <c r="E11" s="173">
        <v>779</v>
      </c>
      <c r="F11" s="174" t="s">
        <v>542</v>
      </c>
      <c r="G11" s="116">
        <v>779</v>
      </c>
      <c r="H11" s="116" t="s">
        <v>91</v>
      </c>
      <c r="I11" s="175">
        <v>1</v>
      </c>
      <c r="J11" s="117" t="s">
        <v>92</v>
      </c>
      <c r="K11" s="118" t="s">
        <v>93</v>
      </c>
      <c r="L11" s="176">
        <v>11988</v>
      </c>
      <c r="M11" s="116" t="s">
        <v>62</v>
      </c>
      <c r="N11" s="177">
        <v>45597</v>
      </c>
      <c r="O11" s="120" t="s">
        <v>63</v>
      </c>
      <c r="P11" s="116" t="s">
        <v>70</v>
      </c>
      <c r="Q11" s="115" t="s">
        <v>70</v>
      </c>
      <c r="R11" s="116" t="s">
        <v>83</v>
      </c>
    </row>
    <row r="12" spans="1:18" ht="99.95" customHeight="1" x14ac:dyDescent="0.2">
      <c r="A12" s="110"/>
      <c r="B12" s="109">
        <v>7</v>
      </c>
      <c r="C12" s="115" t="s">
        <v>6</v>
      </c>
      <c r="D12" s="92" t="s">
        <v>490</v>
      </c>
      <c r="E12" s="173">
        <v>795</v>
      </c>
      <c r="F12" s="174" t="s">
        <v>543</v>
      </c>
      <c r="G12" s="116">
        <v>795</v>
      </c>
      <c r="H12" s="116" t="s">
        <v>94</v>
      </c>
      <c r="I12" s="175">
        <v>1</v>
      </c>
      <c r="J12" s="117" t="s">
        <v>95</v>
      </c>
      <c r="K12" s="118" t="s">
        <v>96</v>
      </c>
      <c r="L12" s="176">
        <v>39992</v>
      </c>
      <c r="M12" s="116" t="s">
        <v>62</v>
      </c>
      <c r="N12" s="177">
        <v>45519</v>
      </c>
      <c r="O12" s="120" t="s">
        <v>63</v>
      </c>
      <c r="P12" s="116" t="s">
        <v>70</v>
      </c>
      <c r="Q12" s="115" t="s">
        <v>70</v>
      </c>
      <c r="R12" s="116" t="s">
        <v>83</v>
      </c>
    </row>
    <row r="13" spans="1:18" ht="108" customHeight="1" x14ac:dyDescent="0.2">
      <c r="A13" s="110"/>
      <c r="B13" s="109">
        <v>8</v>
      </c>
      <c r="C13" s="115" t="s">
        <v>6</v>
      </c>
      <c r="D13" s="92" t="s">
        <v>490</v>
      </c>
      <c r="E13" s="173">
        <v>795</v>
      </c>
      <c r="F13" s="174" t="s">
        <v>543</v>
      </c>
      <c r="G13" s="116">
        <v>795</v>
      </c>
      <c r="H13" s="116" t="s">
        <v>97</v>
      </c>
      <c r="I13" s="175">
        <v>1</v>
      </c>
      <c r="J13" s="117" t="s">
        <v>98</v>
      </c>
      <c r="K13" s="118" t="s">
        <v>99</v>
      </c>
      <c r="L13" s="176">
        <f>ROUND(15000*(1-0.1997%),0)-4970</f>
        <v>10000</v>
      </c>
      <c r="M13" s="116" t="s">
        <v>62</v>
      </c>
      <c r="N13" s="177">
        <v>45550</v>
      </c>
      <c r="O13" s="120" t="s">
        <v>63</v>
      </c>
      <c r="P13" s="116" t="s">
        <v>70</v>
      </c>
      <c r="Q13" s="115" t="s">
        <v>70</v>
      </c>
      <c r="R13" s="116" t="s">
        <v>83</v>
      </c>
    </row>
    <row r="14" spans="1:18" ht="126" customHeight="1" x14ac:dyDescent="0.2">
      <c r="A14" s="110"/>
      <c r="B14" s="109">
        <v>9</v>
      </c>
      <c r="C14" s="115" t="s">
        <v>6</v>
      </c>
      <c r="D14" s="92" t="s">
        <v>490</v>
      </c>
      <c r="E14" s="173">
        <v>22179</v>
      </c>
      <c r="F14" s="174" t="s">
        <v>541</v>
      </c>
      <c r="G14" s="116">
        <v>22179</v>
      </c>
      <c r="H14" s="116" t="s">
        <v>100</v>
      </c>
      <c r="I14" s="175">
        <v>1</v>
      </c>
      <c r="J14" s="117" t="s">
        <v>101</v>
      </c>
      <c r="K14" s="118" t="s">
        <v>102</v>
      </c>
      <c r="L14" s="176">
        <v>7564.02</v>
      </c>
      <c r="M14" s="116" t="s">
        <v>62</v>
      </c>
      <c r="N14" s="177">
        <v>45611</v>
      </c>
      <c r="O14" s="120" t="s">
        <v>63</v>
      </c>
      <c r="P14" s="116" t="s">
        <v>70</v>
      </c>
      <c r="Q14" s="115" t="s">
        <v>70</v>
      </c>
      <c r="R14" s="116" t="s">
        <v>83</v>
      </c>
    </row>
    <row r="15" spans="1:18" ht="99.95" customHeight="1" x14ac:dyDescent="0.2">
      <c r="A15" s="110"/>
      <c r="B15" s="109">
        <v>10</v>
      </c>
      <c r="C15" s="115" t="s">
        <v>6</v>
      </c>
      <c r="D15" s="92" t="s">
        <v>490</v>
      </c>
      <c r="E15" s="173">
        <v>23108</v>
      </c>
      <c r="F15" s="174" t="s">
        <v>540</v>
      </c>
      <c r="G15" s="116">
        <v>23108</v>
      </c>
      <c r="H15" s="116" t="s">
        <v>85</v>
      </c>
      <c r="I15" s="175">
        <v>1</v>
      </c>
      <c r="J15" s="117" t="s">
        <v>103</v>
      </c>
      <c r="K15" s="118" t="s">
        <v>104</v>
      </c>
      <c r="L15" s="176">
        <v>586.79999999999995</v>
      </c>
      <c r="M15" s="116" t="s">
        <v>62</v>
      </c>
      <c r="N15" s="177">
        <v>45627</v>
      </c>
      <c r="O15" s="120" t="s">
        <v>63</v>
      </c>
      <c r="P15" s="116" t="s">
        <v>70</v>
      </c>
      <c r="Q15" s="115" t="s">
        <v>70</v>
      </c>
      <c r="R15" s="116" t="s">
        <v>83</v>
      </c>
    </row>
    <row r="16" spans="1:18" ht="99.95" customHeight="1" x14ac:dyDescent="0.2">
      <c r="A16" s="110"/>
      <c r="B16" s="109">
        <v>11</v>
      </c>
      <c r="C16" s="115" t="s">
        <v>6</v>
      </c>
      <c r="D16" s="92" t="s">
        <v>490</v>
      </c>
      <c r="E16" s="174">
        <v>23108</v>
      </c>
      <c r="F16" s="174" t="s">
        <v>540</v>
      </c>
      <c r="G16" s="116">
        <v>23108</v>
      </c>
      <c r="H16" s="116" t="s">
        <v>85</v>
      </c>
      <c r="I16" s="175">
        <v>1</v>
      </c>
      <c r="J16" s="117" t="s">
        <v>105</v>
      </c>
      <c r="K16" s="118" t="s">
        <v>104</v>
      </c>
      <c r="L16" s="176">
        <v>356.72</v>
      </c>
      <c r="M16" s="116" t="s">
        <v>62</v>
      </c>
      <c r="N16" s="177">
        <v>45488</v>
      </c>
      <c r="O16" s="120" t="s">
        <v>63</v>
      </c>
      <c r="P16" s="116" t="s">
        <v>70</v>
      </c>
      <c r="Q16" s="115" t="s">
        <v>70</v>
      </c>
      <c r="R16" s="116" t="s">
        <v>83</v>
      </c>
    </row>
    <row r="17" spans="1:18" ht="80.099999999999994" customHeight="1" x14ac:dyDescent="0.2">
      <c r="A17" s="110"/>
      <c r="B17" s="109">
        <v>12</v>
      </c>
      <c r="C17" s="115" t="s">
        <v>6</v>
      </c>
      <c r="D17" s="92" t="s">
        <v>489</v>
      </c>
      <c r="E17" s="174">
        <v>7610</v>
      </c>
      <c r="F17" s="174" t="s">
        <v>544</v>
      </c>
      <c r="G17" s="116">
        <v>150002</v>
      </c>
      <c r="H17" s="116" t="s">
        <v>106</v>
      </c>
      <c r="I17" s="175">
        <v>300</v>
      </c>
      <c r="J17" s="117" t="s">
        <v>107</v>
      </c>
      <c r="K17" s="118" t="s">
        <v>108</v>
      </c>
      <c r="L17" s="119">
        <v>91711.88</v>
      </c>
      <c r="M17" s="116" t="s">
        <v>62</v>
      </c>
      <c r="N17" s="177">
        <v>45413</v>
      </c>
      <c r="O17" s="120" t="s">
        <v>63</v>
      </c>
      <c r="P17" s="116" t="s">
        <v>64</v>
      </c>
      <c r="Q17" s="115" t="s">
        <v>70</v>
      </c>
      <c r="R17" s="116" t="s">
        <v>83</v>
      </c>
    </row>
    <row r="18" spans="1:18" s="124" customFormat="1" ht="30" customHeight="1" x14ac:dyDescent="0.25">
      <c r="A18" s="121"/>
      <c r="B18" s="151" t="s">
        <v>545</v>
      </c>
      <c r="C18" s="121"/>
      <c r="D18" s="104"/>
      <c r="E18" s="104"/>
      <c r="F18" s="104"/>
      <c r="G18" s="121"/>
      <c r="H18" s="121"/>
      <c r="I18" s="121"/>
      <c r="J18" s="121"/>
      <c r="K18" s="122" t="s">
        <v>66</v>
      </c>
      <c r="L18" s="123">
        <f>SUM(L6:L17)</f>
        <v>659139.54</v>
      </c>
      <c r="M18" s="121"/>
      <c r="N18" s="121"/>
      <c r="O18" s="121"/>
      <c r="P18" s="121"/>
      <c r="Q18" s="121"/>
      <c r="R18" s="121"/>
    </row>
    <row r="19" spans="1:18" ht="14.25" x14ac:dyDescent="0.25">
      <c r="C19" s="125"/>
      <c r="G19" s="125"/>
      <c r="H19" s="125"/>
      <c r="I19" s="126"/>
      <c r="J19" s="126"/>
      <c r="K19" s="127"/>
      <c r="L19" s="126"/>
      <c r="M19" s="126"/>
      <c r="N19" s="126"/>
      <c r="O19" s="126"/>
      <c r="P19" s="126"/>
      <c r="Q19" s="126"/>
      <c r="R19" s="126"/>
    </row>
  </sheetData>
  <mergeCells count="2">
    <mergeCell ref="B2:R2"/>
    <mergeCell ref="B3:R3"/>
  </mergeCells>
  <conditionalFormatting sqref="J6:J17">
    <cfRule type="duplicateValues" dxfId="61" priority="1"/>
  </conditionalFormatting>
  <dataValidations count="7">
    <dataValidation type="whole" operator="greaterThanOrEqual" allowBlank="1" showInputMessage="1" showErrorMessage="1" error="Inserir somente números inteiros" sqref="L17" xr:uid="{00000000-0002-0000-0300-000000000000}">
      <formula1>0</formula1>
    </dataValidation>
    <dataValidation type="list" allowBlank="1" showInputMessage="1" showErrorMessage="1" promptTitle="Opções de preenchimento:" prompt="- CATSER_x000a_- CATMAT_x000a_- N/A_x000a__x000a_Preencher todas as linhas." sqref="D6:D17" xr:uid="{00000000-0002-0000-0300-000001000000}">
      <formula1>INDIRECT("Dados"&amp;"!$I$3:$I$5")</formula1>
    </dataValidation>
    <dataValidation allowBlank="1" showInputMessage="1" showErrorMessage="1" promptTitle="Opções de preenchimento:" prompt="- CATSER_x000a_- CATMAT_x000a_- N/A_x000a__x000a_Preencher todas as linhas." sqref="D5" xr:uid="{00000000-0002-0000-0300-000002000000}"/>
    <dataValidation allowBlank="1" showInputMessage="1" showErrorMessage="1" promptTitle="Opções de preenchimento:" prompt="- Descrição do código, conforme consta no catálogo CATMAT/CATSER._x000a__x000a_- N/A_x000a__x000a_Preencher todas as linhas." sqref="F5:F17" xr:uid="{00000000-0002-0000-0300-000003000000}"/>
    <dataValidation type="textLength" allowBlank="1" showInputMessage="1" showErrorMessage="1" errorTitle="Verificar preenchimento" error="Apenas 1 código por linha. Deve ser um número inteiro entre 10 e 99999 ou N/A." prompt="1 código por linha._x000a_Preencher todas as linhas._x000a_Opções:_x000a_- Código da classe do material (4 dígitos);_x000a_- Código do serviço/obra (2 a 5 dígitos);_x000a_- N/A." sqref="E16:E17" xr:uid="{00000000-0002-0000-0300-000004000000}">
      <formula1>1</formula1>
      <formula2>5</formula2>
    </dataValidation>
    <dataValidation allowBlank="1" showInputMessage="1" prompt="1 código por linha._x000a_Preencher todas as linhas._x000a_Opções:_x000a_- Código da classe do material (4 dígitos);_x000a_- Código do serviço/obra (2 a 5 dígitos);_x000a_- N/A." sqref="E5" xr:uid="{00000000-0002-0000-0300-000005000000}"/>
    <dataValidation type="list" allowBlank="1" showInputMessage="1" showErrorMessage="1" sqref="M6:M17 P6:R17" xr:uid="{00000000-0002-0000-0300-000006000000}">
      <formula1>#REF!</formula1>
    </dataValidation>
  </dataValidations>
  <pageMargins left="0.511811024" right="0.511811024" top="0.78740157499999996" bottom="0.78740157499999996" header="0.31496062000000002" footer="0.31496062000000002"/>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tabColor rgb="FFFFC000"/>
  </sheetPr>
  <dimension ref="A1:R155"/>
  <sheetViews>
    <sheetView showGridLines="0" topLeftCell="H1" zoomScale="90" zoomScaleNormal="90" workbookViewId="0">
      <pane ySplit="5" topLeftCell="A6" activePane="bottomLeft" state="frozen"/>
      <selection activeCell="E13" sqref="E13"/>
      <selection pane="bottomLeft" activeCell="E7" sqref="E7"/>
    </sheetView>
  </sheetViews>
  <sheetFormatPr defaultColWidth="8.85546875" defaultRowHeight="12.75" x14ac:dyDescent="0.2"/>
  <cols>
    <col min="1" max="1" width="2.7109375" style="112" customWidth="1"/>
    <col min="2" max="2" width="4.7109375" style="112" customWidth="1"/>
    <col min="3" max="3" width="8.7109375" style="111" customWidth="1"/>
    <col min="4" max="4" width="17.7109375" style="104" customWidth="1"/>
    <col min="5" max="5" width="23.7109375" style="104" customWidth="1"/>
    <col min="6" max="6" width="38.28515625" style="104" customWidth="1"/>
    <col min="7" max="7" width="8.7109375" style="111" customWidth="1"/>
    <col min="8" max="8" width="11.7109375" style="111" customWidth="1"/>
    <col min="9" max="9" width="10.7109375" style="112" customWidth="1"/>
    <col min="10" max="10" width="30.7109375" style="112" customWidth="1"/>
    <col min="11" max="11" width="55.7109375" style="128" customWidth="1"/>
    <col min="12" max="12" width="20.140625" style="112" customWidth="1"/>
    <col min="13" max="13" width="10.7109375" style="112" customWidth="1"/>
    <col min="14" max="14" width="13.7109375" style="112" customWidth="1"/>
    <col min="15" max="15" width="19.7109375" style="112" customWidth="1"/>
    <col min="16" max="16" width="8.7109375" style="112" customWidth="1"/>
    <col min="17" max="17" width="10.7109375" style="112" customWidth="1"/>
    <col min="18" max="18" width="21.7109375" style="112" customWidth="1"/>
    <col min="19" max="16384" width="8.85546875" style="112"/>
  </cols>
  <sheetData>
    <row r="1" spans="1:18" ht="13.15" customHeight="1" x14ac:dyDescent="0.2">
      <c r="A1" s="110"/>
      <c r="B1" s="144"/>
      <c r="C1" s="145"/>
      <c r="D1" s="145"/>
      <c r="E1" s="87"/>
      <c r="F1" s="87"/>
      <c r="G1" s="108"/>
      <c r="H1" s="108"/>
      <c r="I1" s="108"/>
      <c r="J1" s="108"/>
      <c r="K1" s="108"/>
      <c r="L1" s="108"/>
      <c r="M1" s="108"/>
      <c r="N1" s="108"/>
      <c r="O1" s="108"/>
      <c r="P1" s="108"/>
      <c r="Q1" s="108"/>
      <c r="R1" s="108"/>
    </row>
    <row r="2" spans="1:18" ht="20.100000000000001" customHeight="1" x14ac:dyDescent="0.2">
      <c r="A2" s="108"/>
      <c r="B2" s="108"/>
      <c r="C2" s="402" t="s">
        <v>0</v>
      </c>
      <c r="D2" s="402"/>
      <c r="E2" s="402"/>
      <c r="F2" s="402"/>
      <c r="G2" s="402"/>
      <c r="H2" s="402"/>
      <c r="I2" s="402"/>
      <c r="J2" s="402"/>
      <c r="K2" s="402"/>
      <c r="L2" s="402"/>
      <c r="M2" s="402"/>
      <c r="N2" s="402"/>
      <c r="O2" s="402"/>
      <c r="P2" s="402"/>
      <c r="Q2" s="402"/>
      <c r="R2" s="402"/>
    </row>
    <row r="3" spans="1:18" ht="20.100000000000001" customHeight="1" x14ac:dyDescent="0.2">
      <c r="A3" s="108"/>
      <c r="B3" s="108"/>
      <c r="C3" s="403" t="s">
        <v>109</v>
      </c>
      <c r="D3" s="403"/>
      <c r="E3" s="403"/>
      <c r="F3" s="403"/>
      <c r="G3" s="403"/>
      <c r="H3" s="403"/>
      <c r="I3" s="403"/>
      <c r="J3" s="403"/>
      <c r="K3" s="403"/>
      <c r="L3" s="403"/>
      <c r="M3" s="403"/>
      <c r="N3" s="403"/>
      <c r="O3" s="403"/>
      <c r="P3" s="403"/>
      <c r="Q3" s="403"/>
      <c r="R3" s="403"/>
    </row>
    <row r="4" spans="1:18" ht="9.9499999999999993" customHeight="1" x14ac:dyDescent="0.2">
      <c r="A4" s="108"/>
      <c r="B4" s="108"/>
      <c r="C4" s="108"/>
      <c r="D4" s="87"/>
      <c r="E4" s="87"/>
      <c r="F4" s="87"/>
      <c r="G4" s="108"/>
      <c r="H4" s="108"/>
      <c r="I4" s="108"/>
      <c r="J4" s="108"/>
      <c r="K4" s="108"/>
      <c r="L4" s="108"/>
      <c r="M4" s="108"/>
      <c r="N4" s="108"/>
      <c r="O4" s="108"/>
      <c r="P4" s="108"/>
      <c r="Q4" s="108"/>
      <c r="R4" s="108"/>
    </row>
    <row r="5" spans="1:18" ht="48" customHeight="1" x14ac:dyDescent="0.2">
      <c r="A5" s="108"/>
      <c r="B5" s="113" t="s">
        <v>45</v>
      </c>
      <c r="C5" s="113" t="s">
        <v>2</v>
      </c>
      <c r="D5" s="90" t="s">
        <v>497</v>
      </c>
      <c r="E5" s="90" t="s">
        <v>498</v>
      </c>
      <c r="F5" s="90" t="s">
        <v>488</v>
      </c>
      <c r="G5" s="113" t="s">
        <v>46</v>
      </c>
      <c r="H5" s="113" t="s">
        <v>47</v>
      </c>
      <c r="I5" s="113" t="s">
        <v>48</v>
      </c>
      <c r="J5" s="113" t="s">
        <v>49</v>
      </c>
      <c r="K5" s="113" t="s">
        <v>50</v>
      </c>
      <c r="L5" s="113" t="s">
        <v>51</v>
      </c>
      <c r="M5" s="113" t="s">
        <v>52</v>
      </c>
      <c r="N5" s="113" t="s">
        <v>53</v>
      </c>
      <c r="O5" s="113" t="s">
        <v>54</v>
      </c>
      <c r="P5" s="113" t="s">
        <v>55</v>
      </c>
      <c r="Q5" s="113" t="s">
        <v>56</v>
      </c>
      <c r="R5" s="114" t="s">
        <v>57</v>
      </c>
    </row>
    <row r="6" spans="1:18" ht="50.1" customHeight="1" x14ac:dyDescent="0.2">
      <c r="A6" s="110"/>
      <c r="B6" s="332">
        <v>1</v>
      </c>
      <c r="C6" s="152" t="s">
        <v>110</v>
      </c>
      <c r="D6" s="152" t="s">
        <v>111</v>
      </c>
      <c r="E6" s="152" t="s">
        <v>111</v>
      </c>
      <c r="F6" s="152" t="s">
        <v>111</v>
      </c>
      <c r="G6" s="153" t="s">
        <v>111</v>
      </c>
      <c r="H6" s="153" t="s">
        <v>110</v>
      </c>
      <c r="I6" s="333" t="s">
        <v>111</v>
      </c>
      <c r="J6" s="152" t="s">
        <v>112</v>
      </c>
      <c r="K6" s="153" t="s">
        <v>113</v>
      </c>
      <c r="L6" s="334">
        <v>16699.349999999999</v>
      </c>
      <c r="M6" s="335" t="s">
        <v>114</v>
      </c>
      <c r="N6" s="336" t="s">
        <v>111</v>
      </c>
      <c r="O6" s="337" t="s">
        <v>63</v>
      </c>
      <c r="P6" s="335" t="s">
        <v>70</v>
      </c>
      <c r="Q6" s="335" t="s">
        <v>64</v>
      </c>
      <c r="R6" s="335" t="s">
        <v>71</v>
      </c>
    </row>
    <row r="7" spans="1:18" ht="50.1" customHeight="1" x14ac:dyDescent="0.2">
      <c r="A7" s="110"/>
      <c r="B7" s="332">
        <v>2</v>
      </c>
      <c r="C7" s="152" t="s">
        <v>110</v>
      </c>
      <c r="D7" s="152" t="s">
        <v>111</v>
      </c>
      <c r="E7" s="152" t="s">
        <v>111</v>
      </c>
      <c r="F7" s="152" t="s">
        <v>111</v>
      </c>
      <c r="G7" s="153" t="s">
        <v>111</v>
      </c>
      <c r="H7" s="153" t="s">
        <v>110</v>
      </c>
      <c r="I7" s="333" t="s">
        <v>111</v>
      </c>
      <c r="J7" s="152" t="s">
        <v>115</v>
      </c>
      <c r="K7" s="153" t="s">
        <v>113</v>
      </c>
      <c r="L7" s="334">
        <v>12390</v>
      </c>
      <c r="M7" s="335" t="s">
        <v>114</v>
      </c>
      <c r="N7" s="336" t="s">
        <v>111</v>
      </c>
      <c r="O7" s="337" t="s">
        <v>63</v>
      </c>
      <c r="P7" s="335" t="s">
        <v>70</v>
      </c>
      <c r="Q7" s="335" t="s">
        <v>64</v>
      </c>
      <c r="R7" s="335" t="s">
        <v>71</v>
      </c>
    </row>
    <row r="8" spans="1:18" ht="50.1" customHeight="1" x14ac:dyDescent="0.2">
      <c r="A8" s="110"/>
      <c r="B8" s="332">
        <v>3</v>
      </c>
      <c r="C8" s="152" t="s">
        <v>110</v>
      </c>
      <c r="D8" s="152" t="s">
        <v>111</v>
      </c>
      <c r="E8" s="152" t="s">
        <v>111</v>
      </c>
      <c r="F8" s="152" t="s">
        <v>111</v>
      </c>
      <c r="G8" s="153" t="s">
        <v>111</v>
      </c>
      <c r="H8" s="153" t="s">
        <v>110</v>
      </c>
      <c r="I8" s="333" t="s">
        <v>111</v>
      </c>
      <c r="J8" s="152" t="s">
        <v>116</v>
      </c>
      <c r="K8" s="153" t="s">
        <v>113</v>
      </c>
      <c r="L8" s="334">
        <v>0</v>
      </c>
      <c r="M8" s="335" t="s">
        <v>114</v>
      </c>
      <c r="N8" s="336" t="s">
        <v>111</v>
      </c>
      <c r="O8" s="337" t="s">
        <v>63</v>
      </c>
      <c r="P8" s="335" t="s">
        <v>70</v>
      </c>
      <c r="Q8" s="335" t="s">
        <v>64</v>
      </c>
      <c r="R8" s="335" t="s">
        <v>71</v>
      </c>
    </row>
    <row r="9" spans="1:18" ht="66" customHeight="1" x14ac:dyDescent="0.2">
      <c r="A9" s="110"/>
      <c r="B9" s="332">
        <v>4</v>
      </c>
      <c r="C9" s="152" t="s">
        <v>110</v>
      </c>
      <c r="D9" s="152" t="s">
        <v>490</v>
      </c>
      <c r="E9" s="152">
        <v>3719</v>
      </c>
      <c r="F9" s="152" t="s">
        <v>870</v>
      </c>
      <c r="G9" s="153">
        <v>3719</v>
      </c>
      <c r="H9" s="153" t="s">
        <v>110</v>
      </c>
      <c r="I9" s="333" t="s">
        <v>111</v>
      </c>
      <c r="J9" s="152" t="s">
        <v>117</v>
      </c>
      <c r="K9" s="153" t="s">
        <v>118</v>
      </c>
      <c r="L9" s="334">
        <v>518916.42999999993</v>
      </c>
      <c r="M9" s="335" t="s">
        <v>62</v>
      </c>
      <c r="N9" s="336">
        <v>45434</v>
      </c>
      <c r="O9" s="337" t="s">
        <v>63</v>
      </c>
      <c r="P9" s="335" t="s">
        <v>70</v>
      </c>
      <c r="Q9" s="335" t="s">
        <v>64</v>
      </c>
      <c r="R9" s="335" t="s">
        <v>83</v>
      </c>
    </row>
    <row r="10" spans="1:18" ht="66" customHeight="1" x14ac:dyDescent="0.2">
      <c r="A10" s="110"/>
      <c r="B10" s="332">
        <v>5</v>
      </c>
      <c r="C10" s="152" t="s">
        <v>110</v>
      </c>
      <c r="D10" s="152" t="s">
        <v>490</v>
      </c>
      <c r="E10" s="152">
        <v>5380</v>
      </c>
      <c r="F10" s="152" t="s">
        <v>811</v>
      </c>
      <c r="G10" s="153">
        <v>5380</v>
      </c>
      <c r="H10" s="153" t="s">
        <v>110</v>
      </c>
      <c r="I10" s="333" t="s">
        <v>111</v>
      </c>
      <c r="J10" s="152" t="s">
        <v>119</v>
      </c>
      <c r="K10" s="153" t="s">
        <v>120</v>
      </c>
      <c r="L10" s="334">
        <v>637495.66999999993</v>
      </c>
      <c r="M10" s="335" t="s">
        <v>121</v>
      </c>
      <c r="N10" s="336">
        <v>45567</v>
      </c>
      <c r="O10" s="337" t="s">
        <v>63</v>
      </c>
      <c r="P10" s="335" t="s">
        <v>64</v>
      </c>
      <c r="Q10" s="335" t="s">
        <v>64</v>
      </c>
      <c r="R10" s="335" t="s">
        <v>122</v>
      </c>
    </row>
    <row r="11" spans="1:18" ht="45" x14ac:dyDescent="0.2">
      <c r="A11" s="110"/>
      <c r="B11" s="332">
        <v>6</v>
      </c>
      <c r="C11" s="152" t="s">
        <v>110</v>
      </c>
      <c r="D11" s="152" t="s">
        <v>490</v>
      </c>
      <c r="E11" s="152">
        <v>1627</v>
      </c>
      <c r="F11" s="152" t="s">
        <v>547</v>
      </c>
      <c r="G11" s="153">
        <v>1627</v>
      </c>
      <c r="H11" s="153" t="s">
        <v>110</v>
      </c>
      <c r="I11" s="333" t="s">
        <v>111</v>
      </c>
      <c r="J11" s="152" t="s">
        <v>123</v>
      </c>
      <c r="K11" s="153" t="s">
        <v>124</v>
      </c>
      <c r="L11" s="334">
        <v>2056770.73</v>
      </c>
      <c r="M11" s="335" t="s">
        <v>62</v>
      </c>
      <c r="N11" s="336">
        <v>45554</v>
      </c>
      <c r="O11" s="337" t="s">
        <v>63</v>
      </c>
      <c r="P11" s="335" t="s">
        <v>64</v>
      </c>
      <c r="Q11" s="335" t="s">
        <v>64</v>
      </c>
      <c r="R11" s="335" t="s">
        <v>122</v>
      </c>
    </row>
    <row r="12" spans="1:18" ht="41.25" customHeight="1" x14ac:dyDescent="0.2">
      <c r="A12" s="110"/>
      <c r="B12" s="332">
        <v>7</v>
      </c>
      <c r="C12" s="152" t="s">
        <v>110</v>
      </c>
      <c r="D12" s="152" t="s">
        <v>490</v>
      </c>
      <c r="E12" s="152">
        <v>24090</v>
      </c>
      <c r="F12" s="152" t="s">
        <v>548</v>
      </c>
      <c r="G12" s="153">
        <v>24090</v>
      </c>
      <c r="H12" s="153" t="s">
        <v>110</v>
      </c>
      <c r="I12" s="333" t="s">
        <v>111</v>
      </c>
      <c r="J12" s="152" t="s">
        <v>125</v>
      </c>
      <c r="K12" s="153" t="s">
        <v>126</v>
      </c>
      <c r="L12" s="334">
        <v>5948075.5</v>
      </c>
      <c r="M12" s="335" t="s">
        <v>62</v>
      </c>
      <c r="N12" s="336">
        <v>45427</v>
      </c>
      <c r="O12" s="337" t="s">
        <v>63</v>
      </c>
      <c r="P12" s="335" t="s">
        <v>64</v>
      </c>
      <c r="Q12" s="335" t="s">
        <v>64</v>
      </c>
      <c r="R12" s="335" t="s">
        <v>122</v>
      </c>
    </row>
    <row r="13" spans="1:18" ht="50.1" customHeight="1" x14ac:dyDescent="0.2">
      <c r="A13" s="110"/>
      <c r="B13" s="332">
        <v>8</v>
      </c>
      <c r="C13" s="152" t="s">
        <v>110</v>
      </c>
      <c r="D13" s="152" t="s">
        <v>490</v>
      </c>
      <c r="E13" s="152">
        <v>14397</v>
      </c>
      <c r="F13" s="152" t="s">
        <v>549</v>
      </c>
      <c r="G13" s="153">
        <v>14397</v>
      </c>
      <c r="H13" s="153" t="s">
        <v>110</v>
      </c>
      <c r="I13" s="333" t="s">
        <v>111</v>
      </c>
      <c r="J13" s="152" t="s">
        <v>127</v>
      </c>
      <c r="K13" s="153" t="s">
        <v>128</v>
      </c>
      <c r="L13" s="334">
        <v>1497682.53</v>
      </c>
      <c r="M13" s="335" t="s">
        <v>62</v>
      </c>
      <c r="N13" s="336">
        <v>45604</v>
      </c>
      <c r="O13" s="337" t="s">
        <v>63</v>
      </c>
      <c r="P13" s="335" t="s">
        <v>64</v>
      </c>
      <c r="Q13" s="335" t="s">
        <v>64</v>
      </c>
      <c r="R13" s="335" t="s">
        <v>122</v>
      </c>
    </row>
    <row r="14" spans="1:18" ht="50.1" customHeight="1" x14ac:dyDescent="0.2">
      <c r="A14" s="110"/>
      <c r="B14" s="332">
        <v>9</v>
      </c>
      <c r="C14" s="152" t="s">
        <v>110</v>
      </c>
      <c r="D14" s="152" t="s">
        <v>490</v>
      </c>
      <c r="E14" s="152">
        <v>13447</v>
      </c>
      <c r="F14" s="152" t="s">
        <v>550</v>
      </c>
      <c r="G14" s="153">
        <v>13447</v>
      </c>
      <c r="H14" s="153" t="s">
        <v>110</v>
      </c>
      <c r="I14" s="333" t="s">
        <v>111</v>
      </c>
      <c r="J14" s="152" t="s">
        <v>129</v>
      </c>
      <c r="K14" s="153" t="s">
        <v>130</v>
      </c>
      <c r="L14" s="334">
        <v>0</v>
      </c>
      <c r="M14" s="335" t="s">
        <v>62</v>
      </c>
      <c r="N14" s="336" t="s">
        <v>111</v>
      </c>
      <c r="O14" s="337" t="s">
        <v>63</v>
      </c>
      <c r="P14" s="335" t="s">
        <v>64</v>
      </c>
      <c r="Q14" s="335" t="s">
        <v>64</v>
      </c>
      <c r="R14" s="335" t="s">
        <v>65</v>
      </c>
    </row>
    <row r="15" spans="1:18" ht="66" customHeight="1" x14ac:dyDescent="0.2">
      <c r="A15" s="110"/>
      <c r="B15" s="332">
        <v>10</v>
      </c>
      <c r="C15" s="152" t="s">
        <v>110</v>
      </c>
      <c r="D15" s="152" t="s">
        <v>490</v>
      </c>
      <c r="E15" s="152">
        <v>3719</v>
      </c>
      <c r="F15" s="152" t="s">
        <v>551</v>
      </c>
      <c r="G15" s="153">
        <v>3719</v>
      </c>
      <c r="H15" s="153" t="s">
        <v>110</v>
      </c>
      <c r="I15" s="333" t="s">
        <v>111</v>
      </c>
      <c r="J15" s="152" t="s">
        <v>131</v>
      </c>
      <c r="K15" s="153" t="s">
        <v>118</v>
      </c>
      <c r="L15" s="334">
        <v>0.75</v>
      </c>
      <c r="M15" s="335" t="s">
        <v>62</v>
      </c>
      <c r="N15" s="336">
        <v>45434</v>
      </c>
      <c r="O15" s="337" t="s">
        <v>63</v>
      </c>
      <c r="P15" s="335" t="s">
        <v>64</v>
      </c>
      <c r="Q15" s="335" t="s">
        <v>64</v>
      </c>
      <c r="R15" s="335" t="s">
        <v>83</v>
      </c>
    </row>
    <row r="16" spans="1:18" ht="60" x14ac:dyDescent="0.2">
      <c r="A16" s="110"/>
      <c r="B16" s="332">
        <v>11</v>
      </c>
      <c r="C16" s="152" t="s">
        <v>110</v>
      </c>
      <c r="D16" s="152" t="s">
        <v>490</v>
      </c>
      <c r="E16" s="152">
        <v>22845</v>
      </c>
      <c r="F16" s="152" t="s">
        <v>552</v>
      </c>
      <c r="G16" s="153">
        <v>22845</v>
      </c>
      <c r="H16" s="153" t="s">
        <v>110</v>
      </c>
      <c r="I16" s="333" t="s">
        <v>111</v>
      </c>
      <c r="J16" s="152" t="s">
        <v>132</v>
      </c>
      <c r="K16" s="153" t="s">
        <v>133</v>
      </c>
      <c r="L16" s="334">
        <v>1298400.71</v>
      </c>
      <c r="M16" s="335" t="s">
        <v>62</v>
      </c>
      <c r="N16" s="336" t="s">
        <v>111</v>
      </c>
      <c r="O16" s="337" t="s">
        <v>63</v>
      </c>
      <c r="P16" s="335" t="s">
        <v>70</v>
      </c>
      <c r="Q16" s="335" t="s">
        <v>64</v>
      </c>
      <c r="R16" s="335" t="s">
        <v>65</v>
      </c>
    </row>
    <row r="17" spans="1:18" ht="50.1" customHeight="1" x14ac:dyDescent="0.2">
      <c r="A17" s="110"/>
      <c r="B17" s="332">
        <v>12</v>
      </c>
      <c r="C17" s="152" t="s">
        <v>110</v>
      </c>
      <c r="D17" s="152" t="s">
        <v>490</v>
      </c>
      <c r="E17" s="152">
        <v>14265</v>
      </c>
      <c r="F17" s="152" t="s">
        <v>553</v>
      </c>
      <c r="G17" s="153">
        <v>14265</v>
      </c>
      <c r="H17" s="153" t="s">
        <v>110</v>
      </c>
      <c r="I17" s="333" t="s">
        <v>111</v>
      </c>
      <c r="J17" s="152" t="s">
        <v>134</v>
      </c>
      <c r="K17" s="153" t="s">
        <v>135</v>
      </c>
      <c r="L17" s="334">
        <v>148560</v>
      </c>
      <c r="M17" s="335" t="s">
        <v>62</v>
      </c>
      <c r="N17" s="336">
        <v>45648</v>
      </c>
      <c r="O17" s="337" t="s">
        <v>63</v>
      </c>
      <c r="P17" s="335" t="s">
        <v>64</v>
      </c>
      <c r="Q17" s="335" t="s">
        <v>64</v>
      </c>
      <c r="R17" s="335" t="s">
        <v>83</v>
      </c>
    </row>
    <row r="18" spans="1:18" ht="90.75" customHeight="1" x14ac:dyDescent="0.2">
      <c r="A18" s="110"/>
      <c r="B18" s="332">
        <v>13</v>
      </c>
      <c r="C18" s="152" t="s">
        <v>110</v>
      </c>
      <c r="D18" s="152" t="s">
        <v>490</v>
      </c>
      <c r="E18" s="152">
        <v>17426</v>
      </c>
      <c r="F18" s="152" t="s">
        <v>554</v>
      </c>
      <c r="G18" s="153">
        <v>17426</v>
      </c>
      <c r="H18" s="153" t="s">
        <v>110</v>
      </c>
      <c r="I18" s="333" t="s">
        <v>111</v>
      </c>
      <c r="J18" s="152" t="s">
        <v>136</v>
      </c>
      <c r="K18" s="153" t="s">
        <v>137</v>
      </c>
      <c r="L18" s="334">
        <v>2981085.58</v>
      </c>
      <c r="M18" s="335" t="s">
        <v>62</v>
      </c>
      <c r="N18" s="336" t="s">
        <v>111</v>
      </c>
      <c r="O18" s="337" t="s">
        <v>63</v>
      </c>
      <c r="P18" s="335" t="s">
        <v>70</v>
      </c>
      <c r="Q18" s="335" t="s">
        <v>64</v>
      </c>
      <c r="R18" s="335" t="s">
        <v>65</v>
      </c>
    </row>
    <row r="19" spans="1:18" ht="66" customHeight="1" x14ac:dyDescent="0.2">
      <c r="A19" s="110"/>
      <c r="B19" s="332">
        <v>14</v>
      </c>
      <c r="C19" s="152" t="s">
        <v>110</v>
      </c>
      <c r="D19" s="152" t="s">
        <v>490</v>
      </c>
      <c r="E19" s="152">
        <v>17426</v>
      </c>
      <c r="F19" s="152" t="s">
        <v>554</v>
      </c>
      <c r="G19" s="153">
        <v>17426</v>
      </c>
      <c r="H19" s="153" t="s">
        <v>110</v>
      </c>
      <c r="I19" s="333" t="s">
        <v>111</v>
      </c>
      <c r="J19" s="152" t="s">
        <v>138</v>
      </c>
      <c r="K19" s="153" t="s">
        <v>139</v>
      </c>
      <c r="L19" s="334">
        <v>59469.81</v>
      </c>
      <c r="M19" s="335" t="s">
        <v>62</v>
      </c>
      <c r="N19" s="336" t="s">
        <v>111</v>
      </c>
      <c r="O19" s="337" t="s">
        <v>63</v>
      </c>
      <c r="P19" s="335" t="s">
        <v>70</v>
      </c>
      <c r="Q19" s="335" t="s">
        <v>64</v>
      </c>
      <c r="R19" s="335" t="s">
        <v>65</v>
      </c>
    </row>
    <row r="20" spans="1:18" ht="60" x14ac:dyDescent="0.2">
      <c r="A20" s="110"/>
      <c r="B20" s="332">
        <v>15</v>
      </c>
      <c r="C20" s="152" t="s">
        <v>110</v>
      </c>
      <c r="D20" s="152" t="s">
        <v>490</v>
      </c>
      <c r="E20" s="152">
        <v>4138</v>
      </c>
      <c r="F20" s="152" t="s">
        <v>555</v>
      </c>
      <c r="G20" s="153">
        <v>4138</v>
      </c>
      <c r="H20" s="153" t="s">
        <v>110</v>
      </c>
      <c r="I20" s="333" t="s">
        <v>111</v>
      </c>
      <c r="J20" s="152" t="s">
        <v>140</v>
      </c>
      <c r="K20" s="153" t="s">
        <v>141</v>
      </c>
      <c r="L20" s="334">
        <v>347.24</v>
      </c>
      <c r="M20" s="335" t="s">
        <v>62</v>
      </c>
      <c r="N20" s="336" t="s">
        <v>111</v>
      </c>
      <c r="O20" s="337" t="s">
        <v>63</v>
      </c>
      <c r="P20" s="335" t="s">
        <v>70</v>
      </c>
      <c r="Q20" s="335" t="s">
        <v>64</v>
      </c>
      <c r="R20" s="335" t="s">
        <v>65</v>
      </c>
    </row>
    <row r="21" spans="1:18" ht="45" x14ac:dyDescent="0.2">
      <c r="A21" s="110"/>
      <c r="B21" s="332">
        <v>16</v>
      </c>
      <c r="C21" s="152" t="s">
        <v>110</v>
      </c>
      <c r="D21" s="152" t="s">
        <v>490</v>
      </c>
      <c r="E21" s="152">
        <v>3786</v>
      </c>
      <c r="F21" s="152" t="s">
        <v>556</v>
      </c>
      <c r="G21" s="153">
        <v>3786</v>
      </c>
      <c r="H21" s="153" t="s">
        <v>110</v>
      </c>
      <c r="I21" s="333" t="s">
        <v>111</v>
      </c>
      <c r="J21" s="152" t="s">
        <v>142</v>
      </c>
      <c r="K21" s="153" t="s">
        <v>143</v>
      </c>
      <c r="L21" s="334">
        <v>14938.970000000001</v>
      </c>
      <c r="M21" s="335" t="s">
        <v>62</v>
      </c>
      <c r="N21" s="336">
        <v>45463</v>
      </c>
      <c r="O21" s="337" t="s">
        <v>63</v>
      </c>
      <c r="P21" s="335" t="s">
        <v>64</v>
      </c>
      <c r="Q21" s="335" t="s">
        <v>64</v>
      </c>
      <c r="R21" s="335" t="s">
        <v>122</v>
      </c>
    </row>
    <row r="22" spans="1:18" ht="66" customHeight="1" x14ac:dyDescent="0.2">
      <c r="A22" s="110"/>
      <c r="B22" s="332">
        <v>17</v>
      </c>
      <c r="C22" s="152" t="s">
        <v>110</v>
      </c>
      <c r="D22" s="152" t="s">
        <v>490</v>
      </c>
      <c r="E22" s="152">
        <v>4227</v>
      </c>
      <c r="F22" s="152" t="s">
        <v>557</v>
      </c>
      <c r="G22" s="153">
        <v>4227</v>
      </c>
      <c r="H22" s="153" t="s">
        <v>110</v>
      </c>
      <c r="I22" s="333" t="s">
        <v>111</v>
      </c>
      <c r="J22" s="152" t="s">
        <v>144</v>
      </c>
      <c r="K22" s="153" t="s">
        <v>145</v>
      </c>
      <c r="L22" s="334">
        <v>8100</v>
      </c>
      <c r="M22" s="335" t="s">
        <v>62</v>
      </c>
      <c r="N22" s="336" t="s">
        <v>111</v>
      </c>
      <c r="O22" s="337" t="s">
        <v>63</v>
      </c>
      <c r="P22" s="335" t="s">
        <v>64</v>
      </c>
      <c r="Q22" s="335" t="s">
        <v>64</v>
      </c>
      <c r="R22" s="335" t="s">
        <v>65</v>
      </c>
    </row>
    <row r="23" spans="1:18" ht="50.1" customHeight="1" x14ac:dyDescent="0.2">
      <c r="A23" s="110"/>
      <c r="B23" s="332">
        <v>18</v>
      </c>
      <c r="C23" s="152" t="s">
        <v>110</v>
      </c>
      <c r="D23" s="152" t="s">
        <v>490</v>
      </c>
      <c r="E23" s="152">
        <v>906</v>
      </c>
      <c r="F23" s="152" t="s">
        <v>558</v>
      </c>
      <c r="G23" s="153">
        <v>906</v>
      </c>
      <c r="H23" s="153" t="s">
        <v>110</v>
      </c>
      <c r="I23" s="333" t="s">
        <v>111</v>
      </c>
      <c r="J23" s="152" t="s">
        <v>146</v>
      </c>
      <c r="K23" s="153" t="s">
        <v>147</v>
      </c>
      <c r="L23" s="334">
        <v>185919.54</v>
      </c>
      <c r="M23" s="335" t="s">
        <v>62</v>
      </c>
      <c r="N23" s="336">
        <v>45496</v>
      </c>
      <c r="O23" s="337" t="s">
        <v>63</v>
      </c>
      <c r="P23" s="335" t="s">
        <v>64</v>
      </c>
      <c r="Q23" s="335" t="s">
        <v>64</v>
      </c>
      <c r="R23" s="335" t="s">
        <v>83</v>
      </c>
    </row>
    <row r="24" spans="1:18" ht="81.75" customHeight="1" x14ac:dyDescent="0.2">
      <c r="A24" s="110"/>
      <c r="B24" s="332">
        <v>19</v>
      </c>
      <c r="C24" s="152" t="s">
        <v>110</v>
      </c>
      <c r="D24" s="152" t="s">
        <v>490</v>
      </c>
      <c r="E24" s="152">
        <v>1970</v>
      </c>
      <c r="F24" s="152" t="s">
        <v>559</v>
      </c>
      <c r="G24" s="153">
        <v>1970</v>
      </c>
      <c r="H24" s="153" t="s">
        <v>110</v>
      </c>
      <c r="I24" s="333" t="s">
        <v>111</v>
      </c>
      <c r="J24" s="152" t="s">
        <v>148</v>
      </c>
      <c r="K24" s="153" t="s">
        <v>149</v>
      </c>
      <c r="L24" s="334">
        <v>0</v>
      </c>
      <c r="M24" s="335" t="s">
        <v>62</v>
      </c>
      <c r="N24" s="336" t="s">
        <v>111</v>
      </c>
      <c r="O24" s="337" t="s">
        <v>63</v>
      </c>
      <c r="P24" s="335" t="s">
        <v>64</v>
      </c>
      <c r="Q24" s="335" t="s">
        <v>64</v>
      </c>
      <c r="R24" s="335" t="s">
        <v>65</v>
      </c>
    </row>
    <row r="25" spans="1:18" ht="81.75" customHeight="1" x14ac:dyDescent="0.2">
      <c r="A25" s="110"/>
      <c r="B25" s="332">
        <v>20</v>
      </c>
      <c r="C25" s="152" t="s">
        <v>110</v>
      </c>
      <c r="D25" s="152" t="s">
        <v>490</v>
      </c>
      <c r="E25" s="152">
        <v>21784</v>
      </c>
      <c r="F25" s="152" t="s">
        <v>560</v>
      </c>
      <c r="G25" s="153">
        <v>21784</v>
      </c>
      <c r="H25" s="153" t="s">
        <v>110</v>
      </c>
      <c r="I25" s="333" t="s">
        <v>111</v>
      </c>
      <c r="J25" s="152" t="s">
        <v>150</v>
      </c>
      <c r="K25" s="153" t="s">
        <v>151</v>
      </c>
      <c r="L25" s="334">
        <v>10000</v>
      </c>
      <c r="M25" s="335" t="s">
        <v>62</v>
      </c>
      <c r="N25" s="336" t="s">
        <v>111</v>
      </c>
      <c r="O25" s="337" t="s">
        <v>63</v>
      </c>
      <c r="P25" s="335" t="s">
        <v>70</v>
      </c>
      <c r="Q25" s="335" t="s">
        <v>64</v>
      </c>
      <c r="R25" s="335" t="s">
        <v>65</v>
      </c>
    </row>
    <row r="26" spans="1:18" ht="64.5" customHeight="1" x14ac:dyDescent="0.2">
      <c r="A26" s="110"/>
      <c r="B26" s="332">
        <v>21</v>
      </c>
      <c r="C26" s="152" t="s">
        <v>110</v>
      </c>
      <c r="D26" s="152" t="s">
        <v>490</v>
      </c>
      <c r="E26" s="152">
        <v>2763</v>
      </c>
      <c r="F26" s="152" t="s">
        <v>561</v>
      </c>
      <c r="G26" s="153">
        <v>2763</v>
      </c>
      <c r="H26" s="153" t="s">
        <v>110</v>
      </c>
      <c r="I26" s="333" t="s">
        <v>111</v>
      </c>
      <c r="J26" s="152" t="s">
        <v>152</v>
      </c>
      <c r="K26" s="153" t="s">
        <v>153</v>
      </c>
      <c r="L26" s="334">
        <v>21077.7</v>
      </c>
      <c r="M26" s="335" t="s">
        <v>62</v>
      </c>
      <c r="N26" s="336" t="s">
        <v>111</v>
      </c>
      <c r="O26" s="337" t="s">
        <v>154</v>
      </c>
      <c r="P26" s="335" t="s">
        <v>64</v>
      </c>
      <c r="Q26" s="335" t="s">
        <v>64</v>
      </c>
      <c r="R26" s="335" t="s">
        <v>65</v>
      </c>
    </row>
    <row r="27" spans="1:18" ht="50.1" customHeight="1" x14ac:dyDescent="0.2">
      <c r="A27" s="110"/>
      <c r="B27" s="332">
        <v>22</v>
      </c>
      <c r="C27" s="152" t="s">
        <v>110</v>
      </c>
      <c r="D27" s="152" t="s">
        <v>490</v>
      </c>
      <c r="E27" s="152">
        <v>4120</v>
      </c>
      <c r="F27" s="152" t="s">
        <v>562</v>
      </c>
      <c r="G27" s="153">
        <v>4120</v>
      </c>
      <c r="H27" s="153" t="s">
        <v>110</v>
      </c>
      <c r="I27" s="333" t="s">
        <v>111</v>
      </c>
      <c r="J27" s="152" t="s">
        <v>155</v>
      </c>
      <c r="K27" s="153" t="s">
        <v>156</v>
      </c>
      <c r="L27" s="334">
        <v>5678658.4100000001</v>
      </c>
      <c r="M27" s="335" t="s">
        <v>62</v>
      </c>
      <c r="N27" s="336" t="s">
        <v>111</v>
      </c>
      <c r="O27" s="337" t="s">
        <v>63</v>
      </c>
      <c r="P27" s="335" t="s">
        <v>70</v>
      </c>
      <c r="Q27" s="335" t="s">
        <v>64</v>
      </c>
      <c r="R27" s="335" t="s">
        <v>65</v>
      </c>
    </row>
    <row r="28" spans="1:18" ht="50.1" customHeight="1" x14ac:dyDescent="0.2">
      <c r="A28" s="110"/>
      <c r="B28" s="332">
        <v>23</v>
      </c>
      <c r="C28" s="152" t="s">
        <v>110</v>
      </c>
      <c r="D28" s="152" t="s">
        <v>490</v>
      </c>
      <c r="E28" s="152">
        <v>1970</v>
      </c>
      <c r="F28" s="152" t="s">
        <v>559</v>
      </c>
      <c r="G28" s="153">
        <v>1970</v>
      </c>
      <c r="H28" s="153" t="s">
        <v>110</v>
      </c>
      <c r="I28" s="333" t="s">
        <v>111</v>
      </c>
      <c r="J28" s="152" t="s">
        <v>157</v>
      </c>
      <c r="K28" s="153" t="s">
        <v>158</v>
      </c>
      <c r="L28" s="334">
        <v>95667.6</v>
      </c>
      <c r="M28" s="335" t="s">
        <v>62</v>
      </c>
      <c r="N28" s="336">
        <v>45475</v>
      </c>
      <c r="O28" s="337" t="s">
        <v>63</v>
      </c>
      <c r="P28" s="335" t="s">
        <v>64</v>
      </c>
      <c r="Q28" s="335" t="s">
        <v>64</v>
      </c>
      <c r="R28" s="335" t="s">
        <v>83</v>
      </c>
    </row>
    <row r="29" spans="1:18" ht="66" customHeight="1" x14ac:dyDescent="0.2">
      <c r="A29" s="110"/>
      <c r="B29" s="332">
        <v>24</v>
      </c>
      <c r="C29" s="152" t="s">
        <v>110</v>
      </c>
      <c r="D29" s="152" t="s">
        <v>490</v>
      </c>
      <c r="E29" s="152">
        <v>3557</v>
      </c>
      <c r="F29" s="152" t="s">
        <v>563</v>
      </c>
      <c r="G29" s="153">
        <v>3557</v>
      </c>
      <c r="H29" s="153" t="s">
        <v>110</v>
      </c>
      <c r="I29" s="333" t="s">
        <v>111</v>
      </c>
      <c r="J29" s="152" t="s">
        <v>159</v>
      </c>
      <c r="K29" s="153" t="s">
        <v>160</v>
      </c>
      <c r="L29" s="334">
        <v>348094.71</v>
      </c>
      <c r="M29" s="335" t="s">
        <v>62</v>
      </c>
      <c r="N29" s="336" t="s">
        <v>111</v>
      </c>
      <c r="O29" s="337" t="s">
        <v>63</v>
      </c>
      <c r="P29" s="335" t="s">
        <v>64</v>
      </c>
      <c r="Q29" s="335" t="s">
        <v>64</v>
      </c>
      <c r="R29" s="335" t="s">
        <v>65</v>
      </c>
    </row>
    <row r="30" spans="1:18" ht="45" x14ac:dyDescent="0.2">
      <c r="A30" s="110"/>
      <c r="B30" s="332">
        <v>25</v>
      </c>
      <c r="C30" s="152" t="s">
        <v>110</v>
      </c>
      <c r="D30" s="152" t="s">
        <v>490</v>
      </c>
      <c r="E30" s="152">
        <v>2771</v>
      </c>
      <c r="F30" s="152" t="s">
        <v>564</v>
      </c>
      <c r="G30" s="153">
        <v>2771</v>
      </c>
      <c r="H30" s="153" t="s">
        <v>110</v>
      </c>
      <c r="I30" s="333" t="s">
        <v>111</v>
      </c>
      <c r="J30" s="152" t="s">
        <v>161</v>
      </c>
      <c r="K30" s="153" t="s">
        <v>162</v>
      </c>
      <c r="L30" s="334">
        <v>848385.52</v>
      </c>
      <c r="M30" s="335" t="s">
        <v>62</v>
      </c>
      <c r="N30" s="336">
        <v>45423</v>
      </c>
      <c r="O30" s="337" t="s">
        <v>63</v>
      </c>
      <c r="P30" s="335" t="s">
        <v>64</v>
      </c>
      <c r="Q30" s="335" t="s">
        <v>64</v>
      </c>
      <c r="R30" s="335" t="s">
        <v>122</v>
      </c>
    </row>
    <row r="31" spans="1:18" ht="45" x14ac:dyDescent="0.2">
      <c r="A31" s="110"/>
      <c r="B31" s="332">
        <v>26</v>
      </c>
      <c r="C31" s="152" t="s">
        <v>110</v>
      </c>
      <c r="D31" s="152" t="s">
        <v>490</v>
      </c>
      <c r="E31" s="152">
        <v>1970</v>
      </c>
      <c r="F31" s="152" t="s">
        <v>559</v>
      </c>
      <c r="G31" s="153">
        <v>1970</v>
      </c>
      <c r="H31" s="153" t="s">
        <v>110</v>
      </c>
      <c r="I31" s="333" t="s">
        <v>111</v>
      </c>
      <c r="J31" s="152" t="s">
        <v>163</v>
      </c>
      <c r="K31" s="153" t="s">
        <v>164</v>
      </c>
      <c r="L31" s="334">
        <v>65878.36</v>
      </c>
      <c r="M31" s="335" t="s">
        <v>62</v>
      </c>
      <c r="N31" s="336">
        <v>45545</v>
      </c>
      <c r="O31" s="337" t="s">
        <v>63</v>
      </c>
      <c r="P31" s="335" t="s">
        <v>64</v>
      </c>
      <c r="Q31" s="335" t="s">
        <v>64</v>
      </c>
      <c r="R31" s="335" t="s">
        <v>122</v>
      </c>
    </row>
    <row r="32" spans="1:18" ht="50.1" customHeight="1" x14ac:dyDescent="0.2">
      <c r="A32" s="110"/>
      <c r="B32" s="332">
        <v>27</v>
      </c>
      <c r="C32" s="152" t="s">
        <v>110</v>
      </c>
      <c r="D32" s="152" t="s">
        <v>490</v>
      </c>
      <c r="E32" s="152">
        <v>1970</v>
      </c>
      <c r="F32" s="152" t="s">
        <v>559</v>
      </c>
      <c r="G32" s="153">
        <v>1970</v>
      </c>
      <c r="H32" s="153" t="s">
        <v>110</v>
      </c>
      <c r="I32" s="333" t="s">
        <v>111</v>
      </c>
      <c r="J32" s="152" t="s">
        <v>165</v>
      </c>
      <c r="K32" s="153" t="s">
        <v>166</v>
      </c>
      <c r="L32" s="334">
        <v>11020.08</v>
      </c>
      <c r="M32" s="335" t="s">
        <v>62</v>
      </c>
      <c r="N32" s="336" t="s">
        <v>111</v>
      </c>
      <c r="O32" s="337" t="s">
        <v>63</v>
      </c>
      <c r="P32" s="335" t="s">
        <v>64</v>
      </c>
      <c r="Q32" s="335" t="s">
        <v>64</v>
      </c>
      <c r="R32" s="335" t="s">
        <v>65</v>
      </c>
    </row>
    <row r="33" spans="1:18" ht="50.1" customHeight="1" x14ac:dyDescent="0.2">
      <c r="A33" s="110"/>
      <c r="B33" s="332">
        <v>28</v>
      </c>
      <c r="C33" s="152" t="s">
        <v>110</v>
      </c>
      <c r="D33" s="152" t="s">
        <v>490</v>
      </c>
      <c r="E33" s="152">
        <v>1970</v>
      </c>
      <c r="F33" s="152" t="s">
        <v>559</v>
      </c>
      <c r="G33" s="153">
        <v>1970</v>
      </c>
      <c r="H33" s="153" t="s">
        <v>110</v>
      </c>
      <c r="I33" s="333" t="s">
        <v>111</v>
      </c>
      <c r="J33" s="152" t="s">
        <v>167</v>
      </c>
      <c r="K33" s="153" t="s">
        <v>168</v>
      </c>
      <c r="L33" s="334">
        <v>30210.27</v>
      </c>
      <c r="M33" s="335" t="s">
        <v>62</v>
      </c>
      <c r="N33" s="336" t="s">
        <v>111</v>
      </c>
      <c r="O33" s="337" t="s">
        <v>63</v>
      </c>
      <c r="P33" s="335" t="s">
        <v>64</v>
      </c>
      <c r="Q33" s="335" t="s">
        <v>64</v>
      </c>
      <c r="R33" s="335" t="s">
        <v>65</v>
      </c>
    </row>
    <row r="34" spans="1:18" ht="50.1" customHeight="1" x14ac:dyDescent="0.2">
      <c r="A34" s="110"/>
      <c r="B34" s="332">
        <v>29</v>
      </c>
      <c r="C34" s="152" t="s">
        <v>110</v>
      </c>
      <c r="D34" s="152" t="s">
        <v>490</v>
      </c>
      <c r="E34" s="152">
        <v>16195</v>
      </c>
      <c r="F34" s="152" t="s">
        <v>565</v>
      </c>
      <c r="G34" s="153">
        <v>16195</v>
      </c>
      <c r="H34" s="153" t="s">
        <v>110</v>
      </c>
      <c r="I34" s="333" t="s">
        <v>111</v>
      </c>
      <c r="J34" s="152" t="s">
        <v>436</v>
      </c>
      <c r="K34" s="153" t="s">
        <v>169</v>
      </c>
      <c r="L34" s="334">
        <v>12268.65</v>
      </c>
      <c r="M34" s="335" t="s">
        <v>62</v>
      </c>
      <c r="N34" s="336" t="s">
        <v>111</v>
      </c>
      <c r="O34" s="337" t="s">
        <v>63</v>
      </c>
      <c r="P34" s="335" t="s">
        <v>70</v>
      </c>
      <c r="Q34" s="335" t="s">
        <v>64</v>
      </c>
      <c r="R34" s="335" t="s">
        <v>83</v>
      </c>
    </row>
    <row r="35" spans="1:18" ht="50.1" customHeight="1" x14ac:dyDescent="0.2">
      <c r="A35" s="110"/>
      <c r="B35" s="332">
        <v>30</v>
      </c>
      <c r="C35" s="152" t="s">
        <v>110</v>
      </c>
      <c r="D35" s="152" t="s">
        <v>490</v>
      </c>
      <c r="E35" s="152">
        <v>13595</v>
      </c>
      <c r="F35" s="152" t="s">
        <v>566</v>
      </c>
      <c r="G35" s="153">
        <v>13595</v>
      </c>
      <c r="H35" s="153" t="s">
        <v>110</v>
      </c>
      <c r="I35" s="333" t="s">
        <v>111</v>
      </c>
      <c r="J35" s="152" t="s">
        <v>170</v>
      </c>
      <c r="K35" s="153" t="s">
        <v>171</v>
      </c>
      <c r="L35" s="334">
        <v>17674.8</v>
      </c>
      <c r="M35" s="335" t="s">
        <v>62</v>
      </c>
      <c r="N35" s="336">
        <v>45392</v>
      </c>
      <c r="O35" s="337" t="s">
        <v>63</v>
      </c>
      <c r="P35" s="335" t="s">
        <v>64</v>
      </c>
      <c r="Q35" s="335" t="s">
        <v>64</v>
      </c>
      <c r="R35" s="335" t="s">
        <v>83</v>
      </c>
    </row>
    <row r="36" spans="1:18" ht="66" customHeight="1" x14ac:dyDescent="0.2">
      <c r="A36" s="110"/>
      <c r="B36" s="332">
        <v>31</v>
      </c>
      <c r="C36" s="152" t="s">
        <v>110</v>
      </c>
      <c r="D36" s="152" t="s">
        <v>490</v>
      </c>
      <c r="E36" s="152">
        <v>3417</v>
      </c>
      <c r="F36" s="152" t="s">
        <v>567</v>
      </c>
      <c r="G36" s="153">
        <v>3417</v>
      </c>
      <c r="H36" s="153" t="s">
        <v>110</v>
      </c>
      <c r="I36" s="333" t="s">
        <v>111</v>
      </c>
      <c r="J36" s="152" t="s">
        <v>172</v>
      </c>
      <c r="K36" s="153" t="s">
        <v>173</v>
      </c>
      <c r="L36" s="334">
        <v>5767.4</v>
      </c>
      <c r="M36" s="335" t="s">
        <v>62</v>
      </c>
      <c r="N36" s="336" t="s">
        <v>111</v>
      </c>
      <c r="O36" s="337" t="s">
        <v>63</v>
      </c>
      <c r="P36" s="335" t="s">
        <v>64</v>
      </c>
      <c r="Q36" s="335" t="s">
        <v>64</v>
      </c>
      <c r="R36" s="335" t="s">
        <v>65</v>
      </c>
    </row>
    <row r="37" spans="1:18" ht="66" customHeight="1" x14ac:dyDescent="0.2">
      <c r="A37" s="110"/>
      <c r="B37" s="332">
        <v>32</v>
      </c>
      <c r="C37" s="152" t="s">
        <v>110</v>
      </c>
      <c r="D37" s="152" t="s">
        <v>490</v>
      </c>
      <c r="E37" s="152">
        <v>4286</v>
      </c>
      <c r="F37" s="152" t="s">
        <v>568</v>
      </c>
      <c r="G37" s="153">
        <v>4286</v>
      </c>
      <c r="H37" s="153" t="s">
        <v>110</v>
      </c>
      <c r="I37" s="333" t="s">
        <v>111</v>
      </c>
      <c r="J37" s="152" t="s">
        <v>174</v>
      </c>
      <c r="K37" s="153" t="s">
        <v>175</v>
      </c>
      <c r="L37" s="334">
        <v>172337.67</v>
      </c>
      <c r="M37" s="335" t="s">
        <v>62</v>
      </c>
      <c r="N37" s="336" t="s">
        <v>111</v>
      </c>
      <c r="O37" s="337" t="s">
        <v>63</v>
      </c>
      <c r="P37" s="335" t="s">
        <v>70</v>
      </c>
      <c r="Q37" s="335" t="s">
        <v>64</v>
      </c>
      <c r="R37" s="335" t="s">
        <v>65</v>
      </c>
    </row>
    <row r="38" spans="1:18" ht="50.1" customHeight="1" x14ac:dyDescent="0.2">
      <c r="A38" s="110"/>
      <c r="B38" s="332">
        <v>33</v>
      </c>
      <c r="C38" s="152" t="s">
        <v>110</v>
      </c>
      <c r="D38" s="152" t="s">
        <v>490</v>
      </c>
      <c r="E38" s="152">
        <v>21873</v>
      </c>
      <c r="F38" s="152" t="s">
        <v>569</v>
      </c>
      <c r="G38" s="153">
        <v>21873</v>
      </c>
      <c r="H38" s="153" t="s">
        <v>110</v>
      </c>
      <c r="I38" s="333" t="s">
        <v>111</v>
      </c>
      <c r="J38" s="152" t="s">
        <v>176</v>
      </c>
      <c r="K38" s="153" t="s">
        <v>177</v>
      </c>
      <c r="L38" s="334">
        <v>8412.9699999999975</v>
      </c>
      <c r="M38" s="335" t="s">
        <v>62</v>
      </c>
      <c r="N38" s="336">
        <v>45385</v>
      </c>
      <c r="O38" s="337" t="s">
        <v>63</v>
      </c>
      <c r="P38" s="335" t="s">
        <v>64</v>
      </c>
      <c r="Q38" s="335" t="s">
        <v>64</v>
      </c>
      <c r="R38" s="335" t="s">
        <v>83</v>
      </c>
    </row>
    <row r="39" spans="1:18" ht="66" customHeight="1" x14ac:dyDescent="0.2">
      <c r="A39" s="110"/>
      <c r="B39" s="332">
        <v>34</v>
      </c>
      <c r="C39" s="152" t="s">
        <v>110</v>
      </c>
      <c r="D39" s="152" t="s">
        <v>490</v>
      </c>
      <c r="E39" s="152">
        <v>17990</v>
      </c>
      <c r="F39" s="152" t="s">
        <v>570</v>
      </c>
      <c r="G39" s="153">
        <v>17990</v>
      </c>
      <c r="H39" s="153" t="s">
        <v>110</v>
      </c>
      <c r="I39" s="333" t="s">
        <v>111</v>
      </c>
      <c r="J39" s="152" t="s">
        <v>178</v>
      </c>
      <c r="K39" s="153" t="s">
        <v>179</v>
      </c>
      <c r="L39" s="334">
        <v>439451.61000000004</v>
      </c>
      <c r="M39" s="335" t="s">
        <v>62</v>
      </c>
      <c r="N39" s="336" t="s">
        <v>111</v>
      </c>
      <c r="O39" s="337" t="s">
        <v>63</v>
      </c>
      <c r="P39" s="335" t="s">
        <v>64</v>
      </c>
      <c r="Q39" s="335" t="s">
        <v>64</v>
      </c>
      <c r="R39" s="335" t="s">
        <v>65</v>
      </c>
    </row>
    <row r="40" spans="1:18" ht="50.1" customHeight="1" x14ac:dyDescent="0.2">
      <c r="A40" s="110"/>
      <c r="B40" s="332">
        <v>35</v>
      </c>
      <c r="C40" s="152" t="s">
        <v>110</v>
      </c>
      <c r="D40" s="152" t="s">
        <v>490</v>
      </c>
      <c r="E40" s="152">
        <v>27278</v>
      </c>
      <c r="F40" s="152" t="s">
        <v>571</v>
      </c>
      <c r="G40" s="153">
        <v>27278</v>
      </c>
      <c r="H40" s="153" t="s">
        <v>110</v>
      </c>
      <c r="I40" s="333" t="s">
        <v>111</v>
      </c>
      <c r="J40" s="152" t="s">
        <v>180</v>
      </c>
      <c r="K40" s="153" t="s">
        <v>181</v>
      </c>
      <c r="L40" s="334">
        <v>91877.22</v>
      </c>
      <c r="M40" s="335" t="s">
        <v>62</v>
      </c>
      <c r="N40" s="336">
        <v>45566</v>
      </c>
      <c r="O40" s="337" t="s">
        <v>63</v>
      </c>
      <c r="P40" s="335" t="s">
        <v>64</v>
      </c>
      <c r="Q40" s="335" t="s">
        <v>64</v>
      </c>
      <c r="R40" s="335" t="s">
        <v>83</v>
      </c>
    </row>
    <row r="41" spans="1:18" ht="66" customHeight="1" x14ac:dyDescent="0.2">
      <c r="A41" s="110"/>
      <c r="B41" s="332">
        <v>36</v>
      </c>
      <c r="C41" s="152" t="s">
        <v>110</v>
      </c>
      <c r="D41" s="152" t="s">
        <v>490</v>
      </c>
      <c r="E41" s="152">
        <v>18139</v>
      </c>
      <c r="F41" s="152" t="s">
        <v>572</v>
      </c>
      <c r="G41" s="153">
        <v>18139</v>
      </c>
      <c r="H41" s="153" t="s">
        <v>110</v>
      </c>
      <c r="I41" s="333" t="s">
        <v>111</v>
      </c>
      <c r="J41" s="152" t="s">
        <v>182</v>
      </c>
      <c r="K41" s="153" t="s">
        <v>183</v>
      </c>
      <c r="L41" s="334">
        <v>30919.32</v>
      </c>
      <c r="M41" s="335" t="s">
        <v>62</v>
      </c>
      <c r="N41" s="336">
        <v>45383</v>
      </c>
      <c r="O41" s="337" t="s">
        <v>63</v>
      </c>
      <c r="P41" s="335" t="s">
        <v>64</v>
      </c>
      <c r="Q41" s="335" t="s">
        <v>64</v>
      </c>
      <c r="R41" s="335" t="s">
        <v>83</v>
      </c>
    </row>
    <row r="42" spans="1:18" ht="50.1" customHeight="1" x14ac:dyDescent="0.2">
      <c r="A42" s="110"/>
      <c r="B42" s="332">
        <v>37</v>
      </c>
      <c r="C42" s="152" t="s">
        <v>110</v>
      </c>
      <c r="D42" s="152" t="s">
        <v>490</v>
      </c>
      <c r="E42" s="152">
        <v>16195</v>
      </c>
      <c r="F42" s="152" t="s">
        <v>565</v>
      </c>
      <c r="G42" s="153">
        <v>16195</v>
      </c>
      <c r="H42" s="153" t="s">
        <v>110</v>
      </c>
      <c r="I42" s="333" t="s">
        <v>111</v>
      </c>
      <c r="J42" s="152" t="s">
        <v>184</v>
      </c>
      <c r="K42" s="153" t="s">
        <v>185</v>
      </c>
      <c r="L42" s="334">
        <v>13496.94</v>
      </c>
      <c r="M42" s="335" t="s">
        <v>62</v>
      </c>
      <c r="N42" s="336" t="s">
        <v>111</v>
      </c>
      <c r="O42" s="337" t="s">
        <v>63</v>
      </c>
      <c r="P42" s="335" t="s">
        <v>70</v>
      </c>
      <c r="Q42" s="335" t="s">
        <v>64</v>
      </c>
      <c r="R42" s="335" t="s">
        <v>83</v>
      </c>
    </row>
    <row r="43" spans="1:18" ht="50.1" customHeight="1" x14ac:dyDescent="0.2">
      <c r="A43" s="110"/>
      <c r="B43" s="332">
        <v>38</v>
      </c>
      <c r="C43" s="152" t="s">
        <v>110</v>
      </c>
      <c r="D43" s="152" t="s">
        <v>490</v>
      </c>
      <c r="E43" s="152">
        <v>16195</v>
      </c>
      <c r="F43" s="152" t="s">
        <v>565</v>
      </c>
      <c r="G43" s="153">
        <v>16195</v>
      </c>
      <c r="H43" s="153" t="s">
        <v>110</v>
      </c>
      <c r="I43" s="333" t="s">
        <v>111</v>
      </c>
      <c r="J43" s="152" t="s">
        <v>186</v>
      </c>
      <c r="K43" s="153" t="s">
        <v>185</v>
      </c>
      <c r="L43" s="334">
        <v>1729.84</v>
      </c>
      <c r="M43" s="335" t="s">
        <v>62</v>
      </c>
      <c r="N43" s="336" t="s">
        <v>111</v>
      </c>
      <c r="O43" s="337" t="s">
        <v>63</v>
      </c>
      <c r="P43" s="335" t="s">
        <v>70</v>
      </c>
      <c r="Q43" s="335" t="s">
        <v>64</v>
      </c>
      <c r="R43" s="335" t="s">
        <v>83</v>
      </c>
    </row>
    <row r="44" spans="1:18" ht="50.1" customHeight="1" x14ac:dyDescent="0.2">
      <c r="A44" s="110"/>
      <c r="B44" s="332">
        <v>39</v>
      </c>
      <c r="C44" s="152" t="s">
        <v>110</v>
      </c>
      <c r="D44" s="152" t="s">
        <v>490</v>
      </c>
      <c r="E44" s="152">
        <v>16195</v>
      </c>
      <c r="F44" s="152" t="s">
        <v>565</v>
      </c>
      <c r="G44" s="153">
        <v>16195</v>
      </c>
      <c r="H44" s="153" t="s">
        <v>110</v>
      </c>
      <c r="I44" s="333" t="s">
        <v>111</v>
      </c>
      <c r="J44" s="152" t="s">
        <v>187</v>
      </c>
      <c r="K44" s="153" t="s">
        <v>185</v>
      </c>
      <c r="L44" s="334">
        <v>6581.14</v>
      </c>
      <c r="M44" s="335" t="s">
        <v>62</v>
      </c>
      <c r="N44" s="336" t="s">
        <v>111</v>
      </c>
      <c r="O44" s="337" t="s">
        <v>63</v>
      </c>
      <c r="P44" s="335" t="s">
        <v>70</v>
      </c>
      <c r="Q44" s="335" t="s">
        <v>64</v>
      </c>
      <c r="R44" s="335" t="s">
        <v>83</v>
      </c>
    </row>
    <row r="45" spans="1:18" ht="50.1" customHeight="1" x14ac:dyDescent="0.2">
      <c r="A45" s="110"/>
      <c r="B45" s="332">
        <v>40</v>
      </c>
      <c r="C45" s="152" t="s">
        <v>110</v>
      </c>
      <c r="D45" s="152" t="s">
        <v>490</v>
      </c>
      <c r="E45" s="152">
        <v>16195</v>
      </c>
      <c r="F45" s="152" t="s">
        <v>565</v>
      </c>
      <c r="G45" s="153">
        <v>16195</v>
      </c>
      <c r="H45" s="153" t="s">
        <v>110</v>
      </c>
      <c r="I45" s="333" t="s">
        <v>111</v>
      </c>
      <c r="J45" s="152" t="s">
        <v>188</v>
      </c>
      <c r="K45" s="153" t="s">
        <v>185</v>
      </c>
      <c r="L45" s="334">
        <v>2750</v>
      </c>
      <c r="M45" s="335" t="s">
        <v>62</v>
      </c>
      <c r="N45" s="336" t="s">
        <v>111</v>
      </c>
      <c r="O45" s="337" t="s">
        <v>63</v>
      </c>
      <c r="P45" s="335" t="s">
        <v>70</v>
      </c>
      <c r="Q45" s="335" t="s">
        <v>64</v>
      </c>
      <c r="R45" s="335" t="s">
        <v>189</v>
      </c>
    </row>
    <row r="46" spans="1:18" ht="50.1" customHeight="1" x14ac:dyDescent="0.2">
      <c r="A46" s="110"/>
      <c r="B46" s="332">
        <v>41</v>
      </c>
      <c r="C46" s="152" t="s">
        <v>110</v>
      </c>
      <c r="D46" s="152" t="s">
        <v>490</v>
      </c>
      <c r="E46" s="152">
        <v>1988</v>
      </c>
      <c r="F46" s="152" t="s">
        <v>573</v>
      </c>
      <c r="G46" s="153">
        <v>1988</v>
      </c>
      <c r="H46" s="153" t="s">
        <v>110</v>
      </c>
      <c r="I46" s="333" t="s">
        <v>111</v>
      </c>
      <c r="J46" s="152" t="s">
        <v>190</v>
      </c>
      <c r="K46" s="153" t="s">
        <v>191</v>
      </c>
      <c r="L46" s="334">
        <v>81184</v>
      </c>
      <c r="M46" s="335" t="s">
        <v>62</v>
      </c>
      <c r="N46" s="336" t="s">
        <v>111</v>
      </c>
      <c r="O46" s="337" t="s">
        <v>63</v>
      </c>
      <c r="P46" s="335" t="s">
        <v>64</v>
      </c>
      <c r="Q46" s="335" t="s">
        <v>64</v>
      </c>
      <c r="R46" s="335" t="s">
        <v>65</v>
      </c>
    </row>
    <row r="47" spans="1:18" ht="75" x14ac:dyDescent="0.2">
      <c r="A47" s="110"/>
      <c r="B47" s="332">
        <v>42</v>
      </c>
      <c r="C47" s="152" t="s">
        <v>110</v>
      </c>
      <c r="D47" s="152" t="s">
        <v>490</v>
      </c>
      <c r="E47" s="152">
        <v>2771</v>
      </c>
      <c r="F47" s="152" t="s">
        <v>564</v>
      </c>
      <c r="G47" s="153">
        <v>2771</v>
      </c>
      <c r="H47" s="153" t="s">
        <v>110</v>
      </c>
      <c r="I47" s="333" t="s">
        <v>111</v>
      </c>
      <c r="J47" s="152" t="s">
        <v>192</v>
      </c>
      <c r="K47" s="153" t="s">
        <v>193</v>
      </c>
      <c r="L47" s="334">
        <v>196364.26</v>
      </c>
      <c r="M47" s="335" t="s">
        <v>62</v>
      </c>
      <c r="N47" s="336" t="s">
        <v>111</v>
      </c>
      <c r="O47" s="337" t="s">
        <v>63</v>
      </c>
      <c r="P47" s="335" t="s">
        <v>64</v>
      </c>
      <c r="Q47" s="335" t="s">
        <v>64</v>
      </c>
      <c r="R47" s="335" t="s">
        <v>65</v>
      </c>
    </row>
    <row r="48" spans="1:18" ht="50.1" customHeight="1" x14ac:dyDescent="0.2">
      <c r="A48" s="110"/>
      <c r="B48" s="332">
        <v>43</v>
      </c>
      <c r="C48" s="152" t="s">
        <v>110</v>
      </c>
      <c r="D48" s="152" t="s">
        <v>489</v>
      </c>
      <c r="E48" s="152">
        <v>5340</v>
      </c>
      <c r="F48" s="152" t="s">
        <v>574</v>
      </c>
      <c r="G48" s="338" t="s">
        <v>194</v>
      </c>
      <c r="H48" s="153" t="s">
        <v>195</v>
      </c>
      <c r="I48" s="333" t="s">
        <v>111</v>
      </c>
      <c r="J48" s="152" t="s">
        <v>196</v>
      </c>
      <c r="K48" s="153" t="s">
        <v>197</v>
      </c>
      <c r="L48" s="334">
        <v>0</v>
      </c>
      <c r="M48" s="335" t="s">
        <v>62</v>
      </c>
      <c r="N48" s="336">
        <v>45323</v>
      </c>
      <c r="O48" s="337" t="s">
        <v>63</v>
      </c>
      <c r="P48" s="335" t="s">
        <v>64</v>
      </c>
      <c r="Q48" s="335" t="s">
        <v>70</v>
      </c>
      <c r="R48" s="335" t="s">
        <v>83</v>
      </c>
    </row>
    <row r="49" spans="1:18" ht="50.1" customHeight="1" x14ac:dyDescent="0.2">
      <c r="A49" s="110"/>
      <c r="B49" s="332">
        <v>44</v>
      </c>
      <c r="C49" s="152" t="s">
        <v>110</v>
      </c>
      <c r="D49" s="152" t="s">
        <v>489</v>
      </c>
      <c r="E49" s="152">
        <v>8960</v>
      </c>
      <c r="F49" s="152" t="s">
        <v>575</v>
      </c>
      <c r="G49" s="153">
        <v>445485</v>
      </c>
      <c r="H49" s="153" t="s">
        <v>195</v>
      </c>
      <c r="I49" s="333" t="s">
        <v>111</v>
      </c>
      <c r="J49" s="152" t="s">
        <v>198</v>
      </c>
      <c r="K49" s="153" t="s">
        <v>199</v>
      </c>
      <c r="L49" s="334">
        <v>0</v>
      </c>
      <c r="M49" s="335" t="s">
        <v>62</v>
      </c>
      <c r="N49" s="336" t="s">
        <v>111</v>
      </c>
      <c r="O49" s="337" t="s">
        <v>63</v>
      </c>
      <c r="P49" s="335" t="s">
        <v>64</v>
      </c>
      <c r="Q49" s="335" t="s">
        <v>70</v>
      </c>
      <c r="R49" s="335" t="s">
        <v>83</v>
      </c>
    </row>
    <row r="50" spans="1:18" ht="50.1" customHeight="1" x14ac:dyDescent="0.2">
      <c r="A50" s="110"/>
      <c r="B50" s="332">
        <v>45</v>
      </c>
      <c r="C50" s="152" t="s">
        <v>110</v>
      </c>
      <c r="D50" s="152" t="s">
        <v>111</v>
      </c>
      <c r="E50" s="152" t="s">
        <v>111</v>
      </c>
      <c r="F50" s="152" t="s">
        <v>111</v>
      </c>
      <c r="G50" s="153" t="s">
        <v>111</v>
      </c>
      <c r="H50" s="153" t="s">
        <v>110</v>
      </c>
      <c r="I50" s="333" t="s">
        <v>111</v>
      </c>
      <c r="J50" s="152" t="s">
        <v>200</v>
      </c>
      <c r="K50" s="153" t="s">
        <v>201</v>
      </c>
      <c r="L50" s="334">
        <v>0</v>
      </c>
      <c r="M50" s="335" t="s">
        <v>62</v>
      </c>
      <c r="N50" s="336" t="s">
        <v>111</v>
      </c>
      <c r="O50" s="337" t="s">
        <v>63</v>
      </c>
      <c r="P50" s="335" t="s">
        <v>64</v>
      </c>
      <c r="Q50" s="335" t="s">
        <v>70</v>
      </c>
      <c r="R50" s="335" t="s">
        <v>189</v>
      </c>
    </row>
    <row r="51" spans="1:18" ht="50.1" customHeight="1" x14ac:dyDescent="0.2">
      <c r="A51" s="110"/>
      <c r="B51" s="332">
        <v>46</v>
      </c>
      <c r="C51" s="152" t="s">
        <v>110</v>
      </c>
      <c r="D51" s="152" t="s">
        <v>490</v>
      </c>
      <c r="E51" s="152">
        <v>5436</v>
      </c>
      <c r="F51" s="152" t="s">
        <v>576</v>
      </c>
      <c r="G51" s="153">
        <v>5436</v>
      </c>
      <c r="H51" s="153" t="s">
        <v>195</v>
      </c>
      <c r="I51" s="333" t="s">
        <v>111</v>
      </c>
      <c r="J51" s="152" t="s">
        <v>202</v>
      </c>
      <c r="K51" s="153" t="s">
        <v>203</v>
      </c>
      <c r="L51" s="334">
        <v>0</v>
      </c>
      <c r="M51" s="335" t="s">
        <v>62</v>
      </c>
      <c r="N51" s="336">
        <v>45323</v>
      </c>
      <c r="O51" s="337" t="s">
        <v>63</v>
      </c>
      <c r="P51" s="335" t="s">
        <v>64</v>
      </c>
      <c r="Q51" s="335" t="s">
        <v>70</v>
      </c>
      <c r="R51" s="335" t="s">
        <v>83</v>
      </c>
    </row>
    <row r="52" spans="1:18" ht="50.1" customHeight="1" x14ac:dyDescent="0.2">
      <c r="A52" s="110"/>
      <c r="B52" s="332">
        <v>47</v>
      </c>
      <c r="C52" s="152" t="s">
        <v>110</v>
      </c>
      <c r="D52" s="152" t="s">
        <v>490</v>
      </c>
      <c r="E52" s="152">
        <v>3697</v>
      </c>
      <c r="F52" s="152" t="s">
        <v>577</v>
      </c>
      <c r="G52" s="153">
        <v>3697</v>
      </c>
      <c r="H52" s="153" t="s">
        <v>204</v>
      </c>
      <c r="I52" s="333" t="s">
        <v>111</v>
      </c>
      <c r="J52" s="152" t="s">
        <v>205</v>
      </c>
      <c r="K52" s="153" t="s">
        <v>206</v>
      </c>
      <c r="L52" s="334">
        <v>251534.4</v>
      </c>
      <c r="M52" s="335" t="s">
        <v>121</v>
      </c>
      <c r="N52" s="336">
        <v>45323</v>
      </c>
      <c r="O52" s="337" t="s">
        <v>63</v>
      </c>
      <c r="P52" s="335" t="s">
        <v>64</v>
      </c>
      <c r="Q52" s="335" t="s">
        <v>70</v>
      </c>
      <c r="R52" s="335" t="s">
        <v>83</v>
      </c>
    </row>
    <row r="53" spans="1:18" ht="50.1" customHeight="1" x14ac:dyDescent="0.2">
      <c r="A53" s="110"/>
      <c r="B53" s="332">
        <v>48</v>
      </c>
      <c r="C53" s="152" t="s">
        <v>110</v>
      </c>
      <c r="D53" s="152" t="s">
        <v>490</v>
      </c>
      <c r="E53" s="152">
        <v>3891</v>
      </c>
      <c r="F53" s="152" t="s">
        <v>578</v>
      </c>
      <c r="G53" s="153">
        <v>3891</v>
      </c>
      <c r="H53" s="153" t="s">
        <v>207</v>
      </c>
      <c r="I53" s="333" t="s">
        <v>111</v>
      </c>
      <c r="J53" s="152" t="s">
        <v>208</v>
      </c>
      <c r="K53" s="153" t="s">
        <v>209</v>
      </c>
      <c r="L53" s="334">
        <v>1009268.22</v>
      </c>
      <c r="M53" s="335" t="s">
        <v>62</v>
      </c>
      <c r="N53" s="336">
        <v>45628</v>
      </c>
      <c r="O53" s="337" t="s">
        <v>210</v>
      </c>
      <c r="P53" s="335" t="s">
        <v>70</v>
      </c>
      <c r="Q53" s="335" t="s">
        <v>70</v>
      </c>
      <c r="R53" s="335" t="s">
        <v>122</v>
      </c>
    </row>
    <row r="54" spans="1:18" ht="50.1" customHeight="1" x14ac:dyDescent="0.2">
      <c r="A54" s="110"/>
      <c r="B54" s="332">
        <v>49</v>
      </c>
      <c r="C54" s="152" t="s">
        <v>110</v>
      </c>
      <c r="D54" s="152" t="s">
        <v>490</v>
      </c>
      <c r="E54" s="152">
        <v>3891</v>
      </c>
      <c r="F54" s="152" t="s">
        <v>578</v>
      </c>
      <c r="G54" s="153">
        <v>3891</v>
      </c>
      <c r="H54" s="153" t="s">
        <v>207</v>
      </c>
      <c r="I54" s="333" t="s">
        <v>111</v>
      </c>
      <c r="J54" s="152" t="s">
        <v>211</v>
      </c>
      <c r="K54" s="153" t="s">
        <v>209</v>
      </c>
      <c r="L54" s="334">
        <v>937346.80999999994</v>
      </c>
      <c r="M54" s="335" t="s">
        <v>62</v>
      </c>
      <c r="N54" s="336">
        <v>45628</v>
      </c>
      <c r="O54" s="337" t="s">
        <v>210</v>
      </c>
      <c r="P54" s="335" t="s">
        <v>70</v>
      </c>
      <c r="Q54" s="335" t="s">
        <v>70</v>
      </c>
      <c r="R54" s="335" t="s">
        <v>122</v>
      </c>
    </row>
    <row r="55" spans="1:18" ht="80.099999999999994" customHeight="1" x14ac:dyDescent="0.2">
      <c r="A55" s="110"/>
      <c r="B55" s="332">
        <v>50</v>
      </c>
      <c r="C55" s="152" t="s">
        <v>110</v>
      </c>
      <c r="D55" s="152" t="s">
        <v>490</v>
      </c>
      <c r="E55" s="152">
        <v>24333</v>
      </c>
      <c r="F55" s="152" t="s">
        <v>579</v>
      </c>
      <c r="G55" s="153">
        <v>24333</v>
      </c>
      <c r="H55" s="153" t="s">
        <v>204</v>
      </c>
      <c r="I55" s="333" t="s">
        <v>111</v>
      </c>
      <c r="J55" s="152" t="s">
        <v>212</v>
      </c>
      <c r="K55" s="153" t="s">
        <v>213</v>
      </c>
      <c r="L55" s="334">
        <v>65878.5</v>
      </c>
      <c r="M55" s="335" t="s">
        <v>62</v>
      </c>
      <c r="N55" s="336">
        <v>45440</v>
      </c>
      <c r="O55" s="337" t="s">
        <v>63</v>
      </c>
      <c r="P55" s="335" t="s">
        <v>70</v>
      </c>
      <c r="Q55" s="335" t="s">
        <v>70</v>
      </c>
      <c r="R55" s="335" t="s">
        <v>83</v>
      </c>
    </row>
    <row r="56" spans="1:18" ht="50.1" customHeight="1" x14ac:dyDescent="0.2">
      <c r="A56" s="110"/>
      <c r="B56" s="332">
        <v>51</v>
      </c>
      <c r="C56" s="152" t="s">
        <v>110</v>
      </c>
      <c r="D56" s="152" t="s">
        <v>111</v>
      </c>
      <c r="E56" s="152" t="s">
        <v>111</v>
      </c>
      <c r="F56" s="152" t="s">
        <v>111</v>
      </c>
      <c r="G56" s="153" t="s">
        <v>111</v>
      </c>
      <c r="H56" s="153" t="s">
        <v>110</v>
      </c>
      <c r="I56" s="333" t="s">
        <v>111</v>
      </c>
      <c r="J56" s="152" t="s">
        <v>214</v>
      </c>
      <c r="K56" s="153" t="s">
        <v>215</v>
      </c>
      <c r="L56" s="334">
        <v>0</v>
      </c>
      <c r="M56" s="339" t="s">
        <v>58</v>
      </c>
      <c r="N56" s="336" t="s">
        <v>111</v>
      </c>
      <c r="O56" s="337" t="s">
        <v>63</v>
      </c>
      <c r="P56" s="335" t="s">
        <v>64</v>
      </c>
      <c r="Q56" s="335" t="s">
        <v>70</v>
      </c>
      <c r="R56" s="335" t="s">
        <v>189</v>
      </c>
    </row>
    <row r="57" spans="1:18" ht="50.1" customHeight="1" x14ac:dyDescent="0.2">
      <c r="A57" s="110"/>
      <c r="B57" s="332">
        <v>52</v>
      </c>
      <c r="C57" s="152" t="s">
        <v>110</v>
      </c>
      <c r="D57" s="152" t="s">
        <v>489</v>
      </c>
      <c r="E57" s="152">
        <v>7110</v>
      </c>
      <c r="F57" s="152" t="s">
        <v>580</v>
      </c>
      <c r="G57" s="153" t="s">
        <v>111</v>
      </c>
      <c r="H57" s="153" t="s">
        <v>216</v>
      </c>
      <c r="I57" s="333" t="s">
        <v>111</v>
      </c>
      <c r="J57" s="152" t="s">
        <v>217</v>
      </c>
      <c r="K57" s="153" t="s">
        <v>218</v>
      </c>
      <c r="L57" s="334">
        <v>0</v>
      </c>
      <c r="M57" s="335" t="s">
        <v>121</v>
      </c>
      <c r="N57" s="336" t="s">
        <v>111</v>
      </c>
      <c r="O57" s="337" t="s">
        <v>63</v>
      </c>
      <c r="P57" s="335" t="s">
        <v>64</v>
      </c>
      <c r="Q57" s="335" t="s">
        <v>70</v>
      </c>
      <c r="R57" s="335" t="s">
        <v>189</v>
      </c>
    </row>
    <row r="58" spans="1:18" ht="45" x14ac:dyDescent="0.2">
      <c r="A58" s="110"/>
      <c r="B58" s="332">
        <v>53</v>
      </c>
      <c r="C58" s="152" t="s">
        <v>110</v>
      </c>
      <c r="D58" s="152" t="s">
        <v>111</v>
      </c>
      <c r="E58" s="152" t="s">
        <v>111</v>
      </c>
      <c r="F58" s="152" t="s">
        <v>111</v>
      </c>
      <c r="G58" s="153" t="s">
        <v>111</v>
      </c>
      <c r="H58" s="153" t="s">
        <v>216</v>
      </c>
      <c r="I58" s="333" t="s">
        <v>111</v>
      </c>
      <c r="J58" s="152" t="s">
        <v>219</v>
      </c>
      <c r="K58" s="153" t="s">
        <v>220</v>
      </c>
      <c r="L58" s="334">
        <v>0</v>
      </c>
      <c r="M58" s="335" t="s">
        <v>121</v>
      </c>
      <c r="N58" s="336" t="s">
        <v>111</v>
      </c>
      <c r="O58" s="337" t="s">
        <v>63</v>
      </c>
      <c r="P58" s="335" t="s">
        <v>64</v>
      </c>
      <c r="Q58" s="335" t="s">
        <v>70</v>
      </c>
      <c r="R58" s="335" t="s">
        <v>189</v>
      </c>
    </row>
    <row r="59" spans="1:18" ht="66" customHeight="1" x14ac:dyDescent="0.2">
      <c r="A59" s="110"/>
      <c r="B59" s="332">
        <v>54</v>
      </c>
      <c r="C59" s="152" t="s">
        <v>110</v>
      </c>
      <c r="D59" s="152" t="s">
        <v>490</v>
      </c>
      <c r="E59" s="152">
        <v>1627</v>
      </c>
      <c r="F59" s="152" t="s">
        <v>581</v>
      </c>
      <c r="G59" s="153">
        <v>1627</v>
      </c>
      <c r="H59" s="153" t="s">
        <v>221</v>
      </c>
      <c r="I59" s="333" t="s">
        <v>111</v>
      </c>
      <c r="J59" s="152" t="s">
        <v>820</v>
      </c>
      <c r="K59" s="153" t="s">
        <v>222</v>
      </c>
      <c r="L59" s="334">
        <v>0</v>
      </c>
      <c r="M59" s="335" t="s">
        <v>62</v>
      </c>
      <c r="N59" s="336" t="s">
        <v>111</v>
      </c>
      <c r="O59" s="337" t="s">
        <v>223</v>
      </c>
      <c r="P59" s="335" t="s">
        <v>64</v>
      </c>
      <c r="Q59" s="335" t="s">
        <v>70</v>
      </c>
      <c r="R59" s="335" t="s">
        <v>65</v>
      </c>
    </row>
    <row r="60" spans="1:18" ht="66" customHeight="1" x14ac:dyDescent="0.2">
      <c r="A60" s="110"/>
      <c r="B60" s="332">
        <v>55</v>
      </c>
      <c r="C60" s="152" t="s">
        <v>110</v>
      </c>
      <c r="D60" s="152" t="s">
        <v>490</v>
      </c>
      <c r="E60" s="152">
        <v>1627</v>
      </c>
      <c r="F60" s="152" t="s">
        <v>581</v>
      </c>
      <c r="G60" s="153">
        <v>1627</v>
      </c>
      <c r="H60" s="153" t="s">
        <v>221</v>
      </c>
      <c r="I60" s="333" t="s">
        <v>111</v>
      </c>
      <c r="J60" s="152" t="s">
        <v>224</v>
      </c>
      <c r="K60" s="153" t="s">
        <v>225</v>
      </c>
      <c r="L60" s="334">
        <v>1064748.8</v>
      </c>
      <c r="M60" s="335" t="s">
        <v>62</v>
      </c>
      <c r="N60" s="336" t="s">
        <v>111</v>
      </c>
      <c r="O60" s="337" t="s">
        <v>223</v>
      </c>
      <c r="P60" s="335" t="s">
        <v>64</v>
      </c>
      <c r="Q60" s="335" t="s">
        <v>70</v>
      </c>
      <c r="R60" s="335" t="s">
        <v>65</v>
      </c>
    </row>
    <row r="61" spans="1:18" ht="63.95" customHeight="1" x14ac:dyDescent="0.2">
      <c r="A61" s="110"/>
      <c r="B61" s="340">
        <v>56</v>
      </c>
      <c r="C61" s="341" t="s">
        <v>110</v>
      </c>
      <c r="D61" s="341" t="s">
        <v>490</v>
      </c>
      <c r="E61" s="341">
        <v>1627</v>
      </c>
      <c r="F61" s="341" t="s">
        <v>581</v>
      </c>
      <c r="G61" s="342">
        <v>1627</v>
      </c>
      <c r="H61" s="342" t="s">
        <v>221</v>
      </c>
      <c r="I61" s="343" t="s">
        <v>111</v>
      </c>
      <c r="J61" s="341" t="s">
        <v>226</v>
      </c>
      <c r="K61" s="342" t="s">
        <v>227</v>
      </c>
      <c r="L61" s="344">
        <v>0</v>
      </c>
      <c r="M61" s="345" t="s">
        <v>121</v>
      </c>
      <c r="N61" s="346">
        <v>45444</v>
      </c>
      <c r="O61" s="347" t="s">
        <v>223</v>
      </c>
      <c r="P61" s="345" t="s">
        <v>64</v>
      </c>
      <c r="Q61" s="345" t="s">
        <v>70</v>
      </c>
      <c r="R61" s="345" t="s">
        <v>189</v>
      </c>
    </row>
    <row r="62" spans="1:18" ht="80.099999999999994" customHeight="1" x14ac:dyDescent="0.2">
      <c r="A62" s="110"/>
      <c r="B62" s="348">
        <v>57</v>
      </c>
      <c r="C62" s="152" t="s">
        <v>110</v>
      </c>
      <c r="D62" s="152" t="s">
        <v>490</v>
      </c>
      <c r="E62" s="152">
        <v>1970</v>
      </c>
      <c r="F62" s="152" t="s">
        <v>559</v>
      </c>
      <c r="G62" s="153">
        <v>1970</v>
      </c>
      <c r="H62" s="153" t="s">
        <v>221</v>
      </c>
      <c r="I62" s="333" t="s">
        <v>111</v>
      </c>
      <c r="J62" s="152" t="s">
        <v>228</v>
      </c>
      <c r="K62" s="153" t="s">
        <v>229</v>
      </c>
      <c r="L62" s="334">
        <v>0</v>
      </c>
      <c r="M62" s="335" t="s">
        <v>62</v>
      </c>
      <c r="N62" s="336">
        <v>45413</v>
      </c>
      <c r="O62" s="337" t="s">
        <v>230</v>
      </c>
      <c r="P62" s="335" t="s">
        <v>64</v>
      </c>
      <c r="Q62" s="335" t="s">
        <v>70</v>
      </c>
      <c r="R62" s="335" t="s">
        <v>189</v>
      </c>
    </row>
    <row r="63" spans="1:18" ht="80.099999999999994" customHeight="1" x14ac:dyDescent="0.2">
      <c r="A63" s="110"/>
      <c r="B63" s="332">
        <v>58</v>
      </c>
      <c r="C63" s="152" t="s">
        <v>110</v>
      </c>
      <c r="D63" s="152" t="s">
        <v>490</v>
      </c>
      <c r="E63" s="152">
        <v>3557</v>
      </c>
      <c r="F63" s="152" t="s">
        <v>563</v>
      </c>
      <c r="G63" s="153">
        <v>3557</v>
      </c>
      <c r="H63" s="153" t="s">
        <v>221</v>
      </c>
      <c r="I63" s="333" t="s">
        <v>111</v>
      </c>
      <c r="J63" s="152" t="s">
        <v>582</v>
      </c>
      <c r="K63" s="153" t="s">
        <v>231</v>
      </c>
      <c r="L63" s="334">
        <v>4457727.01</v>
      </c>
      <c r="M63" s="335" t="s">
        <v>62</v>
      </c>
      <c r="N63" s="336">
        <v>45352</v>
      </c>
      <c r="O63" s="337" t="s">
        <v>230</v>
      </c>
      <c r="P63" s="335" t="s">
        <v>64</v>
      </c>
      <c r="Q63" s="335" t="s">
        <v>70</v>
      </c>
      <c r="R63" s="335" t="s">
        <v>189</v>
      </c>
    </row>
    <row r="64" spans="1:18" ht="123.95" customHeight="1" x14ac:dyDescent="0.2">
      <c r="A64" s="110"/>
      <c r="B64" s="332">
        <v>59</v>
      </c>
      <c r="C64" s="152" t="s">
        <v>110</v>
      </c>
      <c r="D64" s="152" t="s">
        <v>490</v>
      </c>
      <c r="E64" s="152">
        <v>20710</v>
      </c>
      <c r="F64" s="152" t="s">
        <v>583</v>
      </c>
      <c r="G64" s="153">
        <v>20710</v>
      </c>
      <c r="H64" s="153" t="s">
        <v>221</v>
      </c>
      <c r="I64" s="333" t="s">
        <v>111</v>
      </c>
      <c r="J64" s="152" t="s">
        <v>232</v>
      </c>
      <c r="K64" s="153" t="s">
        <v>233</v>
      </c>
      <c r="L64" s="334">
        <v>6477572</v>
      </c>
      <c r="M64" s="349" t="s">
        <v>62</v>
      </c>
      <c r="N64" s="336">
        <v>45352</v>
      </c>
      <c r="O64" s="337" t="s">
        <v>223</v>
      </c>
      <c r="P64" s="349" t="s">
        <v>64</v>
      </c>
      <c r="Q64" s="350" t="s">
        <v>70</v>
      </c>
      <c r="R64" s="351" t="s">
        <v>189</v>
      </c>
    </row>
    <row r="65" spans="1:18" ht="80.099999999999994" customHeight="1" x14ac:dyDescent="0.2">
      <c r="A65" s="110"/>
      <c r="B65" s="352">
        <v>60</v>
      </c>
      <c r="C65" s="152" t="s">
        <v>110</v>
      </c>
      <c r="D65" s="152" t="s">
        <v>490</v>
      </c>
      <c r="E65" s="152">
        <v>2763</v>
      </c>
      <c r="F65" s="152" t="s">
        <v>561</v>
      </c>
      <c r="G65" s="153">
        <v>2763</v>
      </c>
      <c r="H65" s="153" t="s">
        <v>234</v>
      </c>
      <c r="I65" s="333" t="s">
        <v>111</v>
      </c>
      <c r="J65" s="152" t="s">
        <v>235</v>
      </c>
      <c r="K65" s="153" t="s">
        <v>236</v>
      </c>
      <c r="L65" s="334">
        <v>341832.02</v>
      </c>
      <c r="M65" s="335" t="s">
        <v>62</v>
      </c>
      <c r="N65" s="336">
        <v>45323</v>
      </c>
      <c r="O65" s="337" t="s">
        <v>154</v>
      </c>
      <c r="P65" s="335" t="s">
        <v>64</v>
      </c>
      <c r="Q65" s="335" t="s">
        <v>64</v>
      </c>
      <c r="R65" s="335" t="s">
        <v>189</v>
      </c>
    </row>
    <row r="66" spans="1:18" ht="80.099999999999994" customHeight="1" x14ac:dyDescent="0.2">
      <c r="A66" s="110"/>
      <c r="B66" s="352">
        <v>61</v>
      </c>
      <c r="C66" s="152" t="s">
        <v>110</v>
      </c>
      <c r="D66" s="152" t="s">
        <v>490</v>
      </c>
      <c r="E66" s="152">
        <v>2658</v>
      </c>
      <c r="F66" s="152" t="s">
        <v>584</v>
      </c>
      <c r="G66" s="153">
        <v>2658</v>
      </c>
      <c r="H66" s="153" t="s">
        <v>234</v>
      </c>
      <c r="I66" s="333" t="s">
        <v>111</v>
      </c>
      <c r="J66" s="152" t="s">
        <v>237</v>
      </c>
      <c r="K66" s="153" t="s">
        <v>238</v>
      </c>
      <c r="L66" s="334">
        <v>220000</v>
      </c>
      <c r="M66" s="335">
        <v>1</v>
      </c>
      <c r="N66" s="336">
        <v>45323</v>
      </c>
      <c r="O66" s="337" t="s">
        <v>63</v>
      </c>
      <c r="P66" s="335" t="s">
        <v>64</v>
      </c>
      <c r="Q66" s="335" t="s">
        <v>64</v>
      </c>
      <c r="R66" s="335" t="s">
        <v>189</v>
      </c>
    </row>
    <row r="67" spans="1:18" ht="80.099999999999994" customHeight="1" x14ac:dyDescent="0.2">
      <c r="A67" s="110"/>
      <c r="B67" s="352">
        <v>62</v>
      </c>
      <c r="C67" s="152" t="s">
        <v>110</v>
      </c>
      <c r="D67" s="152" t="s">
        <v>490</v>
      </c>
      <c r="E67" s="152">
        <v>12955</v>
      </c>
      <c r="F67" s="152" t="s">
        <v>585</v>
      </c>
      <c r="G67" s="153">
        <v>12955</v>
      </c>
      <c r="H67" s="153" t="s">
        <v>239</v>
      </c>
      <c r="I67" s="333" t="s">
        <v>111</v>
      </c>
      <c r="J67" s="152" t="s">
        <v>240</v>
      </c>
      <c r="K67" s="153" t="s">
        <v>241</v>
      </c>
      <c r="L67" s="334">
        <v>410121.07999999996</v>
      </c>
      <c r="M67" s="335" t="s">
        <v>62</v>
      </c>
      <c r="N67" s="336">
        <v>45323</v>
      </c>
      <c r="O67" s="337" t="s">
        <v>63</v>
      </c>
      <c r="P67" s="335" t="s">
        <v>64</v>
      </c>
      <c r="Q67" s="335" t="s">
        <v>64</v>
      </c>
      <c r="R67" s="335" t="s">
        <v>189</v>
      </c>
    </row>
    <row r="68" spans="1:18" ht="80.099999999999994" customHeight="1" x14ac:dyDescent="0.2">
      <c r="A68" s="110"/>
      <c r="B68" s="352">
        <v>63</v>
      </c>
      <c r="C68" s="152" t="s">
        <v>110</v>
      </c>
      <c r="D68" s="152" t="s">
        <v>490</v>
      </c>
      <c r="E68" s="152">
        <v>18775</v>
      </c>
      <c r="F68" s="152" t="s">
        <v>586</v>
      </c>
      <c r="G68" s="153">
        <v>18775</v>
      </c>
      <c r="H68" s="153" t="s">
        <v>110</v>
      </c>
      <c r="I68" s="333" t="s">
        <v>111</v>
      </c>
      <c r="J68" s="152" t="s">
        <v>242</v>
      </c>
      <c r="K68" s="153" t="s">
        <v>243</v>
      </c>
      <c r="L68" s="334">
        <v>48660</v>
      </c>
      <c r="M68" s="335" t="s">
        <v>62</v>
      </c>
      <c r="N68" s="336">
        <v>45323</v>
      </c>
      <c r="O68" s="337" t="s">
        <v>63</v>
      </c>
      <c r="P68" s="335" t="s">
        <v>64</v>
      </c>
      <c r="Q68" s="335" t="s">
        <v>70</v>
      </c>
      <c r="R68" s="335" t="s">
        <v>189</v>
      </c>
    </row>
    <row r="69" spans="1:18" s="124" customFormat="1" ht="80.099999999999994" customHeight="1" x14ac:dyDescent="0.25">
      <c r="A69" s="121"/>
      <c r="B69" s="352">
        <v>64</v>
      </c>
      <c r="C69" s="152" t="s">
        <v>110</v>
      </c>
      <c r="D69" s="152" t="s">
        <v>489</v>
      </c>
      <c r="E69" s="152">
        <v>6130</v>
      </c>
      <c r="F69" s="152" t="s">
        <v>587</v>
      </c>
      <c r="G69" s="153">
        <v>602193</v>
      </c>
      <c r="H69" s="153" t="s">
        <v>204</v>
      </c>
      <c r="I69" s="333" t="s">
        <v>111</v>
      </c>
      <c r="J69" s="152" t="s">
        <v>437</v>
      </c>
      <c r="K69" s="153" t="s">
        <v>438</v>
      </c>
      <c r="L69" s="334">
        <v>16230</v>
      </c>
      <c r="M69" s="335" t="s">
        <v>62</v>
      </c>
      <c r="N69" s="336">
        <v>45337</v>
      </c>
      <c r="O69" s="337" t="s">
        <v>63</v>
      </c>
      <c r="P69" s="335" t="s">
        <v>64</v>
      </c>
      <c r="Q69" s="335" t="s">
        <v>70</v>
      </c>
      <c r="R69" s="335" t="s">
        <v>83</v>
      </c>
    </row>
    <row r="70" spans="1:18" ht="80.099999999999994" customHeight="1" x14ac:dyDescent="0.2">
      <c r="B70" s="352">
        <v>65</v>
      </c>
      <c r="C70" s="152" t="s">
        <v>110</v>
      </c>
      <c r="D70" s="152" t="s">
        <v>489</v>
      </c>
      <c r="E70" s="152">
        <v>5670</v>
      </c>
      <c r="F70" s="152" t="s">
        <v>588</v>
      </c>
      <c r="G70" s="153" t="s">
        <v>111</v>
      </c>
      <c r="H70" s="153" t="s">
        <v>439</v>
      </c>
      <c r="I70" s="333" t="s">
        <v>111</v>
      </c>
      <c r="J70" s="152" t="s">
        <v>440</v>
      </c>
      <c r="K70" s="153" t="s">
        <v>441</v>
      </c>
      <c r="L70" s="334">
        <v>3755.66</v>
      </c>
      <c r="M70" s="335" t="s">
        <v>62</v>
      </c>
      <c r="N70" s="336" t="s">
        <v>111</v>
      </c>
      <c r="O70" s="337" t="s">
        <v>63</v>
      </c>
      <c r="P70" s="335" t="s">
        <v>70</v>
      </c>
      <c r="Q70" s="335" t="s">
        <v>70</v>
      </c>
      <c r="R70" s="335" t="s">
        <v>189</v>
      </c>
    </row>
    <row r="71" spans="1:18" ht="80.099999999999994" customHeight="1" x14ac:dyDescent="0.2">
      <c r="B71" s="352">
        <v>66</v>
      </c>
      <c r="C71" s="152" t="s">
        <v>110</v>
      </c>
      <c r="D71" s="152" t="s">
        <v>489</v>
      </c>
      <c r="E71" s="152">
        <v>8730</v>
      </c>
      <c r="F71" s="152" t="s">
        <v>589</v>
      </c>
      <c r="G71" s="153" t="s">
        <v>442</v>
      </c>
      <c r="H71" s="153" t="s">
        <v>443</v>
      </c>
      <c r="I71" s="333" t="s">
        <v>111</v>
      </c>
      <c r="J71" s="152" t="s">
        <v>444</v>
      </c>
      <c r="K71" s="153" t="s">
        <v>445</v>
      </c>
      <c r="L71" s="334">
        <v>1910</v>
      </c>
      <c r="M71" s="335" t="s">
        <v>62</v>
      </c>
      <c r="N71" s="336">
        <v>45342</v>
      </c>
      <c r="O71" s="337" t="s">
        <v>63</v>
      </c>
      <c r="P71" s="335" t="s">
        <v>70</v>
      </c>
      <c r="Q71" s="335" t="s">
        <v>70</v>
      </c>
      <c r="R71" s="335" t="s">
        <v>446</v>
      </c>
    </row>
    <row r="72" spans="1:18" ht="80.099999999999994" customHeight="1" x14ac:dyDescent="0.2">
      <c r="B72" s="352">
        <v>67</v>
      </c>
      <c r="C72" s="152" t="s">
        <v>110</v>
      </c>
      <c r="D72" s="152" t="s">
        <v>490</v>
      </c>
      <c r="E72" s="152">
        <v>27685</v>
      </c>
      <c r="F72" s="152" t="s">
        <v>590</v>
      </c>
      <c r="G72" s="153">
        <v>27685</v>
      </c>
      <c r="H72" s="153" t="s">
        <v>216</v>
      </c>
      <c r="I72" s="333" t="s">
        <v>111</v>
      </c>
      <c r="J72" s="152" t="s">
        <v>447</v>
      </c>
      <c r="K72" s="153" t="s">
        <v>448</v>
      </c>
      <c r="L72" s="334">
        <v>29119.530000000002</v>
      </c>
      <c r="M72" s="335" t="s">
        <v>62</v>
      </c>
      <c r="N72" s="336" t="s">
        <v>111</v>
      </c>
      <c r="O72" s="337" t="s">
        <v>63</v>
      </c>
      <c r="P72" s="335" t="s">
        <v>70</v>
      </c>
      <c r="Q72" s="335" t="s">
        <v>64</v>
      </c>
      <c r="R72" s="335" t="s">
        <v>65</v>
      </c>
    </row>
    <row r="73" spans="1:18" ht="90" x14ac:dyDescent="0.2">
      <c r="B73" s="352">
        <v>68</v>
      </c>
      <c r="C73" s="152" t="s">
        <v>110</v>
      </c>
      <c r="D73" s="152" t="s">
        <v>490</v>
      </c>
      <c r="E73" s="152">
        <v>17507</v>
      </c>
      <c r="F73" s="152" t="s">
        <v>591</v>
      </c>
      <c r="G73" s="153">
        <v>17507</v>
      </c>
      <c r="H73" s="153" t="s">
        <v>207</v>
      </c>
      <c r="I73" s="333" t="s">
        <v>111</v>
      </c>
      <c r="J73" s="152" t="s">
        <v>449</v>
      </c>
      <c r="K73" s="153" t="s">
        <v>450</v>
      </c>
      <c r="L73" s="334">
        <v>5978</v>
      </c>
      <c r="M73" s="335" t="s">
        <v>62</v>
      </c>
      <c r="N73" s="336" t="s">
        <v>111</v>
      </c>
      <c r="O73" s="337" t="s">
        <v>451</v>
      </c>
      <c r="P73" s="335" t="s">
        <v>70</v>
      </c>
      <c r="Q73" s="335" t="s">
        <v>64</v>
      </c>
      <c r="R73" s="335" t="s">
        <v>189</v>
      </c>
    </row>
    <row r="74" spans="1:18" ht="45" x14ac:dyDescent="0.2">
      <c r="B74" s="352">
        <v>69</v>
      </c>
      <c r="C74" s="152" t="s">
        <v>110</v>
      </c>
      <c r="D74" s="152" t="s">
        <v>489</v>
      </c>
      <c r="E74" s="152">
        <v>5820</v>
      </c>
      <c r="F74" s="152" t="s">
        <v>592</v>
      </c>
      <c r="G74" s="153" t="s">
        <v>111</v>
      </c>
      <c r="H74" s="153" t="s">
        <v>239</v>
      </c>
      <c r="I74" s="333" t="s">
        <v>111</v>
      </c>
      <c r="J74" s="152" t="s">
        <v>452</v>
      </c>
      <c r="K74" s="153" t="s">
        <v>453</v>
      </c>
      <c r="L74" s="334">
        <v>28000</v>
      </c>
      <c r="M74" s="335" t="s">
        <v>62</v>
      </c>
      <c r="N74" s="336" t="s">
        <v>111</v>
      </c>
      <c r="O74" s="337" t="s">
        <v>63</v>
      </c>
      <c r="P74" s="335" t="s">
        <v>70</v>
      </c>
      <c r="Q74" s="335" t="s">
        <v>70</v>
      </c>
      <c r="R74" s="335" t="s">
        <v>189</v>
      </c>
    </row>
    <row r="75" spans="1:18" ht="45" customHeight="1" x14ac:dyDescent="0.2">
      <c r="B75" s="352">
        <v>70</v>
      </c>
      <c r="C75" s="152" t="s">
        <v>110</v>
      </c>
      <c r="D75" s="152" t="s">
        <v>489</v>
      </c>
      <c r="E75" s="152">
        <v>4110</v>
      </c>
      <c r="F75" s="152" t="s">
        <v>593</v>
      </c>
      <c r="G75" s="153">
        <v>346623</v>
      </c>
      <c r="H75" s="153" t="s">
        <v>204</v>
      </c>
      <c r="I75" s="333">
        <v>1</v>
      </c>
      <c r="J75" s="152" t="s">
        <v>454</v>
      </c>
      <c r="K75" s="153" t="s">
        <v>455</v>
      </c>
      <c r="L75" s="334">
        <v>5310.45</v>
      </c>
      <c r="M75" s="335" t="s">
        <v>62</v>
      </c>
      <c r="N75" s="336">
        <v>45383</v>
      </c>
      <c r="O75" s="337" t="s">
        <v>63</v>
      </c>
      <c r="P75" s="335" t="s">
        <v>70</v>
      </c>
      <c r="Q75" s="335" t="s">
        <v>70</v>
      </c>
      <c r="R75" s="335" t="s">
        <v>189</v>
      </c>
    </row>
    <row r="76" spans="1:18" ht="75.75" customHeight="1" x14ac:dyDescent="0.2">
      <c r="B76" s="352">
        <v>71</v>
      </c>
      <c r="C76" s="152" t="s">
        <v>110</v>
      </c>
      <c r="D76" s="152" t="s">
        <v>490</v>
      </c>
      <c r="E76" s="152">
        <v>14591</v>
      </c>
      <c r="F76" s="152" t="s">
        <v>594</v>
      </c>
      <c r="G76" s="153">
        <v>14591</v>
      </c>
      <c r="H76" s="153" t="s">
        <v>234</v>
      </c>
      <c r="I76" s="333" t="s">
        <v>111</v>
      </c>
      <c r="J76" s="152" t="s">
        <v>456</v>
      </c>
      <c r="K76" s="153" t="s">
        <v>457</v>
      </c>
      <c r="L76" s="334">
        <v>50306</v>
      </c>
      <c r="M76" s="335" t="s">
        <v>62</v>
      </c>
      <c r="N76" s="336" t="s">
        <v>111</v>
      </c>
      <c r="O76" s="337" t="s">
        <v>63</v>
      </c>
      <c r="P76" s="335" t="s">
        <v>70</v>
      </c>
      <c r="Q76" s="335" t="s">
        <v>70</v>
      </c>
      <c r="R76" s="335" t="s">
        <v>189</v>
      </c>
    </row>
    <row r="77" spans="1:18" ht="60" x14ac:dyDescent="0.2">
      <c r="B77" s="352">
        <v>72</v>
      </c>
      <c r="C77" s="152" t="s">
        <v>110</v>
      </c>
      <c r="D77" s="152" t="s">
        <v>489</v>
      </c>
      <c r="E77" s="152">
        <v>9905</v>
      </c>
      <c r="F77" s="152" t="s">
        <v>595</v>
      </c>
      <c r="G77" s="153" t="s">
        <v>458</v>
      </c>
      <c r="H77" s="153" t="s">
        <v>443</v>
      </c>
      <c r="I77" s="333">
        <v>21</v>
      </c>
      <c r="J77" s="152" t="s">
        <v>459</v>
      </c>
      <c r="K77" s="153" t="s">
        <v>460</v>
      </c>
      <c r="L77" s="334">
        <v>4326</v>
      </c>
      <c r="M77" s="335" t="s">
        <v>62</v>
      </c>
      <c r="N77" s="336">
        <v>45383</v>
      </c>
      <c r="O77" s="337" t="s">
        <v>63</v>
      </c>
      <c r="P77" s="335" t="s">
        <v>70</v>
      </c>
      <c r="Q77" s="335" t="s">
        <v>70</v>
      </c>
      <c r="R77" s="335" t="s">
        <v>189</v>
      </c>
    </row>
    <row r="78" spans="1:18" ht="45" customHeight="1" x14ac:dyDescent="0.2">
      <c r="B78" s="352">
        <v>73</v>
      </c>
      <c r="C78" s="152" t="s">
        <v>110</v>
      </c>
      <c r="D78" s="152" t="s">
        <v>490</v>
      </c>
      <c r="E78" s="152">
        <v>18180</v>
      </c>
      <c r="F78" s="152" t="s">
        <v>596</v>
      </c>
      <c r="G78" s="153" t="s">
        <v>461</v>
      </c>
      <c r="H78" s="153" t="s">
        <v>234</v>
      </c>
      <c r="I78" s="333" t="s">
        <v>111</v>
      </c>
      <c r="J78" s="152" t="s">
        <v>462</v>
      </c>
      <c r="K78" s="153" t="s">
        <v>463</v>
      </c>
      <c r="L78" s="334">
        <v>629424.19999999995</v>
      </c>
      <c r="M78" s="335" t="s">
        <v>62</v>
      </c>
      <c r="N78" s="336" t="s">
        <v>111</v>
      </c>
      <c r="O78" s="337" t="s">
        <v>63</v>
      </c>
      <c r="P78" s="335" t="s">
        <v>64</v>
      </c>
      <c r="Q78" s="335" t="s">
        <v>70</v>
      </c>
      <c r="R78" s="335" t="s">
        <v>189</v>
      </c>
    </row>
    <row r="79" spans="1:18" ht="45" customHeight="1" x14ac:dyDescent="0.2">
      <c r="B79" s="352">
        <v>74</v>
      </c>
      <c r="C79" s="152" t="s">
        <v>110</v>
      </c>
      <c r="D79" s="152" t="s">
        <v>489</v>
      </c>
      <c r="E79" s="152">
        <v>5805</v>
      </c>
      <c r="F79" s="152" t="s">
        <v>597</v>
      </c>
      <c r="G79" s="153">
        <v>274264</v>
      </c>
      <c r="H79" s="153" t="s">
        <v>234</v>
      </c>
      <c r="I79" s="333" t="s">
        <v>111</v>
      </c>
      <c r="J79" s="152" t="s">
        <v>464</v>
      </c>
      <c r="K79" s="153" t="s">
        <v>465</v>
      </c>
      <c r="L79" s="334">
        <v>0</v>
      </c>
      <c r="M79" s="335" t="s">
        <v>62</v>
      </c>
      <c r="N79" s="336" t="s">
        <v>111</v>
      </c>
      <c r="O79" s="337" t="s">
        <v>63</v>
      </c>
      <c r="P79" s="335" t="s">
        <v>64</v>
      </c>
      <c r="Q79" s="335" t="s">
        <v>70</v>
      </c>
      <c r="R79" s="335" t="s">
        <v>189</v>
      </c>
    </row>
    <row r="80" spans="1:18" ht="45" customHeight="1" x14ac:dyDescent="0.2">
      <c r="B80" s="352">
        <v>75</v>
      </c>
      <c r="C80" s="152" t="s">
        <v>110</v>
      </c>
      <c r="D80" s="152" t="s">
        <v>490</v>
      </c>
      <c r="E80" s="152">
        <v>5576</v>
      </c>
      <c r="F80" s="152" t="s">
        <v>598</v>
      </c>
      <c r="G80" s="153">
        <v>1279</v>
      </c>
      <c r="H80" s="153" t="s">
        <v>234</v>
      </c>
      <c r="I80" s="333" t="s">
        <v>111</v>
      </c>
      <c r="J80" s="152" t="s">
        <v>599</v>
      </c>
      <c r="K80" s="153" t="s">
        <v>466</v>
      </c>
      <c r="L80" s="334">
        <v>0</v>
      </c>
      <c r="M80" s="335" t="s">
        <v>62</v>
      </c>
      <c r="N80" s="336" t="s">
        <v>111</v>
      </c>
      <c r="O80" s="337" t="s">
        <v>63</v>
      </c>
      <c r="P80" s="335" t="s">
        <v>64</v>
      </c>
      <c r="Q80" s="335" t="s">
        <v>70</v>
      </c>
      <c r="R80" s="335" t="s">
        <v>189</v>
      </c>
    </row>
    <row r="81" spans="2:18" ht="45" customHeight="1" x14ac:dyDescent="0.2">
      <c r="B81" s="352">
        <v>76</v>
      </c>
      <c r="C81" s="152" t="s">
        <v>110</v>
      </c>
      <c r="D81" s="152" t="s">
        <v>489</v>
      </c>
      <c r="E81" s="152">
        <v>6130</v>
      </c>
      <c r="F81" s="152" t="s">
        <v>587</v>
      </c>
      <c r="G81" s="153" t="s">
        <v>467</v>
      </c>
      <c r="H81" s="153" t="s">
        <v>234</v>
      </c>
      <c r="I81" s="333" t="s">
        <v>111</v>
      </c>
      <c r="J81" s="152" t="s">
        <v>468</v>
      </c>
      <c r="K81" s="153" t="s">
        <v>600</v>
      </c>
      <c r="L81" s="334">
        <v>0</v>
      </c>
      <c r="M81" s="335" t="s">
        <v>62</v>
      </c>
      <c r="N81" s="336" t="s">
        <v>111</v>
      </c>
      <c r="O81" s="337" t="s">
        <v>63</v>
      </c>
      <c r="P81" s="335" t="s">
        <v>64</v>
      </c>
      <c r="Q81" s="335" t="s">
        <v>70</v>
      </c>
      <c r="R81" s="335" t="s">
        <v>189</v>
      </c>
    </row>
    <row r="82" spans="2:18" ht="45" customHeight="1" x14ac:dyDescent="0.2">
      <c r="B82" s="352">
        <v>77</v>
      </c>
      <c r="C82" s="152" t="s">
        <v>110</v>
      </c>
      <c r="D82" s="152" t="s">
        <v>489</v>
      </c>
      <c r="E82" s="152">
        <v>4320</v>
      </c>
      <c r="F82" s="152" t="s">
        <v>601</v>
      </c>
      <c r="G82" s="153" t="s">
        <v>469</v>
      </c>
      <c r="H82" s="153" t="s">
        <v>234</v>
      </c>
      <c r="I82" s="333" t="s">
        <v>111</v>
      </c>
      <c r="J82" s="152" t="s">
        <v>470</v>
      </c>
      <c r="K82" s="153" t="s">
        <v>471</v>
      </c>
      <c r="L82" s="334">
        <v>37980</v>
      </c>
      <c r="M82" s="335" t="s">
        <v>62</v>
      </c>
      <c r="N82" s="336" t="s">
        <v>111</v>
      </c>
      <c r="O82" s="337" t="s">
        <v>63</v>
      </c>
      <c r="P82" s="335" t="s">
        <v>70</v>
      </c>
      <c r="Q82" s="335" t="s">
        <v>70</v>
      </c>
      <c r="R82" s="335" t="s">
        <v>189</v>
      </c>
    </row>
    <row r="83" spans="2:18" ht="45" customHeight="1" x14ac:dyDescent="0.2">
      <c r="B83" s="352">
        <v>78</v>
      </c>
      <c r="C83" s="152" t="s">
        <v>110</v>
      </c>
      <c r="D83" s="353" t="s">
        <v>489</v>
      </c>
      <c r="E83" s="152">
        <v>8105</v>
      </c>
      <c r="F83" s="152" t="s">
        <v>602</v>
      </c>
      <c r="G83" s="153">
        <v>480102</v>
      </c>
      <c r="H83" s="153" t="s">
        <v>472</v>
      </c>
      <c r="I83" s="333">
        <v>400</v>
      </c>
      <c r="J83" s="152" t="s">
        <v>473</v>
      </c>
      <c r="K83" s="153" t="s">
        <v>474</v>
      </c>
      <c r="L83" s="334">
        <v>11956</v>
      </c>
      <c r="M83" s="335" t="s">
        <v>62</v>
      </c>
      <c r="N83" s="336">
        <v>45413</v>
      </c>
      <c r="O83" s="337" t="s">
        <v>63</v>
      </c>
      <c r="P83" s="335" t="s">
        <v>70</v>
      </c>
      <c r="Q83" s="335" t="s">
        <v>70</v>
      </c>
      <c r="R83" s="335" t="s">
        <v>189</v>
      </c>
    </row>
    <row r="84" spans="2:18" ht="45" customHeight="1" x14ac:dyDescent="0.2">
      <c r="B84" s="352">
        <v>79</v>
      </c>
      <c r="C84" s="152" t="s">
        <v>110</v>
      </c>
      <c r="D84" s="152" t="s">
        <v>489</v>
      </c>
      <c r="E84" s="152">
        <v>8455</v>
      </c>
      <c r="F84" s="152" t="s">
        <v>603</v>
      </c>
      <c r="G84" s="153">
        <v>435430</v>
      </c>
      <c r="H84" s="153" t="s">
        <v>472</v>
      </c>
      <c r="I84" s="333">
        <v>400</v>
      </c>
      <c r="J84" s="152" t="s">
        <v>475</v>
      </c>
      <c r="K84" s="153" t="s">
        <v>474</v>
      </c>
      <c r="L84" s="334">
        <v>564</v>
      </c>
      <c r="M84" s="335" t="s">
        <v>62</v>
      </c>
      <c r="N84" s="336">
        <v>45413</v>
      </c>
      <c r="O84" s="337" t="s">
        <v>63</v>
      </c>
      <c r="P84" s="335" t="s">
        <v>70</v>
      </c>
      <c r="Q84" s="335" t="s">
        <v>70</v>
      </c>
      <c r="R84" s="335" t="s">
        <v>189</v>
      </c>
    </row>
    <row r="85" spans="2:18" ht="45" customHeight="1" x14ac:dyDescent="0.2">
      <c r="B85" s="352">
        <v>80</v>
      </c>
      <c r="C85" s="152" t="s">
        <v>110</v>
      </c>
      <c r="D85" s="152" t="s">
        <v>489</v>
      </c>
      <c r="E85" s="152">
        <v>7510</v>
      </c>
      <c r="F85" s="152" t="s">
        <v>604</v>
      </c>
      <c r="G85" s="153">
        <v>610532</v>
      </c>
      <c r="H85" s="153" t="s">
        <v>472</v>
      </c>
      <c r="I85" s="333">
        <v>400</v>
      </c>
      <c r="J85" s="152" t="s">
        <v>476</v>
      </c>
      <c r="K85" s="153" t="s">
        <v>474</v>
      </c>
      <c r="L85" s="334">
        <v>976</v>
      </c>
      <c r="M85" s="335" t="s">
        <v>62</v>
      </c>
      <c r="N85" s="336">
        <v>45413</v>
      </c>
      <c r="O85" s="337" t="s">
        <v>63</v>
      </c>
      <c r="P85" s="335" t="s">
        <v>70</v>
      </c>
      <c r="Q85" s="335" t="s">
        <v>70</v>
      </c>
      <c r="R85" s="335" t="s">
        <v>189</v>
      </c>
    </row>
    <row r="86" spans="2:18" ht="45" customHeight="1" x14ac:dyDescent="0.2">
      <c r="B86" s="352">
        <v>81</v>
      </c>
      <c r="C86" s="152" t="s">
        <v>110</v>
      </c>
      <c r="D86" s="152" t="s">
        <v>489</v>
      </c>
      <c r="E86" s="152">
        <v>6150</v>
      </c>
      <c r="F86" s="152" t="s">
        <v>605</v>
      </c>
      <c r="G86" s="153" t="s">
        <v>606</v>
      </c>
      <c r="H86" s="153" t="s">
        <v>234</v>
      </c>
      <c r="I86" s="333">
        <v>150</v>
      </c>
      <c r="J86" s="152" t="s">
        <v>607</v>
      </c>
      <c r="K86" s="153" t="s">
        <v>608</v>
      </c>
      <c r="L86" s="334">
        <v>0</v>
      </c>
      <c r="M86" s="335" t="s">
        <v>62</v>
      </c>
      <c r="N86" s="336" t="s">
        <v>111</v>
      </c>
      <c r="O86" s="337" t="s">
        <v>63</v>
      </c>
      <c r="P86" s="335" t="s">
        <v>70</v>
      </c>
      <c r="Q86" s="335" t="s">
        <v>70</v>
      </c>
      <c r="R86" s="335" t="s">
        <v>189</v>
      </c>
    </row>
    <row r="87" spans="2:18" ht="45" customHeight="1" x14ac:dyDescent="0.2">
      <c r="B87" s="352">
        <v>82</v>
      </c>
      <c r="C87" s="152" t="s">
        <v>110</v>
      </c>
      <c r="D87" s="152" t="s">
        <v>489</v>
      </c>
      <c r="E87" s="152">
        <v>6350</v>
      </c>
      <c r="F87" s="152" t="s">
        <v>609</v>
      </c>
      <c r="G87" s="153" t="s">
        <v>610</v>
      </c>
      <c r="H87" s="153" t="s">
        <v>234</v>
      </c>
      <c r="I87" s="333">
        <v>38</v>
      </c>
      <c r="J87" s="152" t="s">
        <v>611</v>
      </c>
      <c r="K87" s="153" t="s">
        <v>612</v>
      </c>
      <c r="L87" s="334">
        <v>13666.380000000001</v>
      </c>
      <c r="M87" s="335" t="s">
        <v>62</v>
      </c>
      <c r="N87" s="336" t="s">
        <v>111</v>
      </c>
      <c r="O87" s="337" t="s">
        <v>63</v>
      </c>
      <c r="P87" s="335" t="s">
        <v>64</v>
      </c>
      <c r="Q87" s="335" t="s">
        <v>70</v>
      </c>
      <c r="R87" s="335" t="s">
        <v>189</v>
      </c>
    </row>
    <row r="88" spans="2:18" ht="45" customHeight="1" x14ac:dyDescent="0.2">
      <c r="B88" s="352">
        <v>83</v>
      </c>
      <c r="C88" s="152" t="s">
        <v>110</v>
      </c>
      <c r="D88" s="152" t="s">
        <v>489</v>
      </c>
      <c r="E88" s="152">
        <v>6350</v>
      </c>
      <c r="F88" s="354" t="s">
        <v>609</v>
      </c>
      <c r="G88" s="153" t="s">
        <v>613</v>
      </c>
      <c r="H88" s="153" t="s">
        <v>234</v>
      </c>
      <c r="I88" s="333">
        <v>50</v>
      </c>
      <c r="J88" s="152" t="s">
        <v>614</v>
      </c>
      <c r="K88" s="153" t="s">
        <v>615</v>
      </c>
      <c r="L88" s="334">
        <v>14850</v>
      </c>
      <c r="M88" s="335" t="s">
        <v>62</v>
      </c>
      <c r="N88" s="336" t="s">
        <v>111</v>
      </c>
      <c r="O88" s="337" t="s">
        <v>63</v>
      </c>
      <c r="P88" s="335" t="s">
        <v>64</v>
      </c>
      <c r="Q88" s="335" t="s">
        <v>70</v>
      </c>
      <c r="R88" s="335" t="s">
        <v>189</v>
      </c>
    </row>
    <row r="89" spans="2:18" ht="105" x14ac:dyDescent="0.2">
      <c r="B89" s="352">
        <v>84</v>
      </c>
      <c r="C89" s="152" t="s">
        <v>110</v>
      </c>
      <c r="D89" s="152" t="s">
        <v>489</v>
      </c>
      <c r="E89" s="355">
        <v>8455</v>
      </c>
      <c r="F89" s="356" t="s">
        <v>603</v>
      </c>
      <c r="G89" s="357">
        <v>600826</v>
      </c>
      <c r="H89" s="153" t="s">
        <v>239</v>
      </c>
      <c r="I89" s="333">
        <v>15</v>
      </c>
      <c r="J89" s="152" t="s">
        <v>616</v>
      </c>
      <c r="K89" s="153" t="s">
        <v>617</v>
      </c>
      <c r="L89" s="334">
        <v>40150</v>
      </c>
      <c r="M89" s="335" t="s">
        <v>62</v>
      </c>
      <c r="N89" s="336" t="s">
        <v>111</v>
      </c>
      <c r="O89" s="337" t="s">
        <v>63</v>
      </c>
      <c r="P89" s="335" t="s">
        <v>70</v>
      </c>
      <c r="Q89" s="335" t="s">
        <v>70</v>
      </c>
      <c r="R89" s="335" t="s">
        <v>189</v>
      </c>
    </row>
    <row r="90" spans="2:18" ht="60" x14ac:dyDescent="0.2">
      <c r="B90" s="352">
        <v>85</v>
      </c>
      <c r="C90" s="152" t="s">
        <v>110</v>
      </c>
      <c r="D90" s="152" t="s">
        <v>490</v>
      </c>
      <c r="E90" s="355">
        <v>5452</v>
      </c>
      <c r="F90" s="358" t="s">
        <v>618</v>
      </c>
      <c r="G90" s="357" t="s">
        <v>619</v>
      </c>
      <c r="H90" s="153" t="s">
        <v>439</v>
      </c>
      <c r="I90" s="333">
        <v>139</v>
      </c>
      <c r="J90" s="152" t="s">
        <v>620</v>
      </c>
      <c r="K90" s="153" t="s">
        <v>621</v>
      </c>
      <c r="L90" s="334">
        <v>48076</v>
      </c>
      <c r="M90" s="335" t="s">
        <v>62</v>
      </c>
      <c r="N90" s="336" t="s">
        <v>111</v>
      </c>
      <c r="O90" s="337" t="s">
        <v>63</v>
      </c>
      <c r="P90" s="335" t="s">
        <v>70</v>
      </c>
      <c r="Q90" s="335" t="s">
        <v>70</v>
      </c>
      <c r="R90" s="335" t="s">
        <v>189</v>
      </c>
    </row>
    <row r="91" spans="2:18" ht="60" x14ac:dyDescent="0.2">
      <c r="B91" s="352">
        <v>86</v>
      </c>
      <c r="C91" s="152" t="s">
        <v>110</v>
      </c>
      <c r="D91" s="152" t="s">
        <v>490</v>
      </c>
      <c r="E91" s="152">
        <v>27421</v>
      </c>
      <c r="F91" s="152" t="s">
        <v>622</v>
      </c>
      <c r="G91" s="153" t="s">
        <v>623</v>
      </c>
      <c r="H91" s="153" t="s">
        <v>234</v>
      </c>
      <c r="I91" s="333" t="s">
        <v>111</v>
      </c>
      <c r="J91" s="152" t="s">
        <v>624</v>
      </c>
      <c r="K91" s="153" t="s">
        <v>625</v>
      </c>
      <c r="L91" s="334">
        <v>136230.22</v>
      </c>
      <c r="M91" s="335" t="s">
        <v>62</v>
      </c>
      <c r="N91" s="336">
        <v>45383</v>
      </c>
      <c r="O91" s="337" t="s">
        <v>63</v>
      </c>
      <c r="P91" s="335" t="s">
        <v>64</v>
      </c>
      <c r="Q91" s="335" t="s">
        <v>64</v>
      </c>
      <c r="R91" s="335" t="s">
        <v>83</v>
      </c>
    </row>
    <row r="92" spans="2:18" ht="45" x14ac:dyDescent="0.2">
      <c r="B92" s="352">
        <v>87</v>
      </c>
      <c r="C92" s="152" t="s">
        <v>110</v>
      </c>
      <c r="D92" s="152" t="s">
        <v>489</v>
      </c>
      <c r="E92" s="152">
        <v>6240</v>
      </c>
      <c r="F92" s="152" t="s">
        <v>626</v>
      </c>
      <c r="G92" s="153" t="s">
        <v>627</v>
      </c>
      <c r="H92" s="153" t="s">
        <v>234</v>
      </c>
      <c r="I92" s="333" t="s">
        <v>111</v>
      </c>
      <c r="J92" s="152" t="s">
        <v>628</v>
      </c>
      <c r="K92" s="153" t="s">
        <v>629</v>
      </c>
      <c r="L92" s="334">
        <v>136938.9</v>
      </c>
      <c r="M92" s="335" t="s">
        <v>62</v>
      </c>
      <c r="N92" s="336" t="s">
        <v>111</v>
      </c>
      <c r="O92" s="337" t="s">
        <v>63</v>
      </c>
      <c r="P92" s="335" t="s">
        <v>64</v>
      </c>
      <c r="Q92" s="335" t="s">
        <v>70</v>
      </c>
      <c r="R92" s="335" t="s">
        <v>83</v>
      </c>
    </row>
    <row r="93" spans="2:18" ht="60" x14ac:dyDescent="0.2">
      <c r="B93" s="352">
        <v>88</v>
      </c>
      <c r="C93" s="152" t="s">
        <v>110</v>
      </c>
      <c r="D93" s="152" t="s">
        <v>489</v>
      </c>
      <c r="E93" s="152">
        <v>7240</v>
      </c>
      <c r="F93" s="152" t="s">
        <v>630</v>
      </c>
      <c r="G93" s="153" t="s">
        <v>631</v>
      </c>
      <c r="H93" s="153" t="s">
        <v>195</v>
      </c>
      <c r="I93" s="333">
        <v>68</v>
      </c>
      <c r="J93" s="152" t="s">
        <v>632</v>
      </c>
      <c r="K93" s="153" t="s">
        <v>633</v>
      </c>
      <c r="L93" s="334">
        <v>0</v>
      </c>
      <c r="M93" s="335" t="s">
        <v>62</v>
      </c>
      <c r="N93" s="336" t="s">
        <v>111</v>
      </c>
      <c r="O93" s="337" t="s">
        <v>63</v>
      </c>
      <c r="P93" s="335" t="s">
        <v>70</v>
      </c>
      <c r="Q93" s="335" t="s">
        <v>70</v>
      </c>
      <c r="R93" s="335" t="s">
        <v>83</v>
      </c>
    </row>
    <row r="94" spans="2:18" ht="63" customHeight="1" x14ac:dyDescent="0.2">
      <c r="B94" s="352">
        <v>89</v>
      </c>
      <c r="C94" s="152" t="s">
        <v>110</v>
      </c>
      <c r="D94" s="152" t="s">
        <v>489</v>
      </c>
      <c r="E94" s="152">
        <v>4610</v>
      </c>
      <c r="F94" s="152" t="s">
        <v>634</v>
      </c>
      <c r="G94" s="153" t="s">
        <v>635</v>
      </c>
      <c r="H94" s="153" t="s">
        <v>234</v>
      </c>
      <c r="I94" s="333">
        <v>46</v>
      </c>
      <c r="J94" s="152" t="s">
        <v>636</v>
      </c>
      <c r="K94" s="153" t="s">
        <v>637</v>
      </c>
      <c r="L94" s="334">
        <v>5867.0400000000009</v>
      </c>
      <c r="M94" s="335" t="s">
        <v>62</v>
      </c>
      <c r="N94" s="336" t="s">
        <v>111</v>
      </c>
      <c r="O94" s="337" t="s">
        <v>63</v>
      </c>
      <c r="P94" s="335" t="s">
        <v>64</v>
      </c>
      <c r="Q94" s="335" t="s">
        <v>70</v>
      </c>
      <c r="R94" s="335" t="s">
        <v>83</v>
      </c>
    </row>
    <row r="95" spans="2:18" ht="45" x14ac:dyDescent="0.2">
      <c r="B95" s="352">
        <v>90</v>
      </c>
      <c r="C95" s="152" t="s">
        <v>110</v>
      </c>
      <c r="D95" s="152" t="s">
        <v>489</v>
      </c>
      <c r="E95" s="152">
        <v>8415</v>
      </c>
      <c r="F95" s="152" t="s">
        <v>638</v>
      </c>
      <c r="G95" s="153">
        <v>128404</v>
      </c>
      <c r="H95" s="153" t="s">
        <v>204</v>
      </c>
      <c r="I95" s="333">
        <v>100</v>
      </c>
      <c r="J95" s="153" t="s">
        <v>639</v>
      </c>
      <c r="K95" s="153" t="s">
        <v>640</v>
      </c>
      <c r="L95" s="334">
        <v>0</v>
      </c>
      <c r="M95" s="335" t="s">
        <v>62</v>
      </c>
      <c r="N95" s="336">
        <v>45422</v>
      </c>
      <c r="O95" s="337" t="s">
        <v>63</v>
      </c>
      <c r="P95" s="335" t="s">
        <v>70</v>
      </c>
      <c r="Q95" s="335" t="s">
        <v>70</v>
      </c>
      <c r="R95" s="335" t="s">
        <v>189</v>
      </c>
    </row>
    <row r="96" spans="2:18" ht="45" x14ac:dyDescent="0.2">
      <c r="B96" s="352">
        <v>91</v>
      </c>
      <c r="C96" s="152" t="s">
        <v>110</v>
      </c>
      <c r="D96" s="152" t="s">
        <v>489</v>
      </c>
      <c r="E96" s="355">
        <v>4110</v>
      </c>
      <c r="F96" s="356" t="s">
        <v>593</v>
      </c>
      <c r="G96" s="357">
        <v>449090</v>
      </c>
      <c r="H96" s="153" t="s">
        <v>195</v>
      </c>
      <c r="I96" s="333">
        <v>70</v>
      </c>
      <c r="J96" s="153" t="s">
        <v>641</v>
      </c>
      <c r="K96" s="153" t="s">
        <v>642</v>
      </c>
      <c r="L96" s="334">
        <v>49397.8</v>
      </c>
      <c r="M96" s="335" t="s">
        <v>62</v>
      </c>
      <c r="N96" s="336" t="s">
        <v>111</v>
      </c>
      <c r="O96" s="337" t="s">
        <v>63</v>
      </c>
      <c r="P96" s="335" t="s">
        <v>70</v>
      </c>
      <c r="Q96" s="335" t="s">
        <v>70</v>
      </c>
      <c r="R96" s="335" t="s">
        <v>189</v>
      </c>
    </row>
    <row r="97" spans="2:18" ht="75" x14ac:dyDescent="0.2">
      <c r="B97" s="352">
        <v>92</v>
      </c>
      <c r="C97" s="152" t="s">
        <v>110</v>
      </c>
      <c r="D97" s="152" t="s">
        <v>490</v>
      </c>
      <c r="E97" s="152" t="s">
        <v>643</v>
      </c>
      <c r="F97" s="152" t="s">
        <v>644</v>
      </c>
      <c r="G97" s="153" t="s">
        <v>643</v>
      </c>
      <c r="H97" s="153" t="s">
        <v>221</v>
      </c>
      <c r="I97" s="333" t="s">
        <v>111</v>
      </c>
      <c r="J97" s="153" t="s">
        <v>645</v>
      </c>
      <c r="K97" s="153" t="s">
        <v>646</v>
      </c>
      <c r="L97" s="334">
        <v>32968.339999999997</v>
      </c>
      <c r="M97" s="335" t="s">
        <v>62</v>
      </c>
      <c r="N97" s="336">
        <v>45413</v>
      </c>
      <c r="O97" s="337" t="s">
        <v>223</v>
      </c>
      <c r="P97" s="335" t="s">
        <v>70</v>
      </c>
      <c r="Q97" s="335" t="s">
        <v>70</v>
      </c>
      <c r="R97" s="335" t="s">
        <v>189</v>
      </c>
    </row>
    <row r="98" spans="2:18" ht="60" x14ac:dyDescent="0.2">
      <c r="B98" s="352">
        <v>93</v>
      </c>
      <c r="C98" s="152" t="s">
        <v>110</v>
      </c>
      <c r="D98" s="152" t="s">
        <v>490</v>
      </c>
      <c r="E98" s="152" t="s">
        <v>812</v>
      </c>
      <c r="F98" s="152" t="s">
        <v>581</v>
      </c>
      <c r="G98" s="153" t="s">
        <v>812</v>
      </c>
      <c r="H98" s="153" t="s">
        <v>221</v>
      </c>
      <c r="I98" s="333" t="s">
        <v>111</v>
      </c>
      <c r="J98" s="153" t="s">
        <v>647</v>
      </c>
      <c r="K98" s="153" t="s">
        <v>648</v>
      </c>
      <c r="L98" s="334">
        <v>73088.92</v>
      </c>
      <c r="M98" s="335" t="s">
        <v>62</v>
      </c>
      <c r="N98" s="336" t="s">
        <v>111</v>
      </c>
      <c r="O98" s="337" t="s">
        <v>223</v>
      </c>
      <c r="P98" s="335" t="s">
        <v>70</v>
      </c>
      <c r="Q98" s="335" t="s">
        <v>70</v>
      </c>
      <c r="R98" s="335" t="s">
        <v>189</v>
      </c>
    </row>
    <row r="99" spans="2:18" ht="60" x14ac:dyDescent="0.2">
      <c r="B99" s="352">
        <v>94</v>
      </c>
      <c r="C99" s="152" t="s">
        <v>110</v>
      </c>
      <c r="D99" s="152" t="s">
        <v>490</v>
      </c>
      <c r="E99" s="152">
        <v>4383</v>
      </c>
      <c r="F99" s="152" t="s">
        <v>649</v>
      </c>
      <c r="G99" s="153" t="s">
        <v>650</v>
      </c>
      <c r="H99" s="153" t="s">
        <v>221</v>
      </c>
      <c r="I99" s="333" t="s">
        <v>111</v>
      </c>
      <c r="J99" s="153" t="s">
        <v>651</v>
      </c>
      <c r="K99" s="153" t="s">
        <v>652</v>
      </c>
      <c r="L99" s="334">
        <v>145030.57999999999</v>
      </c>
      <c r="M99" s="335" t="s">
        <v>62</v>
      </c>
      <c r="N99" s="336" t="s">
        <v>111</v>
      </c>
      <c r="O99" s="337" t="s">
        <v>223</v>
      </c>
      <c r="P99" s="335" t="s">
        <v>70</v>
      </c>
      <c r="Q99" s="335" t="s">
        <v>70</v>
      </c>
      <c r="R99" s="335" t="s">
        <v>189</v>
      </c>
    </row>
    <row r="100" spans="2:18" ht="60" x14ac:dyDescent="0.2">
      <c r="B100" s="352">
        <v>95</v>
      </c>
      <c r="C100" s="152" t="s">
        <v>110</v>
      </c>
      <c r="D100" s="152" t="s">
        <v>490</v>
      </c>
      <c r="E100" s="152" t="s">
        <v>813</v>
      </c>
      <c r="F100" s="152" t="s">
        <v>653</v>
      </c>
      <c r="G100" s="153" t="s">
        <v>813</v>
      </c>
      <c r="H100" s="153" t="s">
        <v>221</v>
      </c>
      <c r="I100" s="333" t="s">
        <v>111</v>
      </c>
      <c r="J100" s="153" t="s">
        <v>654</v>
      </c>
      <c r="K100" s="153" t="s">
        <v>655</v>
      </c>
      <c r="L100" s="334">
        <v>2863522.87</v>
      </c>
      <c r="M100" s="335" t="s">
        <v>62</v>
      </c>
      <c r="N100" s="336" t="s">
        <v>111</v>
      </c>
      <c r="O100" s="337" t="s">
        <v>223</v>
      </c>
      <c r="P100" s="335" t="s">
        <v>70</v>
      </c>
      <c r="Q100" s="335" t="s">
        <v>70</v>
      </c>
      <c r="R100" s="335" t="s">
        <v>189</v>
      </c>
    </row>
    <row r="101" spans="2:18" ht="90" x14ac:dyDescent="0.2">
      <c r="B101" s="352">
        <v>96</v>
      </c>
      <c r="C101" s="152" t="s">
        <v>110</v>
      </c>
      <c r="D101" s="152" t="s">
        <v>490</v>
      </c>
      <c r="E101" s="152" t="s">
        <v>812</v>
      </c>
      <c r="F101" s="152" t="s">
        <v>581</v>
      </c>
      <c r="G101" s="153" t="s">
        <v>812</v>
      </c>
      <c r="H101" s="153" t="s">
        <v>221</v>
      </c>
      <c r="I101" s="333" t="s">
        <v>111</v>
      </c>
      <c r="J101" s="153" t="s">
        <v>656</v>
      </c>
      <c r="K101" s="153" t="s">
        <v>657</v>
      </c>
      <c r="L101" s="334">
        <v>0</v>
      </c>
      <c r="M101" s="335" t="s">
        <v>62</v>
      </c>
      <c r="N101" s="336" t="s">
        <v>111</v>
      </c>
      <c r="O101" s="337" t="s">
        <v>223</v>
      </c>
      <c r="P101" s="335" t="s">
        <v>70</v>
      </c>
      <c r="Q101" s="335" t="s">
        <v>70</v>
      </c>
      <c r="R101" s="335" t="s">
        <v>189</v>
      </c>
    </row>
    <row r="102" spans="2:18" ht="45" x14ac:dyDescent="0.2">
      <c r="B102" s="352">
        <v>97</v>
      </c>
      <c r="C102" s="152" t="s">
        <v>110</v>
      </c>
      <c r="D102" s="152" t="s">
        <v>490</v>
      </c>
      <c r="E102" s="152">
        <v>5428</v>
      </c>
      <c r="F102" s="152" t="s">
        <v>658</v>
      </c>
      <c r="G102" s="153">
        <v>5428</v>
      </c>
      <c r="H102" s="153" t="s">
        <v>10</v>
      </c>
      <c r="I102" s="333" t="s">
        <v>111</v>
      </c>
      <c r="J102" s="153" t="s">
        <v>659</v>
      </c>
      <c r="K102" s="153" t="s">
        <v>660</v>
      </c>
      <c r="L102" s="334">
        <v>11540</v>
      </c>
      <c r="M102" s="335" t="s">
        <v>62</v>
      </c>
      <c r="N102" s="336" t="s">
        <v>111</v>
      </c>
      <c r="O102" s="337" t="s">
        <v>63</v>
      </c>
      <c r="P102" s="335" t="s">
        <v>70</v>
      </c>
      <c r="Q102" s="335" t="s">
        <v>70</v>
      </c>
      <c r="R102" s="335" t="s">
        <v>189</v>
      </c>
    </row>
    <row r="103" spans="2:18" ht="45" x14ac:dyDescent="0.2">
      <c r="B103" s="352">
        <v>98</v>
      </c>
      <c r="C103" s="152" t="s">
        <v>110</v>
      </c>
      <c r="D103" s="152" t="s">
        <v>490</v>
      </c>
      <c r="E103" s="152">
        <v>25100</v>
      </c>
      <c r="F103" s="152" t="s">
        <v>661</v>
      </c>
      <c r="G103" s="153">
        <v>25100</v>
      </c>
      <c r="H103" s="153" t="s">
        <v>662</v>
      </c>
      <c r="I103" s="333" t="s">
        <v>111</v>
      </c>
      <c r="J103" s="153" t="s">
        <v>663</v>
      </c>
      <c r="K103" s="153" t="s">
        <v>664</v>
      </c>
      <c r="L103" s="334">
        <v>0</v>
      </c>
      <c r="M103" s="335" t="s">
        <v>62</v>
      </c>
      <c r="N103" s="336" t="s">
        <v>111</v>
      </c>
      <c r="O103" s="337" t="s">
        <v>63</v>
      </c>
      <c r="P103" s="335" t="s">
        <v>70</v>
      </c>
      <c r="Q103" s="335" t="s">
        <v>70</v>
      </c>
      <c r="R103" s="335" t="s">
        <v>189</v>
      </c>
    </row>
    <row r="104" spans="2:18" ht="45" x14ac:dyDescent="0.2">
      <c r="B104" s="352">
        <v>99</v>
      </c>
      <c r="C104" s="152" t="s">
        <v>110</v>
      </c>
      <c r="D104" s="152" t="s">
        <v>489</v>
      </c>
      <c r="E104" s="152">
        <v>7730</v>
      </c>
      <c r="F104" s="152" t="s">
        <v>665</v>
      </c>
      <c r="G104" s="153">
        <v>5820</v>
      </c>
      <c r="H104" s="153" t="s">
        <v>662</v>
      </c>
      <c r="I104" s="333">
        <v>5</v>
      </c>
      <c r="J104" s="153" t="s">
        <v>871</v>
      </c>
      <c r="K104" s="153" t="s">
        <v>666</v>
      </c>
      <c r="L104" s="334">
        <v>89479.4</v>
      </c>
      <c r="M104" s="335" t="s">
        <v>62</v>
      </c>
      <c r="N104" s="336" t="s">
        <v>111</v>
      </c>
      <c r="O104" s="337" t="s">
        <v>63</v>
      </c>
      <c r="P104" s="335" t="s">
        <v>70</v>
      </c>
      <c r="Q104" s="335" t="s">
        <v>70</v>
      </c>
      <c r="R104" s="335" t="s">
        <v>189</v>
      </c>
    </row>
    <row r="105" spans="2:18" ht="45" x14ac:dyDescent="0.2">
      <c r="B105" s="352">
        <v>100</v>
      </c>
      <c r="C105" s="152" t="s">
        <v>110</v>
      </c>
      <c r="D105" s="152" t="s">
        <v>489</v>
      </c>
      <c r="E105" s="152">
        <v>7230</v>
      </c>
      <c r="F105" s="152" t="s">
        <v>667</v>
      </c>
      <c r="G105" s="153">
        <v>7230</v>
      </c>
      <c r="H105" s="153" t="s">
        <v>234</v>
      </c>
      <c r="I105" s="333">
        <v>1366</v>
      </c>
      <c r="J105" s="153" t="s">
        <v>668</v>
      </c>
      <c r="K105" s="153" t="s">
        <v>669</v>
      </c>
      <c r="L105" s="334">
        <v>0</v>
      </c>
      <c r="M105" s="335" t="s">
        <v>62</v>
      </c>
      <c r="N105" s="336" t="s">
        <v>111</v>
      </c>
      <c r="O105" s="337" t="s">
        <v>63</v>
      </c>
      <c r="P105" s="335" t="s">
        <v>70</v>
      </c>
      <c r="Q105" s="335" t="s">
        <v>70</v>
      </c>
      <c r="R105" s="335" t="s">
        <v>189</v>
      </c>
    </row>
    <row r="106" spans="2:18" ht="60" x14ac:dyDescent="0.2">
      <c r="B106" s="352">
        <v>101</v>
      </c>
      <c r="C106" s="152" t="s">
        <v>110</v>
      </c>
      <c r="D106" s="152" t="s">
        <v>489</v>
      </c>
      <c r="E106" s="152">
        <v>7110</v>
      </c>
      <c r="F106" s="152" t="s">
        <v>580</v>
      </c>
      <c r="G106" s="153">
        <v>7110</v>
      </c>
      <c r="H106" s="153" t="s">
        <v>216</v>
      </c>
      <c r="I106" s="333">
        <v>274</v>
      </c>
      <c r="J106" s="153" t="s">
        <v>670</v>
      </c>
      <c r="K106" s="153" t="s">
        <v>671</v>
      </c>
      <c r="L106" s="334">
        <v>752220</v>
      </c>
      <c r="M106" s="335" t="s">
        <v>62</v>
      </c>
      <c r="N106" s="336" t="s">
        <v>111</v>
      </c>
      <c r="O106" s="337" t="s">
        <v>63</v>
      </c>
      <c r="P106" s="335" t="s">
        <v>70</v>
      </c>
      <c r="Q106" s="335" t="s">
        <v>70</v>
      </c>
      <c r="R106" s="335" t="s">
        <v>189</v>
      </c>
    </row>
    <row r="107" spans="2:18" ht="45" x14ac:dyDescent="0.2">
      <c r="B107" s="352">
        <v>102</v>
      </c>
      <c r="C107" s="152" t="s">
        <v>110</v>
      </c>
      <c r="D107" s="152" t="s">
        <v>489</v>
      </c>
      <c r="E107" s="152">
        <v>5530</v>
      </c>
      <c r="F107" s="152" t="s">
        <v>672</v>
      </c>
      <c r="G107" s="153">
        <v>10781</v>
      </c>
      <c r="H107" s="153" t="s">
        <v>673</v>
      </c>
      <c r="I107" s="333" t="s">
        <v>111</v>
      </c>
      <c r="J107" s="153" t="s">
        <v>674</v>
      </c>
      <c r="K107" s="153" t="s">
        <v>675</v>
      </c>
      <c r="L107" s="334">
        <v>0</v>
      </c>
      <c r="M107" s="335" t="s">
        <v>62</v>
      </c>
      <c r="N107" s="336" t="s">
        <v>111</v>
      </c>
      <c r="O107" s="337" t="s">
        <v>63</v>
      </c>
      <c r="P107" s="335" t="s">
        <v>64</v>
      </c>
      <c r="Q107" s="335" t="s">
        <v>70</v>
      </c>
      <c r="R107" s="335" t="s">
        <v>189</v>
      </c>
    </row>
    <row r="108" spans="2:18" ht="75" x14ac:dyDescent="0.2">
      <c r="B108" s="352">
        <v>103</v>
      </c>
      <c r="C108" s="152" t="s">
        <v>110</v>
      </c>
      <c r="D108" s="152" t="s">
        <v>489</v>
      </c>
      <c r="E108" s="152">
        <v>7310</v>
      </c>
      <c r="F108" s="152" t="s">
        <v>676</v>
      </c>
      <c r="G108" s="153">
        <v>1069</v>
      </c>
      <c r="H108" s="153" t="s">
        <v>195</v>
      </c>
      <c r="I108" s="333">
        <v>3</v>
      </c>
      <c r="J108" s="153" t="s">
        <v>677</v>
      </c>
      <c r="K108" s="153" t="s">
        <v>678</v>
      </c>
      <c r="L108" s="334">
        <v>40258.74</v>
      </c>
      <c r="M108" s="335" t="s">
        <v>62</v>
      </c>
      <c r="N108" s="336" t="s">
        <v>111</v>
      </c>
      <c r="O108" s="337" t="s">
        <v>63</v>
      </c>
      <c r="P108" s="335" t="s">
        <v>64</v>
      </c>
      <c r="Q108" s="335" t="s">
        <v>70</v>
      </c>
      <c r="R108" s="335" t="s">
        <v>189</v>
      </c>
    </row>
    <row r="109" spans="2:18" ht="60" x14ac:dyDescent="0.2">
      <c r="B109" s="352">
        <v>104</v>
      </c>
      <c r="C109" s="152" t="s">
        <v>110</v>
      </c>
      <c r="D109" s="152" t="s">
        <v>489</v>
      </c>
      <c r="E109" s="152">
        <v>5670</v>
      </c>
      <c r="F109" s="152" t="s">
        <v>679</v>
      </c>
      <c r="G109" s="153">
        <v>815</v>
      </c>
      <c r="H109" s="153" t="s">
        <v>234</v>
      </c>
      <c r="I109" s="333">
        <v>300</v>
      </c>
      <c r="J109" s="153" t="s">
        <v>680</v>
      </c>
      <c r="K109" s="153" t="s">
        <v>681</v>
      </c>
      <c r="L109" s="334">
        <v>188550</v>
      </c>
      <c r="M109" s="335" t="s">
        <v>62</v>
      </c>
      <c r="N109" s="336" t="s">
        <v>111</v>
      </c>
      <c r="O109" s="337" t="s">
        <v>63</v>
      </c>
      <c r="P109" s="335" t="s">
        <v>682</v>
      </c>
      <c r="Q109" s="335" t="s">
        <v>70</v>
      </c>
      <c r="R109" s="335" t="s">
        <v>189</v>
      </c>
    </row>
    <row r="110" spans="2:18" ht="90" x14ac:dyDescent="0.2">
      <c r="B110" s="352">
        <v>105</v>
      </c>
      <c r="C110" s="152" t="s">
        <v>110</v>
      </c>
      <c r="D110" s="152" t="s">
        <v>489</v>
      </c>
      <c r="E110" s="152">
        <v>5670</v>
      </c>
      <c r="F110" s="152" t="s">
        <v>679</v>
      </c>
      <c r="G110" s="153">
        <v>815</v>
      </c>
      <c r="H110" s="153" t="s">
        <v>234</v>
      </c>
      <c r="I110" s="333">
        <v>300</v>
      </c>
      <c r="J110" s="153" t="s">
        <v>683</v>
      </c>
      <c r="K110" s="153" t="s">
        <v>684</v>
      </c>
      <c r="L110" s="334">
        <v>53750</v>
      </c>
      <c r="M110" s="335" t="s">
        <v>62</v>
      </c>
      <c r="N110" s="336" t="s">
        <v>111</v>
      </c>
      <c r="O110" s="337" t="s">
        <v>63</v>
      </c>
      <c r="P110" s="335" t="s">
        <v>64</v>
      </c>
      <c r="Q110" s="335" t="s">
        <v>70</v>
      </c>
      <c r="R110" s="335" t="s">
        <v>189</v>
      </c>
    </row>
    <row r="111" spans="2:18" ht="60" x14ac:dyDescent="0.2">
      <c r="B111" s="352">
        <v>106</v>
      </c>
      <c r="C111" s="152" t="s">
        <v>110</v>
      </c>
      <c r="D111" s="152" t="s">
        <v>489</v>
      </c>
      <c r="E111" s="152">
        <v>4120</v>
      </c>
      <c r="F111" s="152" t="s">
        <v>685</v>
      </c>
      <c r="G111" s="153">
        <v>13768</v>
      </c>
      <c r="H111" s="153" t="s">
        <v>234</v>
      </c>
      <c r="I111" s="333" t="s">
        <v>111</v>
      </c>
      <c r="J111" s="153" t="s">
        <v>686</v>
      </c>
      <c r="K111" s="153" t="s">
        <v>687</v>
      </c>
      <c r="L111" s="334">
        <v>246311.28</v>
      </c>
      <c r="M111" s="335" t="s">
        <v>62</v>
      </c>
      <c r="N111" s="336" t="s">
        <v>111</v>
      </c>
      <c r="O111" s="337" t="s">
        <v>63</v>
      </c>
      <c r="P111" s="335" t="s">
        <v>70</v>
      </c>
      <c r="Q111" s="335" t="s">
        <v>70</v>
      </c>
      <c r="R111" s="335" t="s">
        <v>189</v>
      </c>
    </row>
    <row r="112" spans="2:18" ht="60" x14ac:dyDescent="0.2">
      <c r="B112" s="352">
        <v>107</v>
      </c>
      <c r="C112" s="152" t="s">
        <v>110</v>
      </c>
      <c r="D112" s="152" t="s">
        <v>489</v>
      </c>
      <c r="E112" s="152">
        <v>7040</v>
      </c>
      <c r="F112" s="152" t="s">
        <v>688</v>
      </c>
      <c r="G112" s="153">
        <v>13687</v>
      </c>
      <c r="H112" s="153" t="s">
        <v>216</v>
      </c>
      <c r="I112" s="333" t="s">
        <v>111</v>
      </c>
      <c r="J112" s="153" t="s">
        <v>689</v>
      </c>
      <c r="K112" s="153" t="s">
        <v>690</v>
      </c>
      <c r="L112" s="334">
        <v>0</v>
      </c>
      <c r="M112" s="335" t="s">
        <v>62</v>
      </c>
      <c r="N112" s="336" t="s">
        <v>111</v>
      </c>
      <c r="O112" s="337" t="s">
        <v>63</v>
      </c>
      <c r="P112" s="335" t="s">
        <v>70</v>
      </c>
      <c r="Q112" s="335" t="s">
        <v>70</v>
      </c>
      <c r="R112" s="335" t="s">
        <v>189</v>
      </c>
    </row>
    <row r="113" spans="2:18" ht="60" x14ac:dyDescent="0.2">
      <c r="B113" s="352">
        <v>108</v>
      </c>
      <c r="C113" s="152" t="s">
        <v>110</v>
      </c>
      <c r="D113" s="152" t="s">
        <v>489</v>
      </c>
      <c r="E113" s="152">
        <v>7110</v>
      </c>
      <c r="F113" s="152" t="s">
        <v>580</v>
      </c>
      <c r="G113" s="153">
        <v>331</v>
      </c>
      <c r="H113" s="153" t="s">
        <v>216</v>
      </c>
      <c r="I113" s="333" t="s">
        <v>111</v>
      </c>
      <c r="J113" s="153" t="s">
        <v>691</v>
      </c>
      <c r="K113" s="153" t="s">
        <v>692</v>
      </c>
      <c r="L113" s="334">
        <v>0</v>
      </c>
      <c r="M113" s="335" t="s">
        <v>62</v>
      </c>
      <c r="N113" s="336" t="s">
        <v>111</v>
      </c>
      <c r="O113" s="337" t="s">
        <v>63</v>
      </c>
      <c r="P113" s="335" t="s">
        <v>64</v>
      </c>
      <c r="Q113" s="335" t="s">
        <v>70</v>
      </c>
      <c r="R113" s="335" t="s">
        <v>189</v>
      </c>
    </row>
    <row r="114" spans="2:18" ht="45" x14ac:dyDescent="0.2">
      <c r="B114" s="352">
        <v>109</v>
      </c>
      <c r="C114" s="152" t="s">
        <v>110</v>
      </c>
      <c r="D114" s="152" t="s">
        <v>489</v>
      </c>
      <c r="E114" s="152">
        <v>7195</v>
      </c>
      <c r="F114" s="152" t="s">
        <v>693</v>
      </c>
      <c r="G114" s="153">
        <v>16082</v>
      </c>
      <c r="H114" s="153" t="s">
        <v>216</v>
      </c>
      <c r="I114" s="333" t="s">
        <v>111</v>
      </c>
      <c r="J114" s="153" t="s">
        <v>694</v>
      </c>
      <c r="K114" s="153" t="s">
        <v>692</v>
      </c>
      <c r="L114" s="334">
        <v>33000</v>
      </c>
      <c r="M114" s="335" t="s">
        <v>62</v>
      </c>
      <c r="N114" s="336" t="s">
        <v>111</v>
      </c>
      <c r="O114" s="337" t="s">
        <v>63</v>
      </c>
      <c r="P114" s="335" t="s">
        <v>70</v>
      </c>
      <c r="Q114" s="335" t="s">
        <v>70</v>
      </c>
      <c r="R114" s="335" t="s">
        <v>189</v>
      </c>
    </row>
    <row r="115" spans="2:18" ht="45" x14ac:dyDescent="0.2">
      <c r="B115" s="352">
        <v>110</v>
      </c>
      <c r="C115" s="152" t="s">
        <v>110</v>
      </c>
      <c r="D115" s="152" t="s">
        <v>489</v>
      </c>
      <c r="E115" s="152">
        <v>6720</v>
      </c>
      <c r="F115" s="152" t="s">
        <v>695</v>
      </c>
      <c r="G115" s="153">
        <v>14570</v>
      </c>
      <c r="H115" s="153" t="s">
        <v>85</v>
      </c>
      <c r="I115" s="333">
        <v>1</v>
      </c>
      <c r="J115" s="153" t="s">
        <v>696</v>
      </c>
      <c r="K115" s="153" t="s">
        <v>697</v>
      </c>
      <c r="L115" s="334">
        <v>0</v>
      </c>
      <c r="M115" s="335" t="s">
        <v>62</v>
      </c>
      <c r="N115" s="336" t="s">
        <v>111</v>
      </c>
      <c r="O115" s="337" t="s">
        <v>63</v>
      </c>
      <c r="P115" s="335" t="s">
        <v>70</v>
      </c>
      <c r="Q115" s="335" t="s">
        <v>70</v>
      </c>
      <c r="R115" s="335" t="s">
        <v>189</v>
      </c>
    </row>
    <row r="116" spans="2:18" ht="60" x14ac:dyDescent="0.2">
      <c r="B116" s="352">
        <v>111</v>
      </c>
      <c r="C116" s="152" t="s">
        <v>110</v>
      </c>
      <c r="D116" s="152" t="s">
        <v>489</v>
      </c>
      <c r="E116" s="152">
        <v>3990</v>
      </c>
      <c r="F116" s="152" t="s">
        <v>698</v>
      </c>
      <c r="G116" s="153">
        <v>3990</v>
      </c>
      <c r="H116" s="153" t="s">
        <v>216</v>
      </c>
      <c r="I116" s="333" t="s">
        <v>111</v>
      </c>
      <c r="J116" s="153" t="s">
        <v>699</v>
      </c>
      <c r="K116" s="153" t="s">
        <v>700</v>
      </c>
      <c r="L116" s="334">
        <v>0</v>
      </c>
      <c r="M116" s="335" t="s">
        <v>62</v>
      </c>
      <c r="N116" s="336" t="s">
        <v>111</v>
      </c>
      <c r="O116" s="337" t="s">
        <v>63</v>
      </c>
      <c r="P116" s="335" t="s">
        <v>70</v>
      </c>
      <c r="Q116" s="335" t="s">
        <v>70</v>
      </c>
      <c r="R116" s="335" t="s">
        <v>189</v>
      </c>
    </row>
    <row r="117" spans="2:18" ht="45" x14ac:dyDescent="0.2">
      <c r="B117" s="352">
        <v>112</v>
      </c>
      <c r="C117" s="152" t="s">
        <v>110</v>
      </c>
      <c r="D117" s="152" t="s">
        <v>489</v>
      </c>
      <c r="E117" s="152">
        <v>9905</v>
      </c>
      <c r="F117" s="152" t="s">
        <v>595</v>
      </c>
      <c r="G117" s="153">
        <v>621853</v>
      </c>
      <c r="H117" s="153" t="s">
        <v>216</v>
      </c>
      <c r="I117" s="333" t="s">
        <v>111</v>
      </c>
      <c r="J117" s="153" t="s">
        <v>983</v>
      </c>
      <c r="K117" s="153" t="s">
        <v>984</v>
      </c>
      <c r="L117" s="334">
        <v>0</v>
      </c>
      <c r="M117" s="335" t="s">
        <v>62</v>
      </c>
      <c r="N117" s="336" t="s">
        <v>111</v>
      </c>
      <c r="O117" s="337" t="s">
        <v>63</v>
      </c>
      <c r="P117" s="335" t="s">
        <v>64</v>
      </c>
      <c r="Q117" s="335" t="s">
        <v>70</v>
      </c>
      <c r="R117" s="335" t="s">
        <v>189</v>
      </c>
    </row>
    <row r="118" spans="2:18" ht="60" x14ac:dyDescent="0.2">
      <c r="B118" s="352">
        <v>113</v>
      </c>
      <c r="C118" s="152" t="s">
        <v>110</v>
      </c>
      <c r="D118" s="152" t="s">
        <v>490</v>
      </c>
      <c r="E118" s="152">
        <v>1627</v>
      </c>
      <c r="F118" s="152" t="s">
        <v>581</v>
      </c>
      <c r="G118" s="153">
        <v>1627</v>
      </c>
      <c r="H118" s="153" t="s">
        <v>221</v>
      </c>
      <c r="I118" s="333" t="s">
        <v>111</v>
      </c>
      <c r="J118" s="153" t="s">
        <v>814</v>
      </c>
      <c r="K118" s="153" t="s">
        <v>815</v>
      </c>
      <c r="L118" s="334">
        <v>102410.66</v>
      </c>
      <c r="M118" s="335" t="s">
        <v>62</v>
      </c>
      <c r="N118" s="336" t="s">
        <v>111</v>
      </c>
      <c r="O118" s="337" t="s">
        <v>223</v>
      </c>
      <c r="P118" s="335" t="s">
        <v>70</v>
      </c>
      <c r="Q118" s="335" t="s">
        <v>70</v>
      </c>
      <c r="R118" s="335" t="s">
        <v>816</v>
      </c>
    </row>
    <row r="119" spans="2:18" ht="60" x14ac:dyDescent="0.2">
      <c r="B119" s="352">
        <v>114</v>
      </c>
      <c r="C119" s="152" t="s">
        <v>110</v>
      </c>
      <c r="D119" s="152" t="s">
        <v>490</v>
      </c>
      <c r="E119" s="152">
        <v>16500</v>
      </c>
      <c r="F119" s="152" t="s">
        <v>817</v>
      </c>
      <c r="G119" s="153">
        <v>16500</v>
      </c>
      <c r="H119" s="153" t="s">
        <v>234</v>
      </c>
      <c r="I119" s="333" t="s">
        <v>111</v>
      </c>
      <c r="J119" s="153" t="s">
        <v>818</v>
      </c>
      <c r="K119" s="153" t="s">
        <v>819</v>
      </c>
      <c r="L119" s="334">
        <v>8990</v>
      </c>
      <c r="M119" s="335" t="s">
        <v>62</v>
      </c>
      <c r="N119" s="336" t="s">
        <v>111</v>
      </c>
      <c r="O119" s="337" t="s">
        <v>63</v>
      </c>
      <c r="P119" s="335" t="s">
        <v>64</v>
      </c>
      <c r="Q119" s="335" t="s">
        <v>70</v>
      </c>
      <c r="R119" s="335" t="s">
        <v>189</v>
      </c>
    </row>
    <row r="120" spans="2:18" ht="75" x14ac:dyDescent="0.2">
      <c r="B120" s="352">
        <v>115</v>
      </c>
      <c r="C120" s="152" t="s">
        <v>110</v>
      </c>
      <c r="D120" s="152" t="s">
        <v>490</v>
      </c>
      <c r="E120" s="152">
        <v>1627</v>
      </c>
      <c r="F120" s="152" t="s">
        <v>581</v>
      </c>
      <c r="G120" s="153">
        <v>18902</v>
      </c>
      <c r="H120" s="153" t="s">
        <v>221</v>
      </c>
      <c r="I120" s="333" t="s">
        <v>111</v>
      </c>
      <c r="J120" s="153" t="s">
        <v>821</v>
      </c>
      <c r="K120" s="153" t="s">
        <v>822</v>
      </c>
      <c r="L120" s="334">
        <v>76750.240000000005</v>
      </c>
      <c r="M120" s="335" t="s">
        <v>62</v>
      </c>
      <c r="N120" s="336" t="s">
        <v>111</v>
      </c>
      <c r="O120" s="337" t="s">
        <v>223</v>
      </c>
      <c r="P120" s="335" t="s">
        <v>70</v>
      </c>
      <c r="Q120" s="335" t="s">
        <v>70</v>
      </c>
      <c r="R120" s="335" t="s">
        <v>816</v>
      </c>
    </row>
    <row r="121" spans="2:18" ht="45" x14ac:dyDescent="0.2">
      <c r="B121" s="352">
        <v>116</v>
      </c>
      <c r="C121" s="152" t="s">
        <v>110</v>
      </c>
      <c r="D121" s="152" t="s">
        <v>489</v>
      </c>
      <c r="E121" s="152">
        <v>7110</v>
      </c>
      <c r="F121" s="152" t="s">
        <v>580</v>
      </c>
      <c r="G121" s="153">
        <v>14334</v>
      </c>
      <c r="H121" s="153" t="s">
        <v>5</v>
      </c>
      <c r="I121" s="333">
        <v>20</v>
      </c>
      <c r="J121" s="153" t="s">
        <v>827</v>
      </c>
      <c r="K121" s="153" t="s">
        <v>925</v>
      </c>
      <c r="L121" s="334">
        <v>0</v>
      </c>
      <c r="M121" s="335" t="s">
        <v>62</v>
      </c>
      <c r="N121" s="336" t="s">
        <v>111</v>
      </c>
      <c r="O121" s="337" t="s">
        <v>63</v>
      </c>
      <c r="P121" s="335" t="s">
        <v>64</v>
      </c>
      <c r="Q121" s="335" t="s">
        <v>70</v>
      </c>
      <c r="R121" s="335" t="s">
        <v>189</v>
      </c>
    </row>
    <row r="122" spans="2:18" ht="45" x14ac:dyDescent="0.2">
      <c r="B122" s="352">
        <v>117</v>
      </c>
      <c r="C122" s="152" t="s">
        <v>110</v>
      </c>
      <c r="D122" s="152" t="s">
        <v>489</v>
      </c>
      <c r="E122" s="152">
        <v>5210</v>
      </c>
      <c r="F122" s="152" t="s">
        <v>828</v>
      </c>
      <c r="G122" s="153">
        <v>609368</v>
      </c>
      <c r="H122" s="153" t="s">
        <v>234</v>
      </c>
      <c r="I122" s="333">
        <v>2</v>
      </c>
      <c r="J122" s="153" t="s">
        <v>872</v>
      </c>
      <c r="K122" s="153" t="s">
        <v>873</v>
      </c>
      <c r="L122" s="334">
        <v>1813.37</v>
      </c>
      <c r="M122" s="335" t="s">
        <v>62</v>
      </c>
      <c r="N122" s="336" t="s">
        <v>111</v>
      </c>
      <c r="O122" s="337" t="s">
        <v>63</v>
      </c>
      <c r="P122" s="335" t="s">
        <v>70</v>
      </c>
      <c r="Q122" s="335" t="s">
        <v>70</v>
      </c>
      <c r="R122" s="335" t="s">
        <v>189</v>
      </c>
    </row>
    <row r="123" spans="2:18" ht="45" x14ac:dyDescent="0.2">
      <c r="B123" s="352">
        <v>118</v>
      </c>
      <c r="C123" s="152" t="s">
        <v>110</v>
      </c>
      <c r="D123" s="152" t="s">
        <v>489</v>
      </c>
      <c r="E123" s="152">
        <v>6645</v>
      </c>
      <c r="F123" s="152" t="s">
        <v>829</v>
      </c>
      <c r="G123" s="153">
        <v>482587</v>
      </c>
      <c r="H123" s="153" t="s">
        <v>5</v>
      </c>
      <c r="I123" s="333">
        <v>3</v>
      </c>
      <c r="J123" s="153" t="s">
        <v>830</v>
      </c>
      <c r="K123" s="153" t="s">
        <v>831</v>
      </c>
      <c r="L123" s="334">
        <v>479.7</v>
      </c>
      <c r="M123" s="335" t="s">
        <v>832</v>
      </c>
      <c r="N123" s="336">
        <v>45495</v>
      </c>
      <c r="O123" s="337" t="s">
        <v>63</v>
      </c>
      <c r="P123" s="335" t="s">
        <v>70</v>
      </c>
      <c r="Q123" s="335" t="s">
        <v>70</v>
      </c>
      <c r="R123" s="335" t="s">
        <v>189</v>
      </c>
    </row>
    <row r="124" spans="2:18" ht="60" x14ac:dyDescent="0.2">
      <c r="B124" s="352">
        <v>119</v>
      </c>
      <c r="C124" s="152" t="s">
        <v>110</v>
      </c>
      <c r="D124" s="152" t="s">
        <v>490</v>
      </c>
      <c r="E124" s="152">
        <v>4014</v>
      </c>
      <c r="F124" s="152" t="s">
        <v>834</v>
      </c>
      <c r="G124" s="153">
        <v>4014</v>
      </c>
      <c r="H124" s="153" t="s">
        <v>5</v>
      </c>
      <c r="I124" s="333">
        <v>3</v>
      </c>
      <c r="J124" s="153" t="s">
        <v>835</v>
      </c>
      <c r="K124" s="153" t="s">
        <v>836</v>
      </c>
      <c r="L124" s="334">
        <v>21261.5</v>
      </c>
      <c r="M124" s="335" t="s">
        <v>62</v>
      </c>
      <c r="N124" s="336">
        <v>45489</v>
      </c>
      <c r="O124" s="337" t="s">
        <v>63</v>
      </c>
      <c r="P124" s="335" t="s">
        <v>70</v>
      </c>
      <c r="Q124" s="335" t="s">
        <v>70</v>
      </c>
      <c r="R124" s="335" t="s">
        <v>189</v>
      </c>
    </row>
    <row r="125" spans="2:18" ht="60" x14ac:dyDescent="0.2">
      <c r="B125" s="332">
        <v>120</v>
      </c>
      <c r="C125" s="152" t="s">
        <v>110</v>
      </c>
      <c r="D125" s="152" t="s">
        <v>490</v>
      </c>
      <c r="E125" s="152">
        <v>876</v>
      </c>
      <c r="F125" s="152" t="s">
        <v>901</v>
      </c>
      <c r="G125" s="153">
        <v>876</v>
      </c>
      <c r="H125" s="153" t="s">
        <v>221</v>
      </c>
      <c r="I125" s="333" t="s">
        <v>111</v>
      </c>
      <c r="J125" s="152" t="s">
        <v>837</v>
      </c>
      <c r="K125" s="153" t="s">
        <v>838</v>
      </c>
      <c r="L125" s="334">
        <v>110966.58</v>
      </c>
      <c r="M125" s="335" t="s">
        <v>62</v>
      </c>
      <c r="N125" s="336" t="s">
        <v>111</v>
      </c>
      <c r="O125" s="337" t="s">
        <v>223</v>
      </c>
      <c r="P125" s="335" t="s">
        <v>64</v>
      </c>
      <c r="Q125" s="335" t="s">
        <v>70</v>
      </c>
      <c r="R125" s="335" t="s">
        <v>65</v>
      </c>
    </row>
    <row r="126" spans="2:18" ht="60" x14ac:dyDescent="0.2">
      <c r="B126" s="332">
        <v>121</v>
      </c>
      <c r="C126" s="152" t="s">
        <v>110</v>
      </c>
      <c r="D126" s="152" t="s">
        <v>489</v>
      </c>
      <c r="E126" s="152">
        <v>7110</v>
      </c>
      <c r="F126" s="152" t="s">
        <v>580</v>
      </c>
      <c r="G126" s="153">
        <v>14334</v>
      </c>
      <c r="H126" s="153" t="s">
        <v>216</v>
      </c>
      <c r="I126" s="333">
        <v>1</v>
      </c>
      <c r="J126" s="152" t="s">
        <v>874</v>
      </c>
      <c r="K126" s="153" t="s">
        <v>979</v>
      </c>
      <c r="L126" s="334">
        <v>14700.000000000005</v>
      </c>
      <c r="M126" s="335" t="s">
        <v>62</v>
      </c>
      <c r="N126" s="336" t="s">
        <v>111</v>
      </c>
      <c r="O126" s="337" t="s">
        <v>223</v>
      </c>
      <c r="P126" s="335" t="s">
        <v>64</v>
      </c>
      <c r="Q126" s="335" t="s">
        <v>70</v>
      </c>
      <c r="R126" s="335" t="s">
        <v>189</v>
      </c>
    </row>
    <row r="127" spans="2:18" ht="60" x14ac:dyDescent="0.2">
      <c r="B127" s="332">
        <v>122</v>
      </c>
      <c r="C127" s="152" t="s">
        <v>110</v>
      </c>
      <c r="D127" s="152" t="s">
        <v>490</v>
      </c>
      <c r="E127" s="152">
        <v>3930</v>
      </c>
      <c r="F127" s="152" t="s">
        <v>839</v>
      </c>
      <c r="G127" s="153">
        <v>3930</v>
      </c>
      <c r="H127" s="153" t="s">
        <v>417</v>
      </c>
      <c r="I127" s="333" t="s">
        <v>111</v>
      </c>
      <c r="J127" s="152" t="s">
        <v>840</v>
      </c>
      <c r="K127" s="153" t="s">
        <v>841</v>
      </c>
      <c r="L127" s="334">
        <v>878</v>
      </c>
      <c r="M127" s="335" t="s">
        <v>62</v>
      </c>
      <c r="N127" s="336" t="s">
        <v>111</v>
      </c>
      <c r="O127" s="337" t="s">
        <v>63</v>
      </c>
      <c r="P127" s="335" t="s">
        <v>70</v>
      </c>
      <c r="Q127" s="335" t="s">
        <v>70</v>
      </c>
      <c r="R127" s="335" t="s">
        <v>189</v>
      </c>
    </row>
    <row r="128" spans="2:18" ht="105" x14ac:dyDescent="0.2">
      <c r="B128" s="332">
        <v>123</v>
      </c>
      <c r="C128" s="152" t="s">
        <v>110</v>
      </c>
      <c r="D128" s="152" t="s">
        <v>490</v>
      </c>
      <c r="E128" s="152">
        <v>16730</v>
      </c>
      <c r="F128" s="152" t="s">
        <v>842</v>
      </c>
      <c r="G128" s="153">
        <v>22144</v>
      </c>
      <c r="H128" s="153" t="s">
        <v>207</v>
      </c>
      <c r="I128" s="333" t="s">
        <v>111</v>
      </c>
      <c r="J128" s="152" t="s">
        <v>843</v>
      </c>
      <c r="K128" s="153" t="s">
        <v>844</v>
      </c>
      <c r="L128" s="334">
        <v>31500</v>
      </c>
      <c r="M128" s="335" t="s">
        <v>62</v>
      </c>
      <c r="N128" s="336" t="s">
        <v>111</v>
      </c>
      <c r="O128" s="337" t="s">
        <v>223</v>
      </c>
      <c r="P128" s="335" t="s">
        <v>70</v>
      </c>
      <c r="Q128" s="335" t="s">
        <v>70</v>
      </c>
      <c r="R128" s="335" t="s">
        <v>189</v>
      </c>
    </row>
    <row r="129" spans="2:18" ht="60" x14ac:dyDescent="0.2">
      <c r="B129" s="332">
        <v>124</v>
      </c>
      <c r="C129" s="152" t="s">
        <v>110</v>
      </c>
      <c r="D129" s="152" t="s">
        <v>489</v>
      </c>
      <c r="E129" s="152">
        <v>7195</v>
      </c>
      <c r="F129" s="152" t="s">
        <v>847</v>
      </c>
      <c r="G129" s="153">
        <v>373771</v>
      </c>
      <c r="H129" s="153" t="s">
        <v>216</v>
      </c>
      <c r="I129" s="333" t="s">
        <v>111</v>
      </c>
      <c r="J129" s="152" t="s">
        <v>848</v>
      </c>
      <c r="K129" s="153" t="s">
        <v>849</v>
      </c>
      <c r="L129" s="334">
        <v>516300</v>
      </c>
      <c r="M129" s="335" t="s">
        <v>62</v>
      </c>
      <c r="N129" s="336" t="s">
        <v>111</v>
      </c>
      <c r="O129" s="337" t="s">
        <v>63</v>
      </c>
      <c r="P129" s="335" t="s">
        <v>70</v>
      </c>
      <c r="Q129" s="335" t="s">
        <v>70</v>
      </c>
      <c r="R129" s="335" t="s">
        <v>189</v>
      </c>
    </row>
    <row r="130" spans="2:18" ht="45" x14ac:dyDescent="0.2">
      <c r="B130" s="332">
        <v>125</v>
      </c>
      <c r="C130" s="152" t="s">
        <v>110</v>
      </c>
      <c r="D130" s="152" t="s">
        <v>489</v>
      </c>
      <c r="E130" s="152">
        <v>8920</v>
      </c>
      <c r="F130" s="152" t="s">
        <v>850</v>
      </c>
      <c r="G130" s="153" t="s">
        <v>851</v>
      </c>
      <c r="H130" s="153" t="s">
        <v>439</v>
      </c>
      <c r="I130" s="333">
        <v>780</v>
      </c>
      <c r="J130" s="152" t="s">
        <v>852</v>
      </c>
      <c r="K130" s="153" t="s">
        <v>853</v>
      </c>
      <c r="L130" s="334">
        <v>3624</v>
      </c>
      <c r="M130" s="335" t="s">
        <v>854</v>
      </c>
      <c r="N130" s="336" t="s">
        <v>111</v>
      </c>
      <c r="O130" s="337" t="s">
        <v>63</v>
      </c>
      <c r="P130" s="335" t="s">
        <v>70</v>
      </c>
      <c r="Q130" s="335" t="s">
        <v>70</v>
      </c>
      <c r="R130" s="335" t="s">
        <v>189</v>
      </c>
    </row>
    <row r="131" spans="2:18" ht="45" x14ac:dyDescent="0.2">
      <c r="B131" s="332">
        <v>126</v>
      </c>
      <c r="C131" s="152" t="s">
        <v>110</v>
      </c>
      <c r="D131" s="152" t="s">
        <v>490</v>
      </c>
      <c r="E131" s="152">
        <v>13943</v>
      </c>
      <c r="F131" s="152" t="s">
        <v>855</v>
      </c>
      <c r="G131" s="153">
        <v>13943</v>
      </c>
      <c r="H131" s="153" t="s">
        <v>110</v>
      </c>
      <c r="I131" s="333" t="s">
        <v>111</v>
      </c>
      <c r="J131" s="152" t="s">
        <v>856</v>
      </c>
      <c r="K131" s="153" t="s">
        <v>118</v>
      </c>
      <c r="L131" s="334">
        <v>183.33</v>
      </c>
      <c r="M131" s="335" t="s">
        <v>854</v>
      </c>
      <c r="N131" s="336" t="s">
        <v>111</v>
      </c>
      <c r="O131" s="337" t="s">
        <v>63</v>
      </c>
      <c r="P131" s="335" t="s">
        <v>70</v>
      </c>
      <c r="Q131" s="335" t="s">
        <v>64</v>
      </c>
      <c r="R131" s="335" t="s">
        <v>189</v>
      </c>
    </row>
    <row r="132" spans="2:18" ht="45" x14ac:dyDescent="0.2">
      <c r="B132" s="332">
        <v>127</v>
      </c>
      <c r="C132" s="152" t="s">
        <v>110</v>
      </c>
      <c r="D132" s="152" t="s">
        <v>489</v>
      </c>
      <c r="E132" s="152">
        <v>5930</v>
      </c>
      <c r="F132" s="152" t="s">
        <v>875</v>
      </c>
      <c r="G132" s="153">
        <v>473</v>
      </c>
      <c r="H132" s="153" t="s">
        <v>234</v>
      </c>
      <c r="I132" s="333">
        <v>1</v>
      </c>
      <c r="J132" s="152" t="s">
        <v>876</v>
      </c>
      <c r="K132" s="153" t="s">
        <v>877</v>
      </c>
      <c r="L132" s="334">
        <v>0</v>
      </c>
      <c r="M132" s="359" t="s">
        <v>854</v>
      </c>
      <c r="N132" s="336" t="s">
        <v>111</v>
      </c>
      <c r="O132" s="337" t="s">
        <v>63</v>
      </c>
      <c r="P132" s="335" t="s">
        <v>70</v>
      </c>
      <c r="Q132" s="335" t="s">
        <v>70</v>
      </c>
      <c r="R132" s="335" t="s">
        <v>189</v>
      </c>
    </row>
    <row r="133" spans="2:18" ht="60" x14ac:dyDescent="0.2">
      <c r="B133" s="360">
        <v>128</v>
      </c>
      <c r="C133" s="354" t="s">
        <v>110</v>
      </c>
      <c r="D133" s="354" t="s">
        <v>489</v>
      </c>
      <c r="E133" s="354">
        <v>3438</v>
      </c>
      <c r="F133" s="354" t="s">
        <v>1061</v>
      </c>
      <c r="G133" s="361">
        <v>265677</v>
      </c>
      <c r="H133" s="361" t="s">
        <v>234</v>
      </c>
      <c r="I133" s="362">
        <v>1</v>
      </c>
      <c r="J133" s="354" t="s">
        <v>878</v>
      </c>
      <c r="K133" s="153" t="s">
        <v>879</v>
      </c>
      <c r="L133" s="334">
        <v>9100</v>
      </c>
      <c r="M133" s="363" t="s">
        <v>854</v>
      </c>
      <c r="N133" s="364" t="s">
        <v>111</v>
      </c>
      <c r="O133" s="337" t="s">
        <v>63</v>
      </c>
      <c r="P133" s="335" t="s">
        <v>70</v>
      </c>
      <c r="Q133" s="335" t="s">
        <v>70</v>
      </c>
      <c r="R133" s="335" t="s">
        <v>189</v>
      </c>
    </row>
    <row r="134" spans="2:18" ht="45" x14ac:dyDescent="0.2">
      <c r="B134" s="365">
        <v>129</v>
      </c>
      <c r="C134" s="358" t="s">
        <v>110</v>
      </c>
      <c r="D134" s="358" t="s">
        <v>489</v>
      </c>
      <c r="E134" s="358">
        <v>6110</v>
      </c>
      <c r="F134" s="358" t="s">
        <v>880</v>
      </c>
      <c r="G134" s="366">
        <v>7068</v>
      </c>
      <c r="H134" s="366" t="s">
        <v>234</v>
      </c>
      <c r="I134" s="367">
        <v>1</v>
      </c>
      <c r="J134" s="358" t="s">
        <v>881</v>
      </c>
      <c r="K134" s="153" t="s">
        <v>882</v>
      </c>
      <c r="L134" s="334">
        <v>27889.989999999998</v>
      </c>
      <c r="M134" s="363" t="s">
        <v>854</v>
      </c>
      <c r="N134" s="364" t="s">
        <v>111</v>
      </c>
      <c r="O134" s="337" t="s">
        <v>63</v>
      </c>
      <c r="P134" s="335" t="s">
        <v>70</v>
      </c>
      <c r="Q134" s="335" t="s">
        <v>70</v>
      </c>
      <c r="R134" s="335" t="s">
        <v>189</v>
      </c>
    </row>
    <row r="135" spans="2:18" ht="45" x14ac:dyDescent="0.2">
      <c r="B135" s="365">
        <v>130</v>
      </c>
      <c r="C135" s="358" t="s">
        <v>110</v>
      </c>
      <c r="D135" s="358" t="s">
        <v>489</v>
      </c>
      <c r="E135" s="358">
        <v>3413</v>
      </c>
      <c r="F135" s="358" t="s">
        <v>883</v>
      </c>
      <c r="G135" s="366">
        <v>11837</v>
      </c>
      <c r="H135" s="366" t="s">
        <v>234</v>
      </c>
      <c r="I135" s="367">
        <v>1</v>
      </c>
      <c r="J135" s="358" t="s">
        <v>884</v>
      </c>
      <c r="K135" s="153" t="s">
        <v>879</v>
      </c>
      <c r="L135" s="334">
        <v>12242.130000000001</v>
      </c>
      <c r="M135" s="363" t="s">
        <v>854</v>
      </c>
      <c r="N135" s="364" t="s">
        <v>111</v>
      </c>
      <c r="O135" s="337" t="s">
        <v>63</v>
      </c>
      <c r="P135" s="335" t="s">
        <v>70</v>
      </c>
      <c r="Q135" s="335" t="s">
        <v>70</v>
      </c>
      <c r="R135" s="335" t="s">
        <v>189</v>
      </c>
    </row>
    <row r="136" spans="2:18" ht="45" x14ac:dyDescent="0.2">
      <c r="B136" s="368">
        <v>131</v>
      </c>
      <c r="C136" s="369" t="s">
        <v>110</v>
      </c>
      <c r="D136" s="369" t="s">
        <v>489</v>
      </c>
      <c r="E136" s="369">
        <v>5440</v>
      </c>
      <c r="F136" s="369" t="s">
        <v>885</v>
      </c>
      <c r="G136" s="370">
        <v>1000</v>
      </c>
      <c r="H136" s="370" t="s">
        <v>234</v>
      </c>
      <c r="I136" s="371">
        <v>1</v>
      </c>
      <c r="J136" s="369" t="s">
        <v>886</v>
      </c>
      <c r="K136" s="153" t="s">
        <v>879</v>
      </c>
      <c r="L136" s="334">
        <v>0</v>
      </c>
      <c r="M136" s="363" t="s">
        <v>854</v>
      </c>
      <c r="N136" s="364" t="s">
        <v>111</v>
      </c>
      <c r="O136" s="337" t="s">
        <v>63</v>
      </c>
      <c r="P136" s="335" t="s">
        <v>70</v>
      </c>
      <c r="Q136" s="335" t="s">
        <v>70</v>
      </c>
      <c r="R136" s="335" t="s">
        <v>189</v>
      </c>
    </row>
    <row r="137" spans="2:18" ht="45" x14ac:dyDescent="0.2">
      <c r="B137" s="365">
        <v>132</v>
      </c>
      <c r="C137" s="358" t="s">
        <v>110</v>
      </c>
      <c r="D137" s="358" t="s">
        <v>489</v>
      </c>
      <c r="E137" s="358">
        <v>3590</v>
      </c>
      <c r="F137" s="358" t="s">
        <v>887</v>
      </c>
      <c r="G137" s="366">
        <v>16887</v>
      </c>
      <c r="H137" s="366" t="s">
        <v>234</v>
      </c>
      <c r="I137" s="371">
        <v>1</v>
      </c>
      <c r="J137" s="358" t="s">
        <v>888</v>
      </c>
      <c r="K137" s="153" t="s">
        <v>879</v>
      </c>
      <c r="L137" s="334">
        <v>5716.9</v>
      </c>
      <c r="M137" s="363" t="s">
        <v>854</v>
      </c>
      <c r="N137" s="372" t="s">
        <v>111</v>
      </c>
      <c r="O137" s="337" t="s">
        <v>63</v>
      </c>
      <c r="P137" s="363" t="s">
        <v>70</v>
      </c>
      <c r="Q137" s="363" t="s">
        <v>70</v>
      </c>
      <c r="R137" s="363" t="s">
        <v>189</v>
      </c>
    </row>
    <row r="138" spans="2:18" ht="45" x14ac:dyDescent="0.2">
      <c r="B138" s="365">
        <v>133</v>
      </c>
      <c r="C138" s="358" t="s">
        <v>110</v>
      </c>
      <c r="D138" s="358" t="s">
        <v>489</v>
      </c>
      <c r="E138" s="358">
        <v>3950</v>
      </c>
      <c r="F138" s="358" t="s">
        <v>889</v>
      </c>
      <c r="G138" s="366">
        <v>12494</v>
      </c>
      <c r="H138" s="366" t="s">
        <v>234</v>
      </c>
      <c r="I138" s="371">
        <v>1</v>
      </c>
      <c r="J138" s="358" t="s">
        <v>890</v>
      </c>
      <c r="K138" s="153" t="s">
        <v>879</v>
      </c>
      <c r="L138" s="334">
        <v>8000</v>
      </c>
      <c r="M138" s="363" t="s">
        <v>854</v>
      </c>
      <c r="N138" s="372" t="s">
        <v>111</v>
      </c>
      <c r="O138" s="337" t="s">
        <v>63</v>
      </c>
      <c r="P138" s="363" t="s">
        <v>70</v>
      </c>
      <c r="Q138" s="363" t="s">
        <v>70</v>
      </c>
      <c r="R138" s="363" t="s">
        <v>189</v>
      </c>
    </row>
    <row r="139" spans="2:18" ht="45" x14ac:dyDescent="0.2">
      <c r="B139" s="365">
        <v>134</v>
      </c>
      <c r="C139" s="358" t="s">
        <v>110</v>
      </c>
      <c r="D139" s="358" t="s">
        <v>489</v>
      </c>
      <c r="E139" s="358">
        <v>7910</v>
      </c>
      <c r="F139" s="358" t="s">
        <v>891</v>
      </c>
      <c r="G139" s="366">
        <v>13814</v>
      </c>
      <c r="H139" s="366" t="s">
        <v>234</v>
      </c>
      <c r="I139" s="371">
        <v>1</v>
      </c>
      <c r="J139" s="358" t="s">
        <v>892</v>
      </c>
      <c r="K139" s="153" t="s">
        <v>879</v>
      </c>
      <c r="L139" s="334">
        <v>800</v>
      </c>
      <c r="M139" s="363" t="s">
        <v>854</v>
      </c>
      <c r="N139" s="372" t="s">
        <v>111</v>
      </c>
      <c r="O139" s="373" t="s">
        <v>833</v>
      </c>
      <c r="P139" s="363" t="s">
        <v>70</v>
      </c>
      <c r="Q139" s="363" t="s">
        <v>70</v>
      </c>
      <c r="R139" s="363" t="s">
        <v>189</v>
      </c>
    </row>
    <row r="140" spans="2:18" ht="45" x14ac:dyDescent="0.2">
      <c r="B140" s="365">
        <v>135</v>
      </c>
      <c r="C140" s="358" t="s">
        <v>110</v>
      </c>
      <c r="D140" s="358" t="s">
        <v>489</v>
      </c>
      <c r="E140" s="358">
        <v>5680</v>
      </c>
      <c r="F140" s="358" t="s">
        <v>893</v>
      </c>
      <c r="G140" s="366">
        <v>16887</v>
      </c>
      <c r="H140" s="366" t="s">
        <v>234</v>
      </c>
      <c r="I140" s="367">
        <v>1</v>
      </c>
      <c r="J140" s="358" t="s">
        <v>894</v>
      </c>
      <c r="K140" s="153" t="s">
        <v>879</v>
      </c>
      <c r="L140" s="334">
        <v>500</v>
      </c>
      <c r="M140" s="363" t="s">
        <v>854</v>
      </c>
      <c r="N140" s="372" t="s">
        <v>111</v>
      </c>
      <c r="O140" s="337" t="s">
        <v>63</v>
      </c>
      <c r="P140" s="363" t="s">
        <v>70</v>
      </c>
      <c r="Q140" s="363" t="s">
        <v>70</v>
      </c>
      <c r="R140" s="363" t="s">
        <v>189</v>
      </c>
    </row>
    <row r="141" spans="2:18" ht="45" x14ac:dyDescent="0.2">
      <c r="B141" s="365">
        <v>136</v>
      </c>
      <c r="C141" s="358" t="s">
        <v>110</v>
      </c>
      <c r="D141" s="358" t="s">
        <v>490</v>
      </c>
      <c r="E141" s="358">
        <v>16195</v>
      </c>
      <c r="F141" s="358" t="s">
        <v>565</v>
      </c>
      <c r="G141" s="366">
        <v>16195</v>
      </c>
      <c r="H141" s="366" t="s">
        <v>110</v>
      </c>
      <c r="I141" s="371" t="s">
        <v>111</v>
      </c>
      <c r="J141" s="358" t="s">
        <v>895</v>
      </c>
      <c r="K141" s="366" t="s">
        <v>896</v>
      </c>
      <c r="L141" s="334">
        <v>70</v>
      </c>
      <c r="M141" s="363" t="s">
        <v>854</v>
      </c>
      <c r="N141" s="372" t="s">
        <v>111</v>
      </c>
      <c r="O141" s="337" t="s">
        <v>63</v>
      </c>
      <c r="P141" s="363" t="s">
        <v>70</v>
      </c>
      <c r="Q141" s="363" t="s">
        <v>64</v>
      </c>
      <c r="R141" s="363" t="s">
        <v>189</v>
      </c>
    </row>
    <row r="142" spans="2:18" ht="45" x14ac:dyDescent="0.2">
      <c r="B142" s="365">
        <v>137</v>
      </c>
      <c r="C142" s="358" t="s">
        <v>110</v>
      </c>
      <c r="D142" s="358" t="s">
        <v>489</v>
      </c>
      <c r="E142" s="358">
        <v>5805</v>
      </c>
      <c r="F142" s="358" t="s">
        <v>597</v>
      </c>
      <c r="G142" s="366">
        <v>1245</v>
      </c>
      <c r="H142" s="366" t="s">
        <v>439</v>
      </c>
      <c r="I142" s="371" t="s">
        <v>111</v>
      </c>
      <c r="J142" s="358" t="s">
        <v>897</v>
      </c>
      <c r="K142" s="366" t="s">
        <v>898</v>
      </c>
      <c r="L142" s="334">
        <v>59400</v>
      </c>
      <c r="M142" s="363" t="s">
        <v>62</v>
      </c>
      <c r="N142" s="372" t="s">
        <v>111</v>
      </c>
      <c r="O142" s="337" t="s">
        <v>63</v>
      </c>
      <c r="P142" s="363" t="s">
        <v>70</v>
      </c>
      <c r="Q142" s="363" t="s">
        <v>70</v>
      </c>
      <c r="R142" s="363" t="s">
        <v>189</v>
      </c>
    </row>
    <row r="143" spans="2:18" ht="60" x14ac:dyDescent="0.2">
      <c r="B143" s="365">
        <v>138</v>
      </c>
      <c r="C143" s="358" t="s">
        <v>110</v>
      </c>
      <c r="D143" s="358" t="s">
        <v>489</v>
      </c>
      <c r="E143" s="358">
        <v>7040</v>
      </c>
      <c r="F143" s="358" t="s">
        <v>688</v>
      </c>
      <c r="G143" s="366">
        <v>323270</v>
      </c>
      <c r="H143" s="366" t="s">
        <v>216</v>
      </c>
      <c r="I143" s="367" t="s">
        <v>111</v>
      </c>
      <c r="J143" s="358" t="s">
        <v>899</v>
      </c>
      <c r="K143" s="366" t="s">
        <v>900</v>
      </c>
      <c r="L143" s="334">
        <v>0</v>
      </c>
      <c r="M143" s="363" t="s">
        <v>62</v>
      </c>
      <c r="N143" s="372" t="s">
        <v>111</v>
      </c>
      <c r="O143" s="337" t="s">
        <v>63</v>
      </c>
      <c r="P143" s="363" t="s">
        <v>70</v>
      </c>
      <c r="Q143" s="363" t="s">
        <v>70</v>
      </c>
      <c r="R143" s="363" t="s">
        <v>189</v>
      </c>
    </row>
    <row r="144" spans="2:18" ht="75" x14ac:dyDescent="0.2">
      <c r="B144" s="365">
        <v>139</v>
      </c>
      <c r="C144" s="358" t="s">
        <v>110</v>
      </c>
      <c r="D144" s="358" t="s">
        <v>490</v>
      </c>
      <c r="E144" s="358">
        <v>20710</v>
      </c>
      <c r="F144" s="358" t="s">
        <v>583</v>
      </c>
      <c r="G144" s="366">
        <v>20710</v>
      </c>
      <c r="H144" s="374" t="s">
        <v>221</v>
      </c>
      <c r="I144" s="367">
        <v>12</v>
      </c>
      <c r="J144" s="358" t="s">
        <v>902</v>
      </c>
      <c r="K144" s="366" t="s">
        <v>903</v>
      </c>
      <c r="L144" s="334">
        <v>1020.17</v>
      </c>
      <c r="M144" s="363" t="s">
        <v>62</v>
      </c>
      <c r="N144" s="372" t="s">
        <v>111</v>
      </c>
      <c r="O144" s="337" t="s">
        <v>63</v>
      </c>
      <c r="P144" s="363" t="s">
        <v>64</v>
      </c>
      <c r="Q144" s="363" t="s">
        <v>64</v>
      </c>
      <c r="R144" s="363" t="s">
        <v>189</v>
      </c>
    </row>
    <row r="145" spans="2:18" ht="45" x14ac:dyDescent="0.2">
      <c r="B145" s="365">
        <v>140</v>
      </c>
      <c r="C145" s="358" t="s">
        <v>110</v>
      </c>
      <c r="D145" s="358" t="s">
        <v>489</v>
      </c>
      <c r="E145" s="358">
        <v>6145</v>
      </c>
      <c r="F145" s="358" t="s">
        <v>980</v>
      </c>
      <c r="G145" s="366" t="s">
        <v>985</v>
      </c>
      <c r="H145" s="374" t="s">
        <v>234</v>
      </c>
      <c r="I145" s="375"/>
      <c r="J145" s="358" t="s">
        <v>981</v>
      </c>
      <c r="K145" s="366" t="s">
        <v>982</v>
      </c>
      <c r="L145" s="334">
        <v>6328</v>
      </c>
      <c r="M145" s="363" t="s">
        <v>62</v>
      </c>
      <c r="N145" s="372" t="s">
        <v>111</v>
      </c>
      <c r="O145" s="337" t="s">
        <v>63</v>
      </c>
      <c r="P145" s="363" t="s">
        <v>70</v>
      </c>
      <c r="Q145" s="363" t="s">
        <v>70</v>
      </c>
      <c r="R145" s="363" t="s">
        <v>189</v>
      </c>
    </row>
    <row r="146" spans="2:18" ht="90" x14ac:dyDescent="0.2">
      <c r="B146" s="365">
        <v>141</v>
      </c>
      <c r="C146" s="358" t="s">
        <v>110</v>
      </c>
      <c r="D146" s="358" t="s">
        <v>489</v>
      </c>
      <c r="E146" s="358">
        <v>7220</v>
      </c>
      <c r="F146" s="358" t="s">
        <v>986</v>
      </c>
      <c r="G146" s="366">
        <v>413317</v>
      </c>
      <c r="H146" s="374" t="s">
        <v>234</v>
      </c>
      <c r="I146" s="375" t="s">
        <v>987</v>
      </c>
      <c r="J146" s="358" t="s">
        <v>988</v>
      </c>
      <c r="K146" s="366" t="s">
        <v>989</v>
      </c>
      <c r="L146" s="334">
        <v>93275</v>
      </c>
      <c r="M146" s="363" t="s">
        <v>62</v>
      </c>
      <c r="N146" s="372" t="s">
        <v>111</v>
      </c>
      <c r="O146" s="337" t="s">
        <v>63</v>
      </c>
      <c r="P146" s="363" t="s">
        <v>70</v>
      </c>
      <c r="Q146" s="363" t="s">
        <v>70</v>
      </c>
      <c r="R146" s="363" t="s">
        <v>189</v>
      </c>
    </row>
    <row r="147" spans="2:18" ht="45" x14ac:dyDescent="0.2">
      <c r="B147" s="365">
        <v>142</v>
      </c>
      <c r="C147" s="358" t="s">
        <v>110</v>
      </c>
      <c r="D147" s="358" t="s">
        <v>489</v>
      </c>
      <c r="E147" s="358">
        <v>7690</v>
      </c>
      <c r="F147" s="358" t="s">
        <v>1043</v>
      </c>
      <c r="G147" s="366">
        <v>607708</v>
      </c>
      <c r="H147" s="374" t="s">
        <v>1044</v>
      </c>
      <c r="I147" s="375">
        <v>600</v>
      </c>
      <c r="J147" s="358" t="s">
        <v>1045</v>
      </c>
      <c r="K147" s="366" t="s">
        <v>1046</v>
      </c>
      <c r="L147" s="334">
        <v>11400</v>
      </c>
      <c r="M147" s="363" t="s">
        <v>62</v>
      </c>
      <c r="N147" s="372" t="s">
        <v>111</v>
      </c>
      <c r="O147" s="337" t="s">
        <v>63</v>
      </c>
      <c r="P147" s="363" t="s">
        <v>70</v>
      </c>
      <c r="Q147" s="363" t="s">
        <v>70</v>
      </c>
      <c r="R147" s="363" t="s">
        <v>189</v>
      </c>
    </row>
    <row r="148" spans="2:18" ht="45" x14ac:dyDescent="0.2">
      <c r="B148" s="365">
        <v>143</v>
      </c>
      <c r="C148" s="358" t="s">
        <v>110</v>
      </c>
      <c r="D148" s="358" t="s">
        <v>489</v>
      </c>
      <c r="E148" s="358">
        <v>6625</v>
      </c>
      <c r="F148" s="358" t="s">
        <v>1047</v>
      </c>
      <c r="G148" s="366">
        <v>309084</v>
      </c>
      <c r="H148" s="374" t="s">
        <v>234</v>
      </c>
      <c r="I148" s="375">
        <v>2</v>
      </c>
      <c r="J148" s="358" t="s">
        <v>1048</v>
      </c>
      <c r="K148" s="366" t="s">
        <v>1049</v>
      </c>
      <c r="L148" s="334">
        <v>1932</v>
      </c>
      <c r="M148" s="363" t="s">
        <v>62</v>
      </c>
      <c r="N148" s="372" t="s">
        <v>111</v>
      </c>
      <c r="O148" s="376" t="s">
        <v>63</v>
      </c>
      <c r="P148" s="377" t="s">
        <v>70</v>
      </c>
      <c r="Q148" s="377" t="s">
        <v>70</v>
      </c>
      <c r="R148" s="377" t="s">
        <v>189</v>
      </c>
    </row>
    <row r="149" spans="2:18" ht="60" x14ac:dyDescent="0.2">
      <c r="B149" s="365">
        <v>144</v>
      </c>
      <c r="C149" s="358" t="s">
        <v>110</v>
      </c>
      <c r="D149" s="358" t="s">
        <v>490</v>
      </c>
      <c r="E149" s="358">
        <v>5452</v>
      </c>
      <c r="F149" s="358" t="s">
        <v>618</v>
      </c>
      <c r="G149" s="366" t="s">
        <v>619</v>
      </c>
      <c r="H149" s="374" t="s">
        <v>239</v>
      </c>
      <c r="I149" s="375">
        <v>2</v>
      </c>
      <c r="J149" s="358" t="s">
        <v>1050</v>
      </c>
      <c r="K149" s="366" t="s">
        <v>1051</v>
      </c>
      <c r="L149" s="334">
        <v>30000</v>
      </c>
      <c r="M149" s="363" t="s">
        <v>62</v>
      </c>
      <c r="N149" s="372" t="s">
        <v>111</v>
      </c>
      <c r="O149" s="373" t="s">
        <v>63</v>
      </c>
      <c r="P149" s="377" t="s">
        <v>70</v>
      </c>
      <c r="Q149" s="377" t="s">
        <v>70</v>
      </c>
      <c r="R149" s="377" t="s">
        <v>189</v>
      </c>
    </row>
    <row r="150" spans="2:18" ht="45" x14ac:dyDescent="0.2">
      <c r="B150" s="378">
        <v>145</v>
      </c>
      <c r="C150" s="358" t="s">
        <v>110</v>
      </c>
      <c r="D150" s="358" t="s">
        <v>489</v>
      </c>
      <c r="E150" s="358">
        <v>7195</v>
      </c>
      <c r="F150" s="358" t="s">
        <v>1052</v>
      </c>
      <c r="G150" s="379">
        <v>7195</v>
      </c>
      <c r="H150" s="366" t="s">
        <v>221</v>
      </c>
      <c r="I150" s="367">
        <v>23</v>
      </c>
      <c r="J150" s="358" t="s">
        <v>1053</v>
      </c>
      <c r="K150" s="366" t="s">
        <v>1054</v>
      </c>
      <c r="L150" s="334">
        <v>0</v>
      </c>
      <c r="M150" s="363" t="s">
        <v>62</v>
      </c>
      <c r="N150" s="380" t="s">
        <v>111</v>
      </c>
      <c r="O150" s="381" t="s">
        <v>63</v>
      </c>
      <c r="P150" s="363" t="s">
        <v>70</v>
      </c>
      <c r="Q150" s="382" t="s">
        <v>70</v>
      </c>
      <c r="R150" s="363" t="s">
        <v>189</v>
      </c>
    </row>
    <row r="151" spans="2:18" ht="45" x14ac:dyDescent="0.2">
      <c r="B151" s="378">
        <v>146</v>
      </c>
      <c r="C151" s="383" t="s">
        <v>110</v>
      </c>
      <c r="D151" s="383" t="s">
        <v>490</v>
      </c>
      <c r="E151" s="383">
        <v>22772</v>
      </c>
      <c r="F151" s="383" t="s">
        <v>1055</v>
      </c>
      <c r="G151" s="384">
        <v>22772</v>
      </c>
      <c r="H151" s="385" t="s">
        <v>195</v>
      </c>
      <c r="I151" s="375" t="s">
        <v>111</v>
      </c>
      <c r="J151" s="383" t="s">
        <v>1056</v>
      </c>
      <c r="K151" s="385" t="s">
        <v>1057</v>
      </c>
      <c r="L151" s="334">
        <v>11900</v>
      </c>
      <c r="M151" s="386" t="s">
        <v>62</v>
      </c>
      <c r="N151" s="387" t="s">
        <v>111</v>
      </c>
      <c r="O151" s="381" t="s">
        <v>63</v>
      </c>
      <c r="P151" s="363" t="s">
        <v>70</v>
      </c>
      <c r="Q151" s="382" t="s">
        <v>70</v>
      </c>
      <c r="R151" s="363" t="s">
        <v>189</v>
      </c>
    </row>
    <row r="152" spans="2:18" ht="75" x14ac:dyDescent="0.2">
      <c r="B152" s="378">
        <v>147</v>
      </c>
      <c r="C152" s="383" t="s">
        <v>110</v>
      </c>
      <c r="D152" s="383" t="s">
        <v>490</v>
      </c>
      <c r="E152" s="383">
        <v>12882</v>
      </c>
      <c r="F152" s="388" t="s">
        <v>1058</v>
      </c>
      <c r="G152" s="384">
        <v>12882</v>
      </c>
      <c r="H152" s="385" t="s">
        <v>239</v>
      </c>
      <c r="I152" s="375">
        <v>100</v>
      </c>
      <c r="J152" s="383" t="s">
        <v>1059</v>
      </c>
      <c r="K152" s="385" t="s">
        <v>1060</v>
      </c>
      <c r="L152" s="334">
        <v>8210</v>
      </c>
      <c r="M152" s="386" t="s">
        <v>62</v>
      </c>
      <c r="N152" s="387" t="s">
        <v>111</v>
      </c>
      <c r="O152" s="381" t="s">
        <v>63</v>
      </c>
      <c r="P152" s="363" t="s">
        <v>70</v>
      </c>
      <c r="Q152" s="382" t="s">
        <v>70</v>
      </c>
      <c r="R152" s="363" t="s">
        <v>189</v>
      </c>
    </row>
    <row r="153" spans="2:18" ht="15" x14ac:dyDescent="0.2">
      <c r="B153" s="365"/>
      <c r="C153" s="383"/>
      <c r="D153" s="383"/>
      <c r="E153" s="389"/>
      <c r="F153" s="358"/>
      <c r="G153" s="384"/>
      <c r="H153" s="385"/>
      <c r="I153" s="367"/>
      <c r="J153" s="383"/>
      <c r="K153" s="385"/>
      <c r="L153" s="334"/>
      <c r="M153" s="386"/>
      <c r="N153" s="387"/>
      <c r="O153" s="381"/>
      <c r="P153" s="363"/>
      <c r="Q153" s="382"/>
      <c r="R153" s="363"/>
    </row>
    <row r="154" spans="2:18" ht="15" x14ac:dyDescent="0.2">
      <c r="B154" s="328"/>
      <c r="C154" s="328"/>
      <c r="D154" s="328"/>
      <c r="E154" s="328"/>
      <c r="F154" s="328"/>
      <c r="G154" s="328"/>
      <c r="H154" s="328"/>
      <c r="I154" s="328"/>
      <c r="J154" s="328"/>
      <c r="K154" s="324" t="s">
        <v>66</v>
      </c>
      <c r="L154" s="331">
        <f>SUM(L6:L153)</f>
        <v>45837724</v>
      </c>
      <c r="M154" s="328"/>
      <c r="N154" s="328"/>
      <c r="O154" s="328"/>
      <c r="P154" s="328"/>
      <c r="Q154" s="328"/>
      <c r="R154" s="328"/>
    </row>
    <row r="155" spans="2:18" ht="14.25" x14ac:dyDescent="0.25">
      <c r="B155" s="12"/>
      <c r="C155" s="329"/>
      <c r="D155" s="330"/>
      <c r="E155" s="329"/>
      <c r="F155" s="329"/>
      <c r="G155" s="329"/>
      <c r="H155" s="329"/>
      <c r="I155" s="170"/>
      <c r="J155" s="170"/>
      <c r="K155" s="171"/>
      <c r="L155" s="170"/>
      <c r="M155" s="170"/>
      <c r="N155" s="170"/>
      <c r="O155" s="170"/>
      <c r="P155" s="170"/>
      <c r="Q155" s="170"/>
      <c r="R155" s="170"/>
    </row>
  </sheetData>
  <protectedRanges>
    <protectedRange sqref="D103 B94:C121 D104:G120 B149:B152 P153:Q153 P97:Q124 M95:Q96 K153 M153:N153 B134:I148 B122:L124 D94:L102 E126:F133 K134:K148 D121:L121 H103:L120 M97:N124 B153:I153 P137:Q148 M137:N148 M94:R94" name="Range1_1"/>
  </protectedRanges>
  <autoFilter ref="B5:R69" xr:uid="{00000000-0009-0000-0000-000004000000}"/>
  <mergeCells count="2">
    <mergeCell ref="C2:R2"/>
    <mergeCell ref="C3:R3"/>
  </mergeCells>
  <conditionalFormatting sqref="J6:J94">
    <cfRule type="duplicateValues" dxfId="60" priority="1"/>
  </conditionalFormatting>
  <conditionalFormatting sqref="J150:J152">
    <cfRule type="duplicateValues" dxfId="59" priority="3"/>
  </conditionalFormatting>
  <conditionalFormatting sqref="J153 J125:J149">
    <cfRule type="duplicateValues" dxfId="58" priority="2"/>
  </conditionalFormatting>
  <dataValidations count="5">
    <dataValidation type="whole" operator="greaterThanOrEqual" allowBlank="1" showInputMessage="1" showErrorMessage="1" error="Inserir somente números inteiros" sqref="L153" xr:uid="{5899DBC5-34F8-451F-A45B-27607D37CEAA}">
      <formula1>0</formula1>
    </dataValidation>
    <dataValidation allowBlank="1" showInputMessage="1" showErrorMessage="1" promptTitle="Opções de preenchimento:" prompt="- CATSER_x000a_- CATMAT_x000a_- N/A_x000a__x000a_Preencher todas as linhas." sqref="D5" xr:uid="{00000000-0002-0000-0400-000001000000}"/>
    <dataValidation allowBlank="1" showInputMessage="1" showErrorMessage="1" promptTitle="Opções de preenchimento:" prompt="- Descrição do código, conforme consta no catálogo CATMAT/CATSER._x000a__x000a_- N/A_x000a__x000a_Preencher todas as linhas." sqref="F5" xr:uid="{00000000-0002-0000-0400-000002000000}"/>
    <dataValidation allowBlank="1" showInputMessage="1" prompt="1 código por linha._x000a_Preencher todas as linhas._x000a_Opções:_x000a_- Código da classe do material (4 dígitos);_x000a_- Código do serviço/obra (2 a 5 dígitos);_x000a_- N/A." sqref="E5" xr:uid="{00000000-0002-0000-0400-000003000000}"/>
    <dataValidation type="list" allowBlank="1" showInputMessage="1" showErrorMessage="1" sqref="D6:D153" xr:uid="{0BB05D44-83B0-4BAD-A6A2-86D588522EE2}">
      <formula1>"CATSER,CATMAT,N/A"</formula1>
    </dataValidation>
  </dataValidations>
  <pageMargins left="0.511811024" right="0.511811024" top="0.78740157499999996" bottom="0.78740157499999996" header="0.31496062000000002" footer="0.31496062000000002"/>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7">
    <tabColor theme="9"/>
  </sheetPr>
  <dimension ref="B1:S36"/>
  <sheetViews>
    <sheetView showGridLines="0" zoomScale="90" zoomScaleNormal="90" workbookViewId="0">
      <pane ySplit="5" topLeftCell="A31" activePane="bottomLeft" state="frozen"/>
      <selection activeCell="E13" sqref="E13"/>
      <selection pane="bottomLeft" activeCell="B35" sqref="B35"/>
    </sheetView>
  </sheetViews>
  <sheetFormatPr defaultColWidth="8.85546875" defaultRowHeight="12.75" x14ac:dyDescent="0.2"/>
  <cols>
    <col min="1" max="1" width="2.7109375" style="129" customWidth="1"/>
    <col min="2" max="2" width="4.7109375" style="129" customWidth="1"/>
    <col min="3" max="3" width="8.7109375" style="136" customWidth="1"/>
    <col min="4" max="4" width="17.7109375" style="104" customWidth="1"/>
    <col min="5" max="5" width="23.7109375" style="104" customWidth="1"/>
    <col min="6" max="6" width="38.28515625" style="104" customWidth="1"/>
    <col min="7" max="7" width="8.7109375" style="136" customWidth="1"/>
    <col min="8" max="8" width="11.7109375" style="136" customWidth="1"/>
    <col min="9" max="9" width="10.7109375" style="129" customWidth="1"/>
    <col min="10" max="10" width="30.7109375" style="129" customWidth="1"/>
    <col min="11" max="11" width="55.7109375" style="137" customWidth="1"/>
    <col min="12" max="12" width="16.7109375" style="129" customWidth="1"/>
    <col min="13" max="13" width="10.7109375" style="129" customWidth="1"/>
    <col min="14" max="14" width="13.7109375" style="129" customWidth="1"/>
    <col min="15" max="15" width="19.7109375" style="129" customWidth="1"/>
    <col min="16" max="16" width="8.7109375" style="129" customWidth="1"/>
    <col min="17" max="17" width="10.7109375" style="129" customWidth="1"/>
    <col min="18" max="18" width="21.7109375" style="129" customWidth="1"/>
    <col min="19" max="16384" width="8.85546875" style="129"/>
  </cols>
  <sheetData>
    <row r="1" spans="2:19" ht="13.15" customHeight="1" x14ac:dyDescent="0.2">
      <c r="B1" s="144"/>
      <c r="C1" s="145"/>
      <c r="D1" s="145"/>
      <c r="E1" s="87"/>
      <c r="F1" s="87"/>
      <c r="G1" s="130"/>
      <c r="H1" s="130"/>
      <c r="I1" s="130"/>
      <c r="J1" s="130"/>
      <c r="K1" s="130"/>
      <c r="L1" s="130"/>
      <c r="M1" s="130"/>
      <c r="N1" s="130"/>
      <c r="O1" s="130"/>
      <c r="P1" s="130"/>
      <c r="Q1" s="130"/>
      <c r="R1" s="130"/>
    </row>
    <row r="2" spans="2:19" ht="20.100000000000001" customHeight="1" x14ac:dyDescent="0.2">
      <c r="B2" s="404" t="s">
        <v>0</v>
      </c>
      <c r="C2" s="404"/>
      <c r="D2" s="404"/>
      <c r="E2" s="404"/>
      <c r="F2" s="404"/>
      <c r="G2" s="404"/>
      <c r="H2" s="404"/>
      <c r="I2" s="404"/>
      <c r="J2" s="404"/>
      <c r="K2" s="404"/>
      <c r="L2" s="404"/>
      <c r="M2" s="404"/>
      <c r="N2" s="404"/>
      <c r="O2" s="404"/>
      <c r="P2" s="404"/>
      <c r="Q2" s="404"/>
      <c r="R2" s="404"/>
    </row>
    <row r="3" spans="2:19" ht="20.100000000000001" customHeight="1" x14ac:dyDescent="0.2">
      <c r="B3" s="405" t="s">
        <v>244</v>
      </c>
      <c r="C3" s="405"/>
      <c r="D3" s="405"/>
      <c r="E3" s="405"/>
      <c r="F3" s="405"/>
      <c r="G3" s="405"/>
      <c r="H3" s="405"/>
      <c r="I3" s="405"/>
      <c r="J3" s="405"/>
      <c r="K3" s="405"/>
      <c r="L3" s="405"/>
      <c r="M3" s="405"/>
      <c r="N3" s="405"/>
      <c r="O3" s="405"/>
      <c r="P3" s="405"/>
      <c r="Q3" s="405"/>
      <c r="R3" s="405"/>
    </row>
    <row r="4" spans="2:19" ht="9.9499999999999993" customHeight="1" x14ac:dyDescent="0.2">
      <c r="C4" s="131"/>
      <c r="D4" s="87"/>
      <c r="E4" s="87"/>
      <c r="F4" s="87"/>
      <c r="G4" s="131"/>
      <c r="H4" s="131"/>
      <c r="I4" s="131"/>
      <c r="J4" s="131"/>
      <c r="K4" s="131"/>
      <c r="L4" s="131"/>
      <c r="M4" s="131"/>
      <c r="N4" s="131"/>
      <c r="O4" s="131"/>
      <c r="P4" s="131"/>
      <c r="Q4" s="131"/>
      <c r="R4" s="131"/>
    </row>
    <row r="5" spans="2:19" ht="48" customHeight="1" x14ac:dyDescent="0.2">
      <c r="B5" s="113" t="s">
        <v>45</v>
      </c>
      <c r="C5" s="113" t="s">
        <v>2</v>
      </c>
      <c r="D5" s="90" t="s">
        <v>497</v>
      </c>
      <c r="E5" s="90" t="s">
        <v>498</v>
      </c>
      <c r="F5" s="90" t="s">
        <v>488</v>
      </c>
      <c r="G5" s="113" t="s">
        <v>46</v>
      </c>
      <c r="H5" s="113" t="s">
        <v>47</v>
      </c>
      <c r="I5" s="113" t="s">
        <v>48</v>
      </c>
      <c r="J5" s="113" t="s">
        <v>49</v>
      </c>
      <c r="K5" s="113" t="s">
        <v>50</v>
      </c>
      <c r="L5" s="113" t="s">
        <v>51</v>
      </c>
      <c r="M5" s="113" t="s">
        <v>52</v>
      </c>
      <c r="N5" s="113" t="s">
        <v>53</v>
      </c>
      <c r="O5" s="113" t="s">
        <v>54</v>
      </c>
      <c r="P5" s="113" t="s">
        <v>55</v>
      </c>
      <c r="Q5" s="113" t="s">
        <v>56</v>
      </c>
      <c r="R5" s="114" t="s">
        <v>57</v>
      </c>
    </row>
    <row r="6" spans="2:19" ht="62.25" customHeight="1" x14ac:dyDescent="0.2">
      <c r="B6" s="413">
        <v>1</v>
      </c>
      <c r="C6" s="413" t="s">
        <v>7</v>
      </c>
      <c r="D6" s="414" t="s">
        <v>490</v>
      </c>
      <c r="E6" s="415">
        <v>15156</v>
      </c>
      <c r="F6" s="415" t="s">
        <v>702</v>
      </c>
      <c r="G6" s="416">
        <v>15156</v>
      </c>
      <c r="H6" s="416" t="s">
        <v>245</v>
      </c>
      <c r="I6" s="417">
        <v>1</v>
      </c>
      <c r="J6" s="418" t="s">
        <v>246</v>
      </c>
      <c r="K6" s="419" t="s">
        <v>909</v>
      </c>
      <c r="L6" s="420">
        <v>366037.36</v>
      </c>
      <c r="M6" s="421" t="s">
        <v>121</v>
      </c>
      <c r="N6" s="422" t="s">
        <v>936</v>
      </c>
      <c r="O6" s="423" t="s">
        <v>63</v>
      </c>
      <c r="P6" s="421" t="s">
        <v>70</v>
      </c>
      <c r="Q6" s="424" t="s">
        <v>64</v>
      </c>
      <c r="R6" s="425" t="s">
        <v>189</v>
      </c>
    </row>
    <row r="7" spans="2:19" ht="62.25" customHeight="1" x14ac:dyDescent="0.2">
      <c r="B7" s="413">
        <v>1</v>
      </c>
      <c r="C7" s="413" t="s">
        <v>7</v>
      </c>
      <c r="D7" s="414" t="s">
        <v>490</v>
      </c>
      <c r="E7" s="415">
        <v>15156</v>
      </c>
      <c r="F7" s="415" t="s">
        <v>702</v>
      </c>
      <c r="G7" s="416">
        <v>15156</v>
      </c>
      <c r="H7" s="416" t="s">
        <v>245</v>
      </c>
      <c r="I7" s="417">
        <v>1</v>
      </c>
      <c r="J7" s="418" t="s">
        <v>910</v>
      </c>
      <c r="K7" s="418" t="s">
        <v>911</v>
      </c>
      <c r="L7" s="426">
        <v>479854.4</v>
      </c>
      <c r="M7" s="421" t="s">
        <v>62</v>
      </c>
      <c r="N7" s="422" t="s">
        <v>937</v>
      </c>
      <c r="O7" s="423" t="s">
        <v>63</v>
      </c>
      <c r="P7" s="421" t="s">
        <v>70</v>
      </c>
      <c r="Q7" s="424" t="s">
        <v>64</v>
      </c>
      <c r="R7" s="425" t="s">
        <v>71</v>
      </c>
      <c r="S7" s="132"/>
    </row>
    <row r="8" spans="2:19" ht="60" customHeight="1" x14ac:dyDescent="0.2">
      <c r="B8" s="413">
        <v>2</v>
      </c>
      <c r="C8" s="413" t="s">
        <v>7</v>
      </c>
      <c r="D8" s="414" t="s">
        <v>490</v>
      </c>
      <c r="E8" s="415">
        <v>4391</v>
      </c>
      <c r="F8" s="415" t="s">
        <v>703</v>
      </c>
      <c r="G8" s="416">
        <v>15156</v>
      </c>
      <c r="H8" s="416" t="s">
        <v>245</v>
      </c>
      <c r="I8" s="417">
        <v>1</v>
      </c>
      <c r="J8" s="415" t="s">
        <v>248</v>
      </c>
      <c r="K8" s="427" t="s">
        <v>247</v>
      </c>
      <c r="L8" s="428">
        <v>46008.639999999999</v>
      </c>
      <c r="M8" s="421" t="s">
        <v>121</v>
      </c>
      <c r="N8" s="422" t="s">
        <v>936</v>
      </c>
      <c r="O8" s="423" t="s">
        <v>63</v>
      </c>
      <c r="P8" s="421" t="s">
        <v>70</v>
      </c>
      <c r="Q8" s="424" t="s">
        <v>64</v>
      </c>
      <c r="R8" s="425" t="s">
        <v>189</v>
      </c>
      <c r="S8" s="132"/>
    </row>
    <row r="9" spans="2:19" ht="63.95" customHeight="1" x14ac:dyDescent="0.2">
      <c r="B9" s="413">
        <v>2</v>
      </c>
      <c r="C9" s="413" t="s">
        <v>7</v>
      </c>
      <c r="D9" s="414" t="s">
        <v>490</v>
      </c>
      <c r="E9" s="415">
        <v>4391</v>
      </c>
      <c r="F9" s="415" t="s">
        <v>703</v>
      </c>
      <c r="G9" s="416">
        <v>15156</v>
      </c>
      <c r="H9" s="416" t="s">
        <v>245</v>
      </c>
      <c r="I9" s="417">
        <v>1</v>
      </c>
      <c r="J9" s="415" t="s">
        <v>912</v>
      </c>
      <c r="K9" s="418" t="s">
        <v>911</v>
      </c>
      <c r="L9" s="428">
        <v>66572.960000000006</v>
      </c>
      <c r="M9" s="421" t="s">
        <v>62</v>
      </c>
      <c r="N9" s="422" t="s">
        <v>937</v>
      </c>
      <c r="O9" s="423" t="s">
        <v>63</v>
      </c>
      <c r="P9" s="421" t="s">
        <v>70</v>
      </c>
      <c r="Q9" s="424" t="s">
        <v>64</v>
      </c>
      <c r="R9" s="425" t="s">
        <v>71</v>
      </c>
    </row>
    <row r="10" spans="2:19" ht="63.95" customHeight="1" x14ac:dyDescent="0.2">
      <c r="B10" s="413">
        <v>3</v>
      </c>
      <c r="C10" s="429" t="s">
        <v>7</v>
      </c>
      <c r="D10" s="414" t="s">
        <v>490</v>
      </c>
      <c r="E10" s="415">
        <v>25828</v>
      </c>
      <c r="F10" s="415" t="s">
        <v>704</v>
      </c>
      <c r="G10" s="430">
        <v>3719</v>
      </c>
      <c r="H10" s="430" t="s">
        <v>249</v>
      </c>
      <c r="I10" s="431">
        <v>40</v>
      </c>
      <c r="J10" s="432" t="s">
        <v>60</v>
      </c>
      <c r="K10" s="433" t="s">
        <v>913</v>
      </c>
      <c r="L10" s="428">
        <v>2974.99</v>
      </c>
      <c r="M10" s="433" t="s">
        <v>121</v>
      </c>
      <c r="N10" s="434" t="s">
        <v>251</v>
      </c>
      <c r="O10" s="435" t="s">
        <v>252</v>
      </c>
      <c r="P10" s="433" t="s">
        <v>64</v>
      </c>
      <c r="Q10" s="436" t="s">
        <v>64</v>
      </c>
      <c r="R10" s="437" t="s">
        <v>65</v>
      </c>
    </row>
    <row r="11" spans="2:19" ht="80.25" customHeight="1" x14ac:dyDescent="0.2">
      <c r="B11" s="413">
        <v>3</v>
      </c>
      <c r="C11" s="429" t="s">
        <v>7</v>
      </c>
      <c r="D11" s="414" t="s">
        <v>490</v>
      </c>
      <c r="E11" s="415">
        <v>25828</v>
      </c>
      <c r="F11" s="415" t="s">
        <v>704</v>
      </c>
      <c r="G11" s="430">
        <v>3719</v>
      </c>
      <c r="H11" s="430" t="s">
        <v>249</v>
      </c>
      <c r="I11" s="431">
        <v>40</v>
      </c>
      <c r="J11" s="432" t="s">
        <v>60</v>
      </c>
      <c r="K11" s="433" t="s">
        <v>250</v>
      </c>
      <c r="L11" s="426">
        <v>9230.57</v>
      </c>
      <c r="M11" s="433" t="s">
        <v>121</v>
      </c>
      <c r="N11" s="434" t="s">
        <v>251</v>
      </c>
      <c r="O11" s="435" t="s">
        <v>252</v>
      </c>
      <c r="P11" s="433" t="s">
        <v>64</v>
      </c>
      <c r="Q11" s="436" t="s">
        <v>64</v>
      </c>
      <c r="R11" s="438" t="s">
        <v>189</v>
      </c>
    </row>
    <row r="12" spans="2:19" ht="50.1" customHeight="1" x14ac:dyDescent="0.2">
      <c r="B12" s="413">
        <v>4</v>
      </c>
      <c r="C12" s="413" t="s">
        <v>7</v>
      </c>
      <c r="D12" s="414" t="s">
        <v>490</v>
      </c>
      <c r="E12" s="415">
        <v>21172</v>
      </c>
      <c r="F12" s="415" t="s">
        <v>705</v>
      </c>
      <c r="G12" s="416">
        <v>20656</v>
      </c>
      <c r="H12" s="416" t="s">
        <v>249</v>
      </c>
      <c r="I12" s="417">
        <v>20</v>
      </c>
      <c r="J12" s="418" t="s">
        <v>253</v>
      </c>
      <c r="K12" s="439" t="s">
        <v>254</v>
      </c>
      <c r="L12" s="426">
        <v>314408.46000000002</v>
      </c>
      <c r="M12" s="421" t="s">
        <v>62</v>
      </c>
      <c r="N12" s="422" t="s">
        <v>251</v>
      </c>
      <c r="O12" s="440" t="s">
        <v>252</v>
      </c>
      <c r="P12" s="421" t="s">
        <v>70</v>
      </c>
      <c r="Q12" s="424" t="s">
        <v>64</v>
      </c>
      <c r="R12" s="425" t="s">
        <v>71</v>
      </c>
    </row>
    <row r="13" spans="2:19" ht="50.1" customHeight="1" x14ac:dyDescent="0.2">
      <c r="B13" s="413">
        <v>5</v>
      </c>
      <c r="C13" s="429" t="s">
        <v>7</v>
      </c>
      <c r="D13" s="414" t="s">
        <v>490</v>
      </c>
      <c r="E13" s="415">
        <v>25828</v>
      </c>
      <c r="F13" s="415" t="s">
        <v>704</v>
      </c>
      <c r="G13" s="430">
        <v>3719</v>
      </c>
      <c r="H13" s="439" t="s">
        <v>249</v>
      </c>
      <c r="I13" s="431">
        <v>40</v>
      </c>
      <c r="J13" s="432" t="s">
        <v>255</v>
      </c>
      <c r="K13" s="433" t="s">
        <v>250</v>
      </c>
      <c r="L13" s="441">
        <v>0</v>
      </c>
      <c r="M13" s="433" t="s">
        <v>121</v>
      </c>
      <c r="N13" s="434" t="s">
        <v>251</v>
      </c>
      <c r="O13" s="435" t="s">
        <v>252</v>
      </c>
      <c r="P13" s="433" t="s">
        <v>64</v>
      </c>
      <c r="Q13" s="436" t="s">
        <v>64</v>
      </c>
      <c r="R13" s="438" t="s">
        <v>189</v>
      </c>
    </row>
    <row r="14" spans="2:19" ht="128.1" customHeight="1" x14ac:dyDescent="0.2">
      <c r="B14" s="413">
        <v>6</v>
      </c>
      <c r="C14" s="413" t="s">
        <v>7</v>
      </c>
      <c r="D14" s="414" t="s">
        <v>490</v>
      </c>
      <c r="E14" s="415">
        <v>17663</v>
      </c>
      <c r="F14" s="415" t="s">
        <v>706</v>
      </c>
      <c r="G14" s="416" t="s">
        <v>58</v>
      </c>
      <c r="H14" s="439" t="s">
        <v>249</v>
      </c>
      <c r="I14" s="417">
        <v>16</v>
      </c>
      <c r="J14" s="418" t="s">
        <v>256</v>
      </c>
      <c r="K14" s="421" t="s">
        <v>257</v>
      </c>
      <c r="L14" s="428">
        <v>44401.07</v>
      </c>
      <c r="M14" s="421" t="s">
        <v>121</v>
      </c>
      <c r="N14" s="422" t="s">
        <v>251</v>
      </c>
      <c r="O14" s="440" t="s">
        <v>252</v>
      </c>
      <c r="P14" s="421" t="s">
        <v>70</v>
      </c>
      <c r="Q14" s="424" t="s">
        <v>64</v>
      </c>
      <c r="R14" s="425" t="s">
        <v>71</v>
      </c>
    </row>
    <row r="15" spans="2:19" ht="116.1" customHeight="1" x14ac:dyDescent="0.2">
      <c r="B15" s="413">
        <v>7</v>
      </c>
      <c r="C15" s="413" t="s">
        <v>7</v>
      </c>
      <c r="D15" s="414" t="s">
        <v>490</v>
      </c>
      <c r="E15" s="415">
        <v>16195</v>
      </c>
      <c r="F15" s="415" t="s">
        <v>565</v>
      </c>
      <c r="G15" s="416">
        <v>16195</v>
      </c>
      <c r="H15" s="439" t="s">
        <v>249</v>
      </c>
      <c r="I15" s="417">
        <v>10</v>
      </c>
      <c r="J15" s="418" t="s">
        <v>258</v>
      </c>
      <c r="K15" s="421" t="s">
        <v>259</v>
      </c>
      <c r="L15" s="428">
        <v>942.59</v>
      </c>
      <c r="M15" s="421" t="s">
        <v>121</v>
      </c>
      <c r="N15" s="422" t="s">
        <v>251</v>
      </c>
      <c r="O15" s="440" t="s">
        <v>252</v>
      </c>
      <c r="P15" s="421" t="s">
        <v>70</v>
      </c>
      <c r="Q15" s="424" t="s">
        <v>64</v>
      </c>
      <c r="R15" s="425" t="s">
        <v>71</v>
      </c>
    </row>
    <row r="16" spans="2:19" ht="74.099999999999994" customHeight="1" x14ac:dyDescent="0.2">
      <c r="B16" s="413">
        <v>8</v>
      </c>
      <c r="C16" s="442" t="s">
        <v>260</v>
      </c>
      <c r="D16" s="414" t="s">
        <v>489</v>
      </c>
      <c r="E16" s="415">
        <v>12698</v>
      </c>
      <c r="F16" s="415" t="s">
        <v>707</v>
      </c>
      <c r="G16" s="425">
        <v>12698</v>
      </c>
      <c r="H16" s="443" t="s">
        <v>261</v>
      </c>
      <c r="I16" s="444">
        <v>5</v>
      </c>
      <c r="J16" s="445" t="s">
        <v>262</v>
      </c>
      <c r="K16" s="425" t="s">
        <v>263</v>
      </c>
      <c r="L16" s="446">
        <v>0</v>
      </c>
      <c r="M16" s="425" t="s">
        <v>62</v>
      </c>
      <c r="N16" s="447" t="s">
        <v>251</v>
      </c>
      <c r="O16" s="423" t="s">
        <v>63</v>
      </c>
      <c r="P16" s="425" t="s">
        <v>70</v>
      </c>
      <c r="Q16" s="442" t="s">
        <v>70</v>
      </c>
      <c r="R16" s="425" t="s">
        <v>189</v>
      </c>
    </row>
    <row r="17" spans="2:18" ht="116.1" customHeight="1" x14ac:dyDescent="0.2">
      <c r="B17" s="413">
        <v>9</v>
      </c>
      <c r="C17" s="442" t="s">
        <v>260</v>
      </c>
      <c r="D17" s="414" t="s">
        <v>490</v>
      </c>
      <c r="E17" s="415">
        <v>21172</v>
      </c>
      <c r="F17" s="415" t="s">
        <v>705</v>
      </c>
      <c r="G17" s="425">
        <v>20656</v>
      </c>
      <c r="H17" s="425" t="s">
        <v>249</v>
      </c>
      <c r="I17" s="425">
        <v>250</v>
      </c>
      <c r="J17" s="425" t="s">
        <v>264</v>
      </c>
      <c r="K17" s="444" t="s">
        <v>265</v>
      </c>
      <c r="L17" s="428">
        <v>153873.01999999999</v>
      </c>
      <c r="M17" s="425" t="s">
        <v>121</v>
      </c>
      <c r="N17" s="448" t="s">
        <v>251</v>
      </c>
      <c r="O17" s="425" t="s">
        <v>252</v>
      </c>
      <c r="P17" s="447" t="s">
        <v>70</v>
      </c>
      <c r="Q17" s="440" t="s">
        <v>70</v>
      </c>
      <c r="R17" s="425" t="s">
        <v>189</v>
      </c>
    </row>
    <row r="18" spans="2:18" ht="98.1" customHeight="1" x14ac:dyDescent="0.2">
      <c r="B18" s="413">
        <v>10</v>
      </c>
      <c r="C18" s="442" t="s">
        <v>260</v>
      </c>
      <c r="D18" s="414" t="s">
        <v>490</v>
      </c>
      <c r="E18" s="415">
        <v>21172</v>
      </c>
      <c r="F18" s="415" t="s">
        <v>705</v>
      </c>
      <c r="G18" s="425">
        <v>14729</v>
      </c>
      <c r="H18" s="425" t="s">
        <v>249</v>
      </c>
      <c r="I18" s="444">
        <v>50</v>
      </c>
      <c r="J18" s="445" t="s">
        <v>266</v>
      </c>
      <c r="K18" s="425" t="s">
        <v>267</v>
      </c>
      <c r="L18" s="441">
        <v>0</v>
      </c>
      <c r="M18" s="425" t="s">
        <v>121</v>
      </c>
      <c r="N18" s="447" t="s">
        <v>251</v>
      </c>
      <c r="O18" s="425" t="s">
        <v>252</v>
      </c>
      <c r="P18" s="425" t="s">
        <v>70</v>
      </c>
      <c r="Q18" s="442" t="s">
        <v>70</v>
      </c>
      <c r="R18" s="425" t="s">
        <v>189</v>
      </c>
    </row>
    <row r="19" spans="2:18" ht="98.1" customHeight="1" x14ac:dyDescent="0.2">
      <c r="B19" s="413">
        <v>11</v>
      </c>
      <c r="C19" s="442" t="s">
        <v>260</v>
      </c>
      <c r="D19" s="414" t="s">
        <v>490</v>
      </c>
      <c r="E19" s="415">
        <v>21172</v>
      </c>
      <c r="F19" s="415" t="s">
        <v>705</v>
      </c>
      <c r="G19" s="425">
        <v>14729</v>
      </c>
      <c r="H19" s="425" t="s">
        <v>249</v>
      </c>
      <c r="I19" s="444">
        <v>20</v>
      </c>
      <c r="J19" s="445" t="s">
        <v>268</v>
      </c>
      <c r="K19" s="425" t="s">
        <v>269</v>
      </c>
      <c r="L19" s="428">
        <v>0</v>
      </c>
      <c r="M19" s="425" t="s">
        <v>121</v>
      </c>
      <c r="N19" s="447" t="s">
        <v>251</v>
      </c>
      <c r="O19" s="425" t="s">
        <v>252</v>
      </c>
      <c r="P19" s="425" t="s">
        <v>70</v>
      </c>
      <c r="Q19" s="442" t="s">
        <v>70</v>
      </c>
      <c r="R19" s="425" t="s">
        <v>189</v>
      </c>
    </row>
    <row r="20" spans="2:18" ht="98.1" customHeight="1" x14ac:dyDescent="0.2">
      <c r="B20" s="413">
        <v>12</v>
      </c>
      <c r="C20" s="442" t="s">
        <v>260</v>
      </c>
      <c r="D20" s="414" t="s">
        <v>490</v>
      </c>
      <c r="E20" s="415">
        <v>21172</v>
      </c>
      <c r="F20" s="415" t="s">
        <v>705</v>
      </c>
      <c r="G20" s="443">
        <v>14729</v>
      </c>
      <c r="H20" s="425" t="s">
        <v>249</v>
      </c>
      <c r="I20" s="444">
        <v>200</v>
      </c>
      <c r="J20" s="445" t="s">
        <v>270</v>
      </c>
      <c r="K20" s="425" t="s">
        <v>271</v>
      </c>
      <c r="L20" s="428">
        <v>396661.88</v>
      </c>
      <c r="M20" s="425" t="s">
        <v>121</v>
      </c>
      <c r="N20" s="447" t="s">
        <v>251</v>
      </c>
      <c r="O20" s="425" t="s">
        <v>252</v>
      </c>
      <c r="P20" s="425" t="s">
        <v>70</v>
      </c>
      <c r="Q20" s="442" t="s">
        <v>70</v>
      </c>
      <c r="R20" s="425" t="s">
        <v>189</v>
      </c>
    </row>
    <row r="21" spans="2:18" ht="98.1" customHeight="1" x14ac:dyDescent="0.2">
      <c r="B21" s="413">
        <v>13</v>
      </c>
      <c r="C21" s="442" t="s">
        <v>260</v>
      </c>
      <c r="D21" s="414" t="s">
        <v>490</v>
      </c>
      <c r="E21" s="415">
        <v>21172</v>
      </c>
      <c r="F21" s="415" t="s">
        <v>705</v>
      </c>
      <c r="G21" s="425">
        <v>14729</v>
      </c>
      <c r="H21" s="425" t="s">
        <v>249</v>
      </c>
      <c r="I21" s="444">
        <v>125</v>
      </c>
      <c r="J21" s="445" t="s">
        <v>272</v>
      </c>
      <c r="K21" s="425" t="s">
        <v>273</v>
      </c>
      <c r="L21" s="449">
        <v>0</v>
      </c>
      <c r="M21" s="425" t="s">
        <v>121</v>
      </c>
      <c r="N21" s="447" t="s">
        <v>251</v>
      </c>
      <c r="O21" s="425" t="s">
        <v>252</v>
      </c>
      <c r="P21" s="425" t="s">
        <v>70</v>
      </c>
      <c r="Q21" s="442" t="s">
        <v>70</v>
      </c>
      <c r="R21" s="425" t="s">
        <v>189</v>
      </c>
    </row>
    <row r="22" spans="2:18" ht="84" customHeight="1" x14ac:dyDescent="0.2">
      <c r="B22" s="413">
        <v>14</v>
      </c>
      <c r="C22" s="442" t="s">
        <v>260</v>
      </c>
      <c r="D22" s="414" t="s">
        <v>490</v>
      </c>
      <c r="E22" s="415">
        <v>21172</v>
      </c>
      <c r="F22" s="415" t="s">
        <v>705</v>
      </c>
      <c r="G22" s="425">
        <v>14729</v>
      </c>
      <c r="H22" s="443" t="s">
        <v>249</v>
      </c>
      <c r="I22" s="444">
        <v>125</v>
      </c>
      <c r="J22" s="445" t="s">
        <v>274</v>
      </c>
      <c r="K22" s="425" t="s">
        <v>271</v>
      </c>
      <c r="L22" s="449">
        <v>0</v>
      </c>
      <c r="M22" s="425" t="s">
        <v>121</v>
      </c>
      <c r="N22" s="447" t="s">
        <v>251</v>
      </c>
      <c r="O22" s="425" t="s">
        <v>252</v>
      </c>
      <c r="P22" s="425" t="s">
        <v>70</v>
      </c>
      <c r="Q22" s="442" t="s">
        <v>70</v>
      </c>
      <c r="R22" s="425" t="s">
        <v>189</v>
      </c>
    </row>
    <row r="23" spans="2:18" ht="30" customHeight="1" x14ac:dyDescent="0.2">
      <c r="B23" s="413">
        <v>15</v>
      </c>
      <c r="C23" s="413" t="s">
        <v>260</v>
      </c>
      <c r="D23" s="414" t="s">
        <v>490</v>
      </c>
      <c r="E23" s="415">
        <v>21172</v>
      </c>
      <c r="F23" s="415" t="s">
        <v>705</v>
      </c>
      <c r="G23" s="416">
        <v>3840</v>
      </c>
      <c r="H23" s="416" t="s">
        <v>249</v>
      </c>
      <c r="I23" s="444">
        <v>100</v>
      </c>
      <c r="J23" s="413" t="s">
        <v>275</v>
      </c>
      <c r="K23" s="416" t="s">
        <v>276</v>
      </c>
      <c r="L23" s="449">
        <v>192805.26</v>
      </c>
      <c r="M23" s="425" t="s">
        <v>121</v>
      </c>
      <c r="N23" s="447" t="s">
        <v>251</v>
      </c>
      <c r="O23" s="425" t="s">
        <v>252</v>
      </c>
      <c r="P23" s="425" t="s">
        <v>70</v>
      </c>
      <c r="Q23" s="442" t="s">
        <v>70</v>
      </c>
      <c r="R23" s="425" t="s">
        <v>189</v>
      </c>
    </row>
    <row r="24" spans="2:18" ht="75" x14ac:dyDescent="0.2">
      <c r="B24" s="450">
        <v>16</v>
      </c>
      <c r="C24" s="451" t="s">
        <v>7</v>
      </c>
      <c r="D24" s="414" t="s">
        <v>490</v>
      </c>
      <c r="E24" s="415">
        <v>17663</v>
      </c>
      <c r="F24" s="415" t="s">
        <v>706</v>
      </c>
      <c r="G24" s="452">
        <v>17663</v>
      </c>
      <c r="H24" s="453" t="s">
        <v>511</v>
      </c>
      <c r="I24" s="454">
        <v>1</v>
      </c>
      <c r="J24" s="451" t="s">
        <v>512</v>
      </c>
      <c r="K24" s="455" t="s">
        <v>257</v>
      </c>
      <c r="L24" s="449">
        <v>157.72</v>
      </c>
      <c r="M24" s="453" t="s">
        <v>121</v>
      </c>
      <c r="N24" s="456" t="s">
        <v>513</v>
      </c>
      <c r="O24" s="453" t="s">
        <v>252</v>
      </c>
      <c r="P24" s="453" t="s">
        <v>70</v>
      </c>
      <c r="Q24" s="457" t="s">
        <v>64</v>
      </c>
      <c r="R24" s="453" t="s">
        <v>71</v>
      </c>
    </row>
    <row r="25" spans="2:18" ht="45" x14ac:dyDescent="0.2">
      <c r="B25" s="450">
        <v>17</v>
      </c>
      <c r="C25" s="451" t="s">
        <v>7</v>
      </c>
      <c r="D25" s="414" t="s">
        <v>490</v>
      </c>
      <c r="E25" s="415">
        <v>10014</v>
      </c>
      <c r="F25" s="415" t="s">
        <v>708</v>
      </c>
      <c r="G25" s="455">
        <v>10014</v>
      </c>
      <c r="H25" s="452" t="s">
        <v>514</v>
      </c>
      <c r="I25" s="454">
        <v>1</v>
      </c>
      <c r="J25" s="451" t="s">
        <v>515</v>
      </c>
      <c r="K25" s="452" t="s">
        <v>709</v>
      </c>
      <c r="L25" s="449">
        <v>4095927</v>
      </c>
      <c r="M25" s="453" t="s">
        <v>516</v>
      </c>
      <c r="N25" s="456" t="s">
        <v>517</v>
      </c>
      <c r="O25" s="453" t="s">
        <v>63</v>
      </c>
      <c r="P25" s="453" t="s">
        <v>70</v>
      </c>
      <c r="Q25" s="457" t="s">
        <v>70</v>
      </c>
      <c r="R25" s="453" t="s">
        <v>518</v>
      </c>
    </row>
    <row r="26" spans="2:18" ht="45" x14ac:dyDescent="0.2">
      <c r="B26" s="450">
        <v>18</v>
      </c>
      <c r="C26" s="451" t="s">
        <v>7</v>
      </c>
      <c r="D26" s="414" t="s">
        <v>490</v>
      </c>
      <c r="E26" s="415">
        <v>10014</v>
      </c>
      <c r="F26" s="415" t="s">
        <v>708</v>
      </c>
      <c r="G26" s="455">
        <v>10014</v>
      </c>
      <c r="H26" s="452" t="s">
        <v>514</v>
      </c>
      <c r="I26" s="454">
        <v>1</v>
      </c>
      <c r="J26" s="451" t="s">
        <v>515</v>
      </c>
      <c r="K26" s="452" t="s">
        <v>710</v>
      </c>
      <c r="L26" s="449">
        <v>405890.87</v>
      </c>
      <c r="M26" s="453" t="s">
        <v>516</v>
      </c>
      <c r="N26" s="456" t="s">
        <v>517</v>
      </c>
      <c r="O26" s="453" t="s">
        <v>63</v>
      </c>
      <c r="P26" s="453" t="s">
        <v>70</v>
      </c>
      <c r="Q26" s="457" t="s">
        <v>70</v>
      </c>
      <c r="R26" s="453" t="s">
        <v>518</v>
      </c>
    </row>
    <row r="27" spans="2:18" ht="45" x14ac:dyDescent="0.2">
      <c r="B27" s="450">
        <v>19</v>
      </c>
      <c r="C27" s="451" t="s">
        <v>7</v>
      </c>
      <c r="D27" s="414" t="s">
        <v>490</v>
      </c>
      <c r="E27" s="415">
        <v>15156</v>
      </c>
      <c r="F27" s="415" t="s">
        <v>702</v>
      </c>
      <c r="G27" s="416">
        <v>15156</v>
      </c>
      <c r="H27" s="416" t="s">
        <v>245</v>
      </c>
      <c r="I27" s="417">
        <v>1</v>
      </c>
      <c r="J27" s="418" t="s">
        <v>914</v>
      </c>
      <c r="K27" s="419" t="s">
        <v>915</v>
      </c>
      <c r="L27" s="428">
        <v>0</v>
      </c>
      <c r="M27" s="421" t="s">
        <v>121</v>
      </c>
      <c r="N27" s="422">
        <v>45589</v>
      </c>
      <c r="O27" s="423" t="s">
        <v>63</v>
      </c>
      <c r="P27" s="421" t="s">
        <v>70</v>
      </c>
      <c r="Q27" s="424" t="s">
        <v>64</v>
      </c>
      <c r="R27" s="425" t="s">
        <v>189</v>
      </c>
    </row>
    <row r="28" spans="2:18" ht="45" x14ac:dyDescent="0.2">
      <c r="B28" s="413">
        <v>20</v>
      </c>
      <c r="C28" s="413" t="s">
        <v>7</v>
      </c>
      <c r="D28" s="414" t="s">
        <v>490</v>
      </c>
      <c r="E28" s="415">
        <v>4391</v>
      </c>
      <c r="F28" s="415" t="s">
        <v>703</v>
      </c>
      <c r="G28" s="416">
        <v>15156</v>
      </c>
      <c r="H28" s="416" t="s">
        <v>245</v>
      </c>
      <c r="I28" s="417">
        <v>1</v>
      </c>
      <c r="J28" s="415" t="s">
        <v>248</v>
      </c>
      <c r="K28" s="458" t="s">
        <v>990</v>
      </c>
      <c r="L28" s="428">
        <v>4001.6</v>
      </c>
      <c r="M28" s="421" t="s">
        <v>121</v>
      </c>
      <c r="N28" s="422">
        <v>45589</v>
      </c>
      <c r="O28" s="423" t="s">
        <v>63</v>
      </c>
      <c r="P28" s="421" t="s">
        <v>70</v>
      </c>
      <c r="Q28" s="424" t="s">
        <v>64</v>
      </c>
      <c r="R28" s="425" t="s">
        <v>189</v>
      </c>
    </row>
    <row r="29" spans="2:18" ht="45" x14ac:dyDescent="0.2">
      <c r="B29" s="450">
        <v>21</v>
      </c>
      <c r="C29" s="451" t="s">
        <v>7</v>
      </c>
      <c r="D29" s="414" t="s">
        <v>490</v>
      </c>
      <c r="E29" s="415">
        <v>15156</v>
      </c>
      <c r="F29" s="415" t="s">
        <v>702</v>
      </c>
      <c r="G29" s="416">
        <v>15156</v>
      </c>
      <c r="H29" s="416" t="s">
        <v>245</v>
      </c>
      <c r="I29" s="417">
        <v>1</v>
      </c>
      <c r="J29" s="418" t="s">
        <v>916</v>
      </c>
      <c r="K29" s="419" t="s">
        <v>991</v>
      </c>
      <c r="L29" s="428">
        <v>44888.25</v>
      </c>
      <c r="M29" s="421" t="s">
        <v>121</v>
      </c>
      <c r="N29" s="422">
        <v>45589</v>
      </c>
      <c r="O29" s="423" t="s">
        <v>63</v>
      </c>
      <c r="P29" s="421" t="s">
        <v>70</v>
      </c>
      <c r="Q29" s="424" t="s">
        <v>64</v>
      </c>
      <c r="R29" s="425" t="s">
        <v>189</v>
      </c>
    </row>
    <row r="30" spans="2:18" ht="45" x14ac:dyDescent="0.2">
      <c r="B30" s="450">
        <v>22</v>
      </c>
      <c r="C30" s="451" t="s">
        <v>7</v>
      </c>
      <c r="D30" s="414" t="s">
        <v>490</v>
      </c>
      <c r="E30" s="415">
        <v>7195</v>
      </c>
      <c r="F30" s="415" t="s">
        <v>917</v>
      </c>
      <c r="G30" s="416">
        <v>7195</v>
      </c>
      <c r="H30" s="419" t="s">
        <v>260</v>
      </c>
      <c r="I30" s="417">
        <v>1</v>
      </c>
      <c r="J30" s="418" t="s">
        <v>918</v>
      </c>
      <c r="K30" s="419" t="s">
        <v>992</v>
      </c>
      <c r="L30" s="428">
        <v>0</v>
      </c>
      <c r="M30" s="421" t="s">
        <v>121</v>
      </c>
      <c r="N30" s="422" t="s">
        <v>919</v>
      </c>
      <c r="O30" s="423" t="s">
        <v>63</v>
      </c>
      <c r="P30" s="421" t="s">
        <v>70</v>
      </c>
      <c r="Q30" s="424" t="s">
        <v>64</v>
      </c>
      <c r="R30" s="425" t="s">
        <v>189</v>
      </c>
    </row>
    <row r="31" spans="2:18" ht="45" x14ac:dyDescent="0.2">
      <c r="B31" s="450">
        <v>23</v>
      </c>
      <c r="C31" s="451" t="s">
        <v>7</v>
      </c>
      <c r="D31" s="414" t="s">
        <v>490</v>
      </c>
      <c r="E31" s="415">
        <v>15156</v>
      </c>
      <c r="F31" s="415" t="s">
        <v>702</v>
      </c>
      <c r="G31" s="416">
        <v>15156</v>
      </c>
      <c r="H31" s="419" t="s">
        <v>245</v>
      </c>
      <c r="I31" s="417">
        <v>1</v>
      </c>
      <c r="J31" s="418" t="s">
        <v>246</v>
      </c>
      <c r="K31" s="419" t="s">
        <v>920</v>
      </c>
      <c r="L31" s="428">
        <v>2006.16</v>
      </c>
      <c r="M31" s="421" t="s">
        <v>121</v>
      </c>
      <c r="N31" s="422" t="s">
        <v>921</v>
      </c>
      <c r="O31" s="423" t="s">
        <v>63</v>
      </c>
      <c r="P31" s="421" t="s">
        <v>70</v>
      </c>
      <c r="Q31" s="424" t="s">
        <v>64</v>
      </c>
      <c r="R31" s="425" t="s">
        <v>189</v>
      </c>
    </row>
    <row r="32" spans="2:18" ht="60" x14ac:dyDescent="0.2">
      <c r="B32" s="450">
        <v>24</v>
      </c>
      <c r="C32" s="451" t="s">
        <v>7</v>
      </c>
      <c r="D32" s="414" t="s">
        <v>490</v>
      </c>
      <c r="E32" s="415">
        <v>8796</v>
      </c>
      <c r="F32" s="415" t="s">
        <v>922</v>
      </c>
      <c r="G32" s="416">
        <v>8796</v>
      </c>
      <c r="H32" s="419" t="s">
        <v>260</v>
      </c>
      <c r="I32" s="417">
        <v>1</v>
      </c>
      <c r="J32" s="418" t="s">
        <v>923</v>
      </c>
      <c r="K32" s="419" t="s">
        <v>924</v>
      </c>
      <c r="L32" s="428">
        <v>99282.91</v>
      </c>
      <c r="M32" s="421" t="s">
        <v>516</v>
      </c>
      <c r="N32" s="422" t="s">
        <v>919</v>
      </c>
      <c r="O32" s="423" t="s">
        <v>63</v>
      </c>
      <c r="P32" s="421" t="s">
        <v>70</v>
      </c>
      <c r="Q32" s="424" t="s">
        <v>64</v>
      </c>
      <c r="R32" s="425" t="s">
        <v>71</v>
      </c>
    </row>
    <row r="33" spans="2:18" ht="45" x14ac:dyDescent="0.2">
      <c r="B33" s="450">
        <v>25</v>
      </c>
      <c r="C33" s="451" t="s">
        <v>7</v>
      </c>
      <c r="D33" s="414" t="s">
        <v>490</v>
      </c>
      <c r="E33" s="415">
        <v>8311</v>
      </c>
      <c r="F33" s="415" t="s">
        <v>938</v>
      </c>
      <c r="G33" s="416">
        <v>841</v>
      </c>
      <c r="H33" s="419" t="s">
        <v>260</v>
      </c>
      <c r="I33" s="417">
        <v>1</v>
      </c>
      <c r="J33" s="418" t="s">
        <v>939</v>
      </c>
      <c r="K33" s="419" t="s">
        <v>940</v>
      </c>
      <c r="L33" s="428">
        <v>452401.34</v>
      </c>
      <c r="M33" s="421" t="s">
        <v>516</v>
      </c>
      <c r="N33" s="422" t="s">
        <v>919</v>
      </c>
      <c r="O33" s="423" t="s">
        <v>63</v>
      </c>
      <c r="P33" s="421" t="s">
        <v>70</v>
      </c>
      <c r="Q33" s="424" t="s">
        <v>64</v>
      </c>
      <c r="R33" s="425" t="s">
        <v>71</v>
      </c>
    </row>
    <row r="34" spans="2:18" ht="45" x14ac:dyDescent="0.2">
      <c r="B34" s="450">
        <v>26</v>
      </c>
      <c r="C34" s="451" t="s">
        <v>7</v>
      </c>
      <c r="D34" s="414" t="s">
        <v>490</v>
      </c>
      <c r="E34" s="415">
        <v>10014</v>
      </c>
      <c r="F34" s="415" t="s">
        <v>708</v>
      </c>
      <c r="G34" s="455">
        <v>10014</v>
      </c>
      <c r="H34" s="452" t="s">
        <v>249</v>
      </c>
      <c r="I34" s="454">
        <v>1</v>
      </c>
      <c r="J34" s="451" t="s">
        <v>993</v>
      </c>
      <c r="K34" s="452" t="s">
        <v>994</v>
      </c>
      <c r="L34" s="449">
        <v>462035.5</v>
      </c>
      <c r="M34" s="453" t="s">
        <v>516</v>
      </c>
      <c r="N34" s="456" t="s">
        <v>995</v>
      </c>
      <c r="O34" s="453" t="s">
        <v>63</v>
      </c>
      <c r="P34" s="453" t="s">
        <v>70</v>
      </c>
      <c r="Q34" s="457" t="s">
        <v>70</v>
      </c>
      <c r="R34" s="453" t="s">
        <v>518</v>
      </c>
    </row>
    <row r="35" spans="2:18" ht="15" x14ac:dyDescent="0.2">
      <c r="B35" s="133"/>
      <c r="C35" s="133"/>
      <c r="G35" s="133"/>
      <c r="H35" s="133"/>
      <c r="I35" s="133"/>
      <c r="J35" s="133"/>
      <c r="K35" s="134" t="s">
        <v>66</v>
      </c>
      <c r="L35" s="135">
        <f>SUM(L6:L34)</f>
        <v>7640362.5499999998</v>
      </c>
      <c r="M35" s="133"/>
      <c r="N35" s="133"/>
      <c r="O35" s="133"/>
      <c r="P35" s="133"/>
      <c r="Q35" s="133"/>
      <c r="R35" s="133"/>
    </row>
    <row r="36" spans="2:18" x14ac:dyDescent="0.2">
      <c r="L36" s="169"/>
    </row>
  </sheetData>
  <mergeCells count="2">
    <mergeCell ref="B2:R2"/>
    <mergeCell ref="B3:R3"/>
  </mergeCells>
  <conditionalFormatting sqref="J10">
    <cfRule type="duplicateValues" dxfId="15" priority="14"/>
  </conditionalFormatting>
  <conditionalFormatting sqref="J11">
    <cfRule type="duplicateValues" dxfId="14" priority="9"/>
  </conditionalFormatting>
  <conditionalFormatting sqref="J12 J14:J23 J6:J7">
    <cfRule type="duplicateValues" dxfId="13" priority="16"/>
  </conditionalFormatting>
  <conditionalFormatting sqref="J13">
    <cfRule type="duplicateValues" dxfId="12" priority="15"/>
  </conditionalFormatting>
  <conditionalFormatting sqref="J24">
    <cfRule type="duplicateValues" dxfId="11" priority="12"/>
  </conditionalFormatting>
  <conditionalFormatting sqref="J25">
    <cfRule type="duplicateValues" dxfId="10" priority="13"/>
  </conditionalFormatting>
  <conditionalFormatting sqref="J26">
    <cfRule type="duplicateValues" dxfId="9" priority="8"/>
  </conditionalFormatting>
  <conditionalFormatting sqref="J27">
    <cfRule type="duplicateValues" dxfId="8" priority="6"/>
  </conditionalFormatting>
  <conditionalFormatting sqref="J29">
    <cfRule type="duplicateValues" dxfId="7" priority="5"/>
  </conditionalFormatting>
  <conditionalFormatting sqref="J30">
    <cfRule type="duplicateValues" dxfId="6" priority="7"/>
  </conditionalFormatting>
  <conditionalFormatting sqref="J31">
    <cfRule type="duplicateValues" dxfId="5" priority="3"/>
  </conditionalFormatting>
  <conditionalFormatting sqref="J32">
    <cfRule type="duplicateValues" dxfId="4" priority="4"/>
  </conditionalFormatting>
  <conditionalFormatting sqref="J33">
    <cfRule type="duplicateValues" dxfId="3" priority="2"/>
  </conditionalFormatting>
  <conditionalFormatting sqref="J34">
    <cfRule type="duplicateValues" dxfId="2" priority="1"/>
  </conditionalFormatting>
  <conditionalFormatting sqref="K7">
    <cfRule type="duplicateValues" dxfId="1" priority="11"/>
  </conditionalFormatting>
  <conditionalFormatting sqref="K9">
    <cfRule type="duplicateValues" dxfId="0" priority="10"/>
  </conditionalFormatting>
  <dataValidations count="6">
    <dataValidation type="whole" operator="greaterThanOrEqual" allowBlank="1" showInputMessage="1" showErrorMessage="1" error="Inserir somente números inteiros" sqref="L18:L19 L21 L13 L16" xr:uid="{0A6D3B50-C287-41E8-B077-12B2641983F3}">
      <formula1>0</formula1>
    </dataValidation>
    <dataValidation type="list" allowBlank="1" showInputMessage="1" showErrorMessage="1" promptTitle="Opções de preenchimento:" prompt="- CATSER_x000a_- CATMAT_x000a_- N/A_x000a__x000a_Preencher todas as linhas." sqref="D6:D34" xr:uid="{674355AD-A925-4945-A4F2-9A26EA1B73E3}">
      <formula1>INDIRECT("Dados"&amp;"!$I$3:$I$5")</formula1>
    </dataValidation>
    <dataValidation allowBlank="1" showInputMessage="1" showErrorMessage="1" promptTitle="Opções de preenchimento:" prompt="- CATSER_x000a_- CATMAT_x000a_- N/A_x000a__x000a_Preencher todas as linhas." sqref="D5" xr:uid="{00000000-0002-0000-0500-000002000000}"/>
    <dataValidation allowBlank="1" showInputMessage="1" showErrorMessage="1" promptTitle="Opções de preenchimento:" prompt="- Descrição do código, conforme consta no catálogo CATMAT/CATSER._x000a__x000a_- N/A_x000a__x000a_Preencher todas as linhas." sqref="F5:F34" xr:uid="{00000000-0002-0000-0500-000003000000}"/>
    <dataValidation type="textLength" allowBlank="1" showInputMessage="1" showErrorMessage="1" errorTitle="Verificar preenchimento" error="Apenas 1 código por linha. Deve ser um número inteiro entre 10 e 99999 ou N/A." prompt="1 código por linha._x000a_Preencher todas as linhas._x000a_Opções:_x000a_- Código da classe do material (4 dígitos);_x000a_- Código do serviço/obra (2 a 5 dígitos);_x000a_- N/A." sqref="E6:E34" xr:uid="{0B36CA5B-54A5-423E-93C9-7DD72AB54735}">
      <formula1>1</formula1>
      <formula2>5</formula2>
    </dataValidation>
    <dataValidation allowBlank="1" showInputMessage="1" prompt="1 código por linha._x000a_Preencher todas as linhas._x000a_Opções:_x000a_- Código da classe do material (4 dígitos);_x000a_- Código do serviço/obra (2 a 5 dígitos);_x000a_- N/A." sqref="E5" xr:uid="{00000000-0002-0000-0500-000005000000}"/>
  </dataValidations>
  <pageMargins left="0.511811024" right="0.511811024" top="0.78740157499999996" bottom="0.78740157499999996" header="0.31496062000000002" footer="0.31496062000000002"/>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tabColor rgb="FF996633"/>
  </sheetPr>
  <dimension ref="B1:R82"/>
  <sheetViews>
    <sheetView showGridLines="0" topLeftCell="F1" zoomScale="90" zoomScaleNormal="90" workbookViewId="0">
      <pane ySplit="5" topLeftCell="A79" activePane="bottomLeft" state="frozen"/>
      <selection activeCell="E13" sqref="E13"/>
      <selection pane="bottomLeft" activeCell="L80" sqref="L80"/>
    </sheetView>
  </sheetViews>
  <sheetFormatPr defaultColWidth="8.85546875" defaultRowHeight="15" x14ac:dyDescent="0.25"/>
  <cols>
    <col min="1" max="1" width="2.7109375" style="159" customWidth="1"/>
    <col min="2" max="2" width="4.7109375" style="154" customWidth="1"/>
    <col min="3" max="3" width="8.7109375" style="154" customWidth="1"/>
    <col min="4" max="4" width="17.7109375" style="168" customWidth="1"/>
    <col min="5" max="5" width="23.7109375" style="168" customWidth="1"/>
    <col min="6" max="6" width="38.28515625" style="168" customWidth="1"/>
    <col min="7" max="7" width="8.7109375" style="154" customWidth="1"/>
    <col min="8" max="8" width="11.7109375" style="154" customWidth="1"/>
    <col min="9" max="9" width="10.7109375" style="154" customWidth="1"/>
    <col min="10" max="10" width="30.7109375" style="155" customWidth="1"/>
    <col min="11" max="11" width="55.7109375" style="156" customWidth="1"/>
    <col min="12" max="12" width="19.28515625" style="154" customWidth="1"/>
    <col min="13" max="13" width="14.28515625" style="154" customWidth="1"/>
    <col min="14" max="14" width="13.7109375" style="154" customWidth="1"/>
    <col min="15" max="15" width="19.7109375" style="154" customWidth="1"/>
    <col min="16" max="16" width="8.7109375" style="154" customWidth="1"/>
    <col min="17" max="17" width="10.7109375" style="154" customWidth="1"/>
    <col min="18" max="18" width="21.7109375" style="154" customWidth="1"/>
    <col min="19" max="16384" width="8.85546875" style="159"/>
  </cols>
  <sheetData>
    <row r="1" spans="2:18" x14ac:dyDescent="0.25">
      <c r="B1" s="160"/>
      <c r="C1" s="161"/>
      <c r="D1" s="161"/>
      <c r="E1" s="162"/>
      <c r="F1" s="162"/>
      <c r="G1" s="163"/>
      <c r="H1" s="163"/>
      <c r="I1" s="163"/>
      <c r="J1" s="164"/>
      <c r="K1" s="164"/>
      <c r="L1" s="163"/>
      <c r="M1" s="163"/>
      <c r="N1" s="163"/>
      <c r="O1" s="163"/>
      <c r="P1" s="163"/>
      <c r="Q1" s="163"/>
      <c r="R1" s="163"/>
    </row>
    <row r="2" spans="2:18" ht="15.75" x14ac:dyDescent="0.25">
      <c r="C2" s="406" t="s">
        <v>0</v>
      </c>
      <c r="D2" s="406"/>
      <c r="E2" s="406"/>
      <c r="F2" s="406"/>
      <c r="G2" s="406"/>
      <c r="H2" s="406"/>
      <c r="I2" s="406"/>
      <c r="J2" s="406"/>
      <c r="K2" s="406"/>
      <c r="L2" s="406"/>
      <c r="M2" s="406"/>
      <c r="N2" s="406"/>
      <c r="O2" s="406"/>
      <c r="P2" s="406"/>
      <c r="Q2" s="406"/>
      <c r="R2" s="406"/>
    </row>
    <row r="3" spans="2:18" x14ac:dyDescent="0.25">
      <c r="C3" s="407" t="s">
        <v>857</v>
      </c>
      <c r="D3" s="407"/>
      <c r="E3" s="407"/>
      <c r="F3" s="407"/>
      <c r="G3" s="407"/>
      <c r="H3" s="407"/>
      <c r="I3" s="407"/>
      <c r="J3" s="407"/>
      <c r="K3" s="407"/>
      <c r="L3" s="407"/>
      <c r="M3" s="407"/>
      <c r="N3" s="407"/>
      <c r="O3" s="407"/>
      <c r="P3" s="407"/>
      <c r="Q3" s="407"/>
      <c r="R3" s="407"/>
    </row>
    <row r="4" spans="2:18" x14ac:dyDescent="0.25">
      <c r="C4" s="163"/>
      <c r="D4" s="162"/>
      <c r="E4" s="162"/>
      <c r="F4" s="162"/>
      <c r="G4" s="163"/>
      <c r="H4" s="163"/>
      <c r="I4" s="163"/>
      <c r="J4" s="164"/>
      <c r="K4" s="164"/>
      <c r="L4" s="163"/>
      <c r="M4" s="163"/>
      <c r="N4" s="163"/>
      <c r="O4" s="163"/>
      <c r="P4" s="163"/>
      <c r="Q4" s="163"/>
      <c r="R4" s="163"/>
    </row>
    <row r="5" spans="2:18" ht="60.75" thickBot="1" x14ac:dyDescent="0.3">
      <c r="B5" s="165" t="s">
        <v>45</v>
      </c>
      <c r="C5" s="165" t="s">
        <v>2</v>
      </c>
      <c r="D5" s="166" t="s">
        <v>497</v>
      </c>
      <c r="E5" s="166" t="s">
        <v>498</v>
      </c>
      <c r="F5" s="166" t="s">
        <v>488</v>
      </c>
      <c r="G5" s="165" t="s">
        <v>46</v>
      </c>
      <c r="H5" s="165" t="s">
        <v>47</v>
      </c>
      <c r="I5" s="165" t="s">
        <v>48</v>
      </c>
      <c r="J5" s="165" t="s">
        <v>49</v>
      </c>
      <c r="K5" s="165" t="s">
        <v>50</v>
      </c>
      <c r="L5" s="165" t="s">
        <v>51</v>
      </c>
      <c r="M5" s="165" t="s">
        <v>52</v>
      </c>
      <c r="N5" s="165" t="s">
        <v>53</v>
      </c>
      <c r="O5" s="165" t="s">
        <v>54</v>
      </c>
      <c r="P5" s="165" t="s">
        <v>55</v>
      </c>
      <c r="Q5" s="165" t="s">
        <v>56</v>
      </c>
      <c r="R5" s="167" t="s">
        <v>57</v>
      </c>
    </row>
    <row r="6" spans="2:18" ht="120" customHeight="1" x14ac:dyDescent="0.25">
      <c r="B6" s="224">
        <v>1</v>
      </c>
      <c r="C6" s="225" t="s">
        <v>8</v>
      </c>
      <c r="D6" s="225" t="s">
        <v>490</v>
      </c>
      <c r="E6" s="226">
        <v>26484</v>
      </c>
      <c r="F6" s="226" t="s">
        <v>711</v>
      </c>
      <c r="G6" s="225">
        <v>26484</v>
      </c>
      <c r="H6" s="227" t="s">
        <v>864</v>
      </c>
      <c r="I6" s="228">
        <v>1</v>
      </c>
      <c r="J6" s="225" t="s">
        <v>996</v>
      </c>
      <c r="K6" s="227" t="s">
        <v>278</v>
      </c>
      <c r="L6" s="229">
        <v>0</v>
      </c>
      <c r="M6" s="227" t="s">
        <v>62</v>
      </c>
      <c r="N6" s="230" t="s">
        <v>59</v>
      </c>
      <c r="O6" s="227" t="s">
        <v>279</v>
      </c>
      <c r="P6" s="227" t="s">
        <v>64</v>
      </c>
      <c r="Q6" s="225" t="s">
        <v>64</v>
      </c>
      <c r="R6" s="231" t="s">
        <v>280</v>
      </c>
    </row>
    <row r="7" spans="2:18" ht="90" x14ac:dyDescent="0.25">
      <c r="B7" s="232">
        <v>2</v>
      </c>
      <c r="C7" s="216" t="s">
        <v>8</v>
      </c>
      <c r="D7" s="233" t="s">
        <v>490</v>
      </c>
      <c r="E7" s="233">
        <v>26484</v>
      </c>
      <c r="F7" s="233" t="s">
        <v>711</v>
      </c>
      <c r="G7" s="216">
        <v>26484</v>
      </c>
      <c r="H7" s="181" t="s">
        <v>864</v>
      </c>
      <c r="I7" s="214">
        <v>1</v>
      </c>
      <c r="J7" s="216" t="s">
        <v>712</v>
      </c>
      <c r="K7" s="181" t="s">
        <v>281</v>
      </c>
      <c r="L7" s="192">
        <v>24375</v>
      </c>
      <c r="M7" s="181" t="s">
        <v>62</v>
      </c>
      <c r="N7" s="215" t="s">
        <v>59</v>
      </c>
      <c r="O7" s="181" t="s">
        <v>279</v>
      </c>
      <c r="P7" s="181" t="s">
        <v>64</v>
      </c>
      <c r="Q7" s="216" t="s">
        <v>64</v>
      </c>
      <c r="R7" s="234" t="s">
        <v>65</v>
      </c>
    </row>
    <row r="8" spans="2:18" ht="150" x14ac:dyDescent="0.25">
      <c r="B8" s="232">
        <v>3</v>
      </c>
      <c r="C8" s="216" t="s">
        <v>8</v>
      </c>
      <c r="D8" s="233" t="s">
        <v>490</v>
      </c>
      <c r="E8" s="233">
        <v>25992</v>
      </c>
      <c r="F8" s="233" t="s">
        <v>713</v>
      </c>
      <c r="G8" s="233">
        <v>25992</v>
      </c>
      <c r="H8" s="181" t="s">
        <v>282</v>
      </c>
      <c r="I8" s="214">
        <v>1</v>
      </c>
      <c r="J8" s="216" t="s">
        <v>997</v>
      </c>
      <c r="K8" s="181" t="s">
        <v>531</v>
      </c>
      <c r="L8" s="192">
        <v>3684</v>
      </c>
      <c r="M8" s="181" t="s">
        <v>62</v>
      </c>
      <c r="N8" s="215">
        <v>45426</v>
      </c>
      <c r="O8" s="181" t="s">
        <v>283</v>
      </c>
      <c r="P8" s="181" t="s">
        <v>64</v>
      </c>
      <c r="Q8" s="216" t="s">
        <v>64</v>
      </c>
      <c r="R8" s="234" t="s">
        <v>83</v>
      </c>
    </row>
    <row r="9" spans="2:18" ht="210" customHeight="1" x14ac:dyDescent="0.25">
      <c r="B9" s="232">
        <v>4</v>
      </c>
      <c r="C9" s="216" t="s">
        <v>8</v>
      </c>
      <c r="D9" s="233" t="s">
        <v>490</v>
      </c>
      <c r="E9" s="233">
        <v>25992</v>
      </c>
      <c r="F9" s="233" t="s">
        <v>713</v>
      </c>
      <c r="G9" s="233">
        <v>25992</v>
      </c>
      <c r="H9" s="181" t="s">
        <v>284</v>
      </c>
      <c r="I9" s="214">
        <v>1</v>
      </c>
      <c r="J9" s="216" t="s">
        <v>998</v>
      </c>
      <c r="K9" s="181" t="s">
        <v>285</v>
      </c>
      <c r="L9" s="192">
        <v>719981</v>
      </c>
      <c r="M9" s="181" t="s">
        <v>62</v>
      </c>
      <c r="N9" s="215">
        <v>45548</v>
      </c>
      <c r="O9" s="181" t="s">
        <v>279</v>
      </c>
      <c r="P9" s="181" t="s">
        <v>64</v>
      </c>
      <c r="Q9" s="216" t="s">
        <v>64</v>
      </c>
      <c r="R9" s="234" t="s">
        <v>122</v>
      </c>
    </row>
    <row r="10" spans="2:18" ht="210" x14ac:dyDescent="0.25">
      <c r="B10" s="232">
        <v>5</v>
      </c>
      <c r="C10" s="216" t="s">
        <v>8</v>
      </c>
      <c r="D10" s="233" t="s">
        <v>490</v>
      </c>
      <c r="E10" s="233">
        <v>25992</v>
      </c>
      <c r="F10" s="233" t="s">
        <v>713</v>
      </c>
      <c r="G10" s="233">
        <v>25992</v>
      </c>
      <c r="H10" s="181" t="s">
        <v>999</v>
      </c>
      <c r="I10" s="214">
        <v>1</v>
      </c>
      <c r="J10" s="216" t="s">
        <v>1000</v>
      </c>
      <c r="K10" s="181" t="s">
        <v>714</v>
      </c>
      <c r="L10" s="192">
        <v>316978</v>
      </c>
      <c r="M10" s="181" t="s">
        <v>62</v>
      </c>
      <c r="N10" s="215">
        <v>45652</v>
      </c>
      <c r="O10" s="181" t="s">
        <v>279</v>
      </c>
      <c r="P10" s="181" t="s">
        <v>64</v>
      </c>
      <c r="Q10" s="216" t="s">
        <v>64</v>
      </c>
      <c r="R10" s="234" t="s">
        <v>83</v>
      </c>
    </row>
    <row r="11" spans="2:18" ht="75" x14ac:dyDescent="0.25">
      <c r="B11" s="232">
        <v>6</v>
      </c>
      <c r="C11" s="216" t="s">
        <v>8</v>
      </c>
      <c r="D11" s="233" t="s">
        <v>490</v>
      </c>
      <c r="E11" s="233">
        <v>26484</v>
      </c>
      <c r="F11" s="233" t="s">
        <v>711</v>
      </c>
      <c r="G11" s="216">
        <v>26484</v>
      </c>
      <c r="H11" s="181" t="s">
        <v>277</v>
      </c>
      <c r="I11" s="214">
        <v>1</v>
      </c>
      <c r="J11" s="216" t="s">
        <v>286</v>
      </c>
      <c r="K11" s="181" t="s">
        <v>287</v>
      </c>
      <c r="L11" s="192">
        <v>20288</v>
      </c>
      <c r="M11" s="181" t="s">
        <v>62</v>
      </c>
      <c r="N11" s="215">
        <v>45393</v>
      </c>
      <c r="O11" s="181" t="s">
        <v>279</v>
      </c>
      <c r="P11" s="181" t="s">
        <v>64</v>
      </c>
      <c r="Q11" s="216" t="s">
        <v>64</v>
      </c>
      <c r="R11" s="234" t="s">
        <v>83</v>
      </c>
    </row>
    <row r="12" spans="2:18" ht="105" x14ac:dyDescent="0.25">
      <c r="B12" s="232">
        <v>7</v>
      </c>
      <c r="C12" s="216" t="s">
        <v>8</v>
      </c>
      <c r="D12" s="233" t="s">
        <v>490</v>
      </c>
      <c r="E12" s="233">
        <v>25992</v>
      </c>
      <c r="F12" s="233" t="s">
        <v>713</v>
      </c>
      <c r="G12" s="233">
        <v>25992</v>
      </c>
      <c r="H12" s="181" t="s">
        <v>864</v>
      </c>
      <c r="I12" s="214">
        <v>1</v>
      </c>
      <c r="J12" s="216" t="s">
        <v>1001</v>
      </c>
      <c r="K12" s="181" t="s">
        <v>715</v>
      </c>
      <c r="L12" s="192">
        <v>0</v>
      </c>
      <c r="M12" s="181" t="s">
        <v>62</v>
      </c>
      <c r="N12" s="215">
        <v>45366</v>
      </c>
      <c r="O12" s="181" t="s">
        <v>283</v>
      </c>
      <c r="P12" s="181" t="s">
        <v>64</v>
      </c>
      <c r="Q12" s="216" t="s">
        <v>64</v>
      </c>
      <c r="R12" s="234" t="s">
        <v>83</v>
      </c>
    </row>
    <row r="13" spans="2:18" ht="105" customHeight="1" x14ac:dyDescent="0.25">
      <c r="B13" s="232">
        <v>8</v>
      </c>
      <c r="C13" s="216" t="s">
        <v>8</v>
      </c>
      <c r="D13" s="233" t="s">
        <v>490</v>
      </c>
      <c r="E13" s="233">
        <v>27502</v>
      </c>
      <c r="F13" s="233" t="s">
        <v>716</v>
      </c>
      <c r="G13" s="216">
        <v>27502</v>
      </c>
      <c r="H13" s="181" t="s">
        <v>288</v>
      </c>
      <c r="I13" s="214">
        <v>1</v>
      </c>
      <c r="J13" s="216" t="s">
        <v>1002</v>
      </c>
      <c r="K13" s="181" t="s">
        <v>717</v>
      </c>
      <c r="L13" s="192">
        <v>768508</v>
      </c>
      <c r="M13" s="181" t="s">
        <v>62</v>
      </c>
      <c r="N13" s="215">
        <v>45602</v>
      </c>
      <c r="O13" s="181" t="s">
        <v>279</v>
      </c>
      <c r="P13" s="181" t="s">
        <v>64</v>
      </c>
      <c r="Q13" s="216" t="s">
        <v>64</v>
      </c>
      <c r="R13" s="234" t="s">
        <v>83</v>
      </c>
    </row>
    <row r="14" spans="2:18" ht="180" x14ac:dyDescent="0.25">
      <c r="B14" s="232">
        <v>9</v>
      </c>
      <c r="C14" s="216" t="s">
        <v>8</v>
      </c>
      <c r="D14" s="233" t="s">
        <v>490</v>
      </c>
      <c r="E14" s="233">
        <v>27502</v>
      </c>
      <c r="F14" s="233" t="s">
        <v>716</v>
      </c>
      <c r="G14" s="216">
        <v>27502</v>
      </c>
      <c r="H14" s="181" t="s">
        <v>864</v>
      </c>
      <c r="I14" s="214">
        <v>10</v>
      </c>
      <c r="J14" s="216" t="s">
        <v>1003</v>
      </c>
      <c r="K14" s="181" t="s">
        <v>718</v>
      </c>
      <c r="L14" s="192">
        <v>69119</v>
      </c>
      <c r="M14" s="181" t="s">
        <v>62</v>
      </c>
      <c r="N14" s="215">
        <v>45602</v>
      </c>
      <c r="O14" s="181" t="s">
        <v>279</v>
      </c>
      <c r="P14" s="181" t="s">
        <v>64</v>
      </c>
      <c r="Q14" s="216" t="s">
        <v>64</v>
      </c>
      <c r="R14" s="234" t="s">
        <v>83</v>
      </c>
    </row>
    <row r="15" spans="2:18" ht="180" x14ac:dyDescent="0.25">
      <c r="B15" s="232">
        <v>10</v>
      </c>
      <c r="C15" s="216" t="s">
        <v>8</v>
      </c>
      <c r="D15" s="233" t="s">
        <v>490</v>
      </c>
      <c r="E15" s="233">
        <v>27502</v>
      </c>
      <c r="F15" s="233" t="s">
        <v>716</v>
      </c>
      <c r="G15" s="216">
        <v>27502</v>
      </c>
      <c r="H15" s="181" t="s">
        <v>864</v>
      </c>
      <c r="I15" s="214">
        <v>5</v>
      </c>
      <c r="J15" s="216" t="s">
        <v>1004</v>
      </c>
      <c r="K15" s="181" t="s">
        <v>718</v>
      </c>
      <c r="L15" s="192">
        <v>115881</v>
      </c>
      <c r="M15" s="181" t="s">
        <v>62</v>
      </c>
      <c r="N15" s="215">
        <v>45616</v>
      </c>
      <c r="O15" s="181" t="s">
        <v>279</v>
      </c>
      <c r="P15" s="181" t="s">
        <v>64</v>
      </c>
      <c r="Q15" s="216" t="s">
        <v>64</v>
      </c>
      <c r="R15" s="234" t="s">
        <v>83</v>
      </c>
    </row>
    <row r="16" spans="2:18" ht="105" customHeight="1" x14ac:dyDescent="0.25">
      <c r="B16" s="232">
        <v>11</v>
      </c>
      <c r="C16" s="216" t="s">
        <v>8</v>
      </c>
      <c r="D16" s="233" t="s">
        <v>490</v>
      </c>
      <c r="E16" s="216">
        <v>27472</v>
      </c>
      <c r="F16" s="216" t="s">
        <v>719</v>
      </c>
      <c r="G16" s="216">
        <v>27472</v>
      </c>
      <c r="H16" s="181" t="s">
        <v>289</v>
      </c>
      <c r="I16" s="214">
        <v>1</v>
      </c>
      <c r="J16" s="216" t="s">
        <v>1005</v>
      </c>
      <c r="K16" s="408" t="s">
        <v>720</v>
      </c>
      <c r="L16" s="192">
        <v>51957</v>
      </c>
      <c r="M16" s="181" t="s">
        <v>62</v>
      </c>
      <c r="N16" s="215">
        <v>45391</v>
      </c>
      <c r="O16" s="181" t="s">
        <v>279</v>
      </c>
      <c r="P16" s="181" t="s">
        <v>64</v>
      </c>
      <c r="Q16" s="216" t="s">
        <v>64</v>
      </c>
      <c r="R16" s="234" t="s">
        <v>122</v>
      </c>
    </row>
    <row r="17" spans="2:18" ht="60" customHeight="1" x14ac:dyDescent="0.25">
      <c r="B17" s="232">
        <v>12</v>
      </c>
      <c r="C17" s="216" t="s">
        <v>8</v>
      </c>
      <c r="D17" s="233" t="s">
        <v>490</v>
      </c>
      <c r="E17" s="216">
        <v>27472</v>
      </c>
      <c r="F17" s="216" t="s">
        <v>719</v>
      </c>
      <c r="G17" s="216">
        <v>27472</v>
      </c>
      <c r="H17" s="181" t="s">
        <v>289</v>
      </c>
      <c r="I17" s="214">
        <v>1</v>
      </c>
      <c r="J17" s="216" t="s">
        <v>1006</v>
      </c>
      <c r="K17" s="408"/>
      <c r="L17" s="192">
        <v>3200</v>
      </c>
      <c r="M17" s="181" t="s">
        <v>62</v>
      </c>
      <c r="N17" s="215">
        <v>45391</v>
      </c>
      <c r="O17" s="181" t="s">
        <v>279</v>
      </c>
      <c r="P17" s="181" t="s">
        <v>64</v>
      </c>
      <c r="Q17" s="216" t="s">
        <v>64</v>
      </c>
      <c r="R17" s="234" t="s">
        <v>122</v>
      </c>
    </row>
    <row r="18" spans="2:18" ht="120" x14ac:dyDescent="0.25">
      <c r="B18" s="232">
        <v>13</v>
      </c>
      <c r="C18" s="216" t="s">
        <v>8</v>
      </c>
      <c r="D18" s="233" t="s">
        <v>490</v>
      </c>
      <c r="E18" s="233">
        <v>26344</v>
      </c>
      <c r="F18" s="233" t="s">
        <v>721</v>
      </c>
      <c r="G18" s="181">
        <v>26344</v>
      </c>
      <c r="H18" s="181" t="s">
        <v>864</v>
      </c>
      <c r="I18" s="214">
        <v>1</v>
      </c>
      <c r="J18" s="216" t="s">
        <v>290</v>
      </c>
      <c r="K18" s="181" t="s">
        <v>291</v>
      </c>
      <c r="L18" s="192">
        <f>ROUND(71233*(1-0.1997%),0)-4205</f>
        <v>66886</v>
      </c>
      <c r="M18" s="181" t="s">
        <v>62</v>
      </c>
      <c r="N18" s="215">
        <v>45301</v>
      </c>
      <c r="O18" s="181" t="s">
        <v>283</v>
      </c>
      <c r="P18" s="181" t="s">
        <v>64</v>
      </c>
      <c r="Q18" s="216" t="s">
        <v>64</v>
      </c>
      <c r="R18" s="234" t="s">
        <v>122</v>
      </c>
    </row>
    <row r="19" spans="2:18" ht="135" x14ac:dyDescent="0.25">
      <c r="B19" s="232">
        <v>14</v>
      </c>
      <c r="C19" s="216" t="s">
        <v>8</v>
      </c>
      <c r="D19" s="233" t="s">
        <v>490</v>
      </c>
      <c r="E19" s="233">
        <v>25992</v>
      </c>
      <c r="F19" s="233" t="s">
        <v>713</v>
      </c>
      <c r="G19" s="233">
        <v>25992</v>
      </c>
      <c r="H19" s="181" t="s">
        <v>292</v>
      </c>
      <c r="I19" s="214">
        <v>1</v>
      </c>
      <c r="J19" s="216" t="s">
        <v>1007</v>
      </c>
      <c r="K19" s="181" t="s">
        <v>722</v>
      </c>
      <c r="L19" s="192">
        <v>95728</v>
      </c>
      <c r="M19" s="181" t="s">
        <v>62</v>
      </c>
      <c r="N19" s="215">
        <v>45389</v>
      </c>
      <c r="O19" s="181" t="s">
        <v>279</v>
      </c>
      <c r="P19" s="181" t="s">
        <v>64</v>
      </c>
      <c r="Q19" s="216" t="s">
        <v>64</v>
      </c>
      <c r="R19" s="234" t="s">
        <v>122</v>
      </c>
    </row>
    <row r="20" spans="2:18" ht="240" x14ac:dyDescent="0.25">
      <c r="B20" s="232">
        <v>15</v>
      </c>
      <c r="C20" s="216" t="s">
        <v>8</v>
      </c>
      <c r="D20" s="216" t="s">
        <v>490</v>
      </c>
      <c r="E20" s="233">
        <v>26484</v>
      </c>
      <c r="F20" s="233" t="s">
        <v>711</v>
      </c>
      <c r="G20" s="216">
        <v>26484</v>
      </c>
      <c r="H20" s="181" t="s">
        <v>864</v>
      </c>
      <c r="I20" s="214">
        <v>1</v>
      </c>
      <c r="J20" s="216" t="s">
        <v>293</v>
      </c>
      <c r="K20" s="181" t="s">
        <v>723</v>
      </c>
      <c r="L20" s="192">
        <v>8800</v>
      </c>
      <c r="M20" s="181" t="s">
        <v>62</v>
      </c>
      <c r="N20" s="215" t="s">
        <v>294</v>
      </c>
      <c r="O20" s="181" t="s">
        <v>279</v>
      </c>
      <c r="P20" s="181" t="s">
        <v>64</v>
      </c>
      <c r="Q20" s="216" t="s">
        <v>64</v>
      </c>
      <c r="R20" s="234" t="s">
        <v>65</v>
      </c>
    </row>
    <row r="21" spans="2:18" ht="180" customHeight="1" x14ac:dyDescent="0.25">
      <c r="B21" s="232">
        <v>16</v>
      </c>
      <c r="C21" s="216" t="s">
        <v>8</v>
      </c>
      <c r="D21" s="216" t="s">
        <v>490</v>
      </c>
      <c r="E21" s="233">
        <v>26484</v>
      </c>
      <c r="F21" s="233" t="s">
        <v>711</v>
      </c>
      <c r="G21" s="216">
        <v>26484</v>
      </c>
      <c r="H21" s="181" t="s">
        <v>864</v>
      </c>
      <c r="I21" s="214">
        <v>1</v>
      </c>
      <c r="J21" s="216" t="s">
        <v>295</v>
      </c>
      <c r="K21" s="181" t="s">
        <v>724</v>
      </c>
      <c r="L21" s="192">
        <v>75675</v>
      </c>
      <c r="M21" s="181" t="s">
        <v>62</v>
      </c>
      <c r="N21" s="215" t="s">
        <v>59</v>
      </c>
      <c r="O21" s="181" t="s">
        <v>279</v>
      </c>
      <c r="P21" s="181" t="s">
        <v>64</v>
      </c>
      <c r="Q21" s="216" t="s">
        <v>64</v>
      </c>
      <c r="R21" s="234" t="s">
        <v>65</v>
      </c>
    </row>
    <row r="22" spans="2:18" ht="165" x14ac:dyDescent="0.25">
      <c r="B22" s="232">
        <v>17</v>
      </c>
      <c r="C22" s="216" t="s">
        <v>8</v>
      </c>
      <c r="D22" s="233" t="s">
        <v>490</v>
      </c>
      <c r="E22" s="233">
        <v>25992</v>
      </c>
      <c r="F22" s="233" t="s">
        <v>713</v>
      </c>
      <c r="G22" s="233">
        <v>25992</v>
      </c>
      <c r="H22" s="181" t="s">
        <v>277</v>
      </c>
      <c r="I22" s="214">
        <v>1</v>
      </c>
      <c r="J22" s="216" t="s">
        <v>1008</v>
      </c>
      <c r="K22" s="181" t="s">
        <v>296</v>
      </c>
      <c r="L22" s="192">
        <v>240047</v>
      </c>
      <c r="M22" s="181" t="s">
        <v>62</v>
      </c>
      <c r="N22" s="215">
        <v>45571</v>
      </c>
      <c r="O22" s="181" t="s">
        <v>283</v>
      </c>
      <c r="P22" s="181" t="s">
        <v>64</v>
      </c>
      <c r="Q22" s="216" t="s">
        <v>64</v>
      </c>
      <c r="R22" s="234" t="s">
        <v>122</v>
      </c>
    </row>
    <row r="23" spans="2:18" ht="135" x14ac:dyDescent="0.25">
      <c r="B23" s="232">
        <v>18</v>
      </c>
      <c r="C23" s="216" t="s">
        <v>8</v>
      </c>
      <c r="D23" s="233" t="s">
        <v>490</v>
      </c>
      <c r="E23" s="233">
        <v>25992</v>
      </c>
      <c r="F23" s="233" t="s">
        <v>713</v>
      </c>
      <c r="G23" s="233">
        <v>25992</v>
      </c>
      <c r="H23" s="181" t="s">
        <v>277</v>
      </c>
      <c r="I23" s="214">
        <v>1</v>
      </c>
      <c r="J23" s="216" t="s">
        <v>1009</v>
      </c>
      <c r="K23" s="181" t="s">
        <v>297</v>
      </c>
      <c r="L23" s="192">
        <v>960243</v>
      </c>
      <c r="M23" s="181" t="s">
        <v>62</v>
      </c>
      <c r="N23" s="215" t="s">
        <v>59</v>
      </c>
      <c r="O23" s="181" t="s">
        <v>279</v>
      </c>
      <c r="P23" s="181" t="s">
        <v>64</v>
      </c>
      <c r="Q23" s="216" t="s">
        <v>64</v>
      </c>
      <c r="R23" s="234" t="s">
        <v>65</v>
      </c>
    </row>
    <row r="24" spans="2:18" ht="105" x14ac:dyDescent="0.25">
      <c r="B24" s="232">
        <v>19</v>
      </c>
      <c r="C24" s="216" t="s">
        <v>8</v>
      </c>
      <c r="D24" s="233" t="s">
        <v>490</v>
      </c>
      <c r="E24" s="233">
        <v>25992</v>
      </c>
      <c r="F24" s="233" t="s">
        <v>725</v>
      </c>
      <c r="G24" s="233">
        <v>25992</v>
      </c>
      <c r="H24" s="181" t="s">
        <v>864</v>
      </c>
      <c r="I24" s="214">
        <v>1</v>
      </c>
      <c r="J24" s="216" t="s">
        <v>1010</v>
      </c>
      <c r="K24" s="181" t="s">
        <v>298</v>
      </c>
      <c r="L24" s="192">
        <v>2462032</v>
      </c>
      <c r="M24" s="181" t="s">
        <v>62</v>
      </c>
      <c r="N24" s="215" t="s">
        <v>59</v>
      </c>
      <c r="O24" s="181" t="s">
        <v>283</v>
      </c>
      <c r="P24" s="181" t="s">
        <v>64</v>
      </c>
      <c r="Q24" s="216" t="s">
        <v>64</v>
      </c>
      <c r="R24" s="234" t="s">
        <v>65</v>
      </c>
    </row>
    <row r="25" spans="2:18" ht="105" x14ac:dyDescent="0.25">
      <c r="B25" s="235">
        <v>20</v>
      </c>
      <c r="C25" s="236" t="s">
        <v>8</v>
      </c>
      <c r="D25" s="233" t="s">
        <v>490</v>
      </c>
      <c r="E25" s="233">
        <v>27758</v>
      </c>
      <c r="F25" s="233" t="s">
        <v>725</v>
      </c>
      <c r="G25" s="233">
        <v>27758</v>
      </c>
      <c r="H25" s="237" t="s">
        <v>864</v>
      </c>
      <c r="I25" s="238">
        <v>1</v>
      </c>
      <c r="J25" s="236" t="s">
        <v>1011</v>
      </c>
      <c r="K25" s="237" t="s">
        <v>298</v>
      </c>
      <c r="L25" s="239">
        <v>0</v>
      </c>
      <c r="M25" s="237" t="s">
        <v>62</v>
      </c>
      <c r="N25" s="215" t="s">
        <v>59</v>
      </c>
      <c r="O25" s="237" t="s">
        <v>283</v>
      </c>
      <c r="P25" s="237" t="s">
        <v>64</v>
      </c>
      <c r="Q25" s="236" t="s">
        <v>64</v>
      </c>
      <c r="R25" s="240" t="s">
        <v>65</v>
      </c>
    </row>
    <row r="26" spans="2:18" ht="120" x14ac:dyDescent="0.25">
      <c r="B26" s="232">
        <v>21</v>
      </c>
      <c r="C26" s="216" t="s">
        <v>8</v>
      </c>
      <c r="D26" s="233" t="s">
        <v>490</v>
      </c>
      <c r="E26" s="233">
        <v>27758</v>
      </c>
      <c r="F26" s="233" t="s">
        <v>716</v>
      </c>
      <c r="G26" s="233">
        <v>27758</v>
      </c>
      <c r="H26" s="181" t="s">
        <v>5</v>
      </c>
      <c r="I26" s="214">
        <v>1</v>
      </c>
      <c r="J26" s="216" t="s">
        <v>1012</v>
      </c>
      <c r="K26" s="181" t="s">
        <v>299</v>
      </c>
      <c r="L26" s="192">
        <v>9121</v>
      </c>
      <c r="M26" s="181" t="s">
        <v>62</v>
      </c>
      <c r="N26" s="215" t="s">
        <v>59</v>
      </c>
      <c r="O26" s="181" t="s">
        <v>283</v>
      </c>
      <c r="P26" s="181" t="s">
        <v>64</v>
      </c>
      <c r="Q26" s="216" t="s">
        <v>64</v>
      </c>
      <c r="R26" s="234" t="s">
        <v>65</v>
      </c>
    </row>
    <row r="27" spans="2:18" ht="105" x14ac:dyDescent="0.25">
      <c r="B27" s="232">
        <v>22</v>
      </c>
      <c r="C27" s="216" t="s">
        <v>8</v>
      </c>
      <c r="D27" s="233" t="s">
        <v>490</v>
      </c>
      <c r="E27" s="233">
        <v>27243</v>
      </c>
      <c r="F27" s="233" t="s">
        <v>726</v>
      </c>
      <c r="G27" s="216">
        <v>27243</v>
      </c>
      <c r="H27" s="181" t="s">
        <v>300</v>
      </c>
      <c r="I27" s="214">
        <v>1</v>
      </c>
      <c r="J27" s="216" t="s">
        <v>1013</v>
      </c>
      <c r="K27" s="181" t="s">
        <v>301</v>
      </c>
      <c r="L27" s="192">
        <v>39962</v>
      </c>
      <c r="M27" s="181" t="s">
        <v>62</v>
      </c>
      <c r="N27" s="215" t="s">
        <v>59</v>
      </c>
      <c r="O27" s="181" t="s">
        <v>283</v>
      </c>
      <c r="P27" s="181" t="s">
        <v>64</v>
      </c>
      <c r="Q27" s="216" t="s">
        <v>64</v>
      </c>
      <c r="R27" s="234" t="s">
        <v>65</v>
      </c>
    </row>
    <row r="28" spans="2:18" ht="75" x14ac:dyDescent="0.25">
      <c r="B28" s="232">
        <v>23</v>
      </c>
      <c r="C28" s="216" t="s">
        <v>8</v>
      </c>
      <c r="D28" s="216" t="s">
        <v>490</v>
      </c>
      <c r="E28" s="233">
        <v>26484</v>
      </c>
      <c r="F28" s="233" t="s">
        <v>711</v>
      </c>
      <c r="G28" s="216">
        <v>26484</v>
      </c>
      <c r="H28" s="181" t="s">
        <v>864</v>
      </c>
      <c r="I28" s="214">
        <v>1</v>
      </c>
      <c r="J28" s="216" t="s">
        <v>302</v>
      </c>
      <c r="K28" s="181" t="s">
        <v>303</v>
      </c>
      <c r="L28" s="192">
        <v>158394</v>
      </c>
      <c r="M28" s="181" t="s">
        <v>62</v>
      </c>
      <c r="N28" s="215" t="s">
        <v>59</v>
      </c>
      <c r="O28" s="181" t="s">
        <v>279</v>
      </c>
      <c r="P28" s="181" t="s">
        <v>64</v>
      </c>
      <c r="Q28" s="216" t="s">
        <v>64</v>
      </c>
      <c r="R28" s="234" t="s">
        <v>65</v>
      </c>
    </row>
    <row r="29" spans="2:18" ht="75" x14ac:dyDescent="0.25">
      <c r="B29" s="232">
        <v>24</v>
      </c>
      <c r="C29" s="216" t="s">
        <v>8</v>
      </c>
      <c r="D29" s="216" t="s">
        <v>490</v>
      </c>
      <c r="E29" s="233">
        <v>26484</v>
      </c>
      <c r="F29" s="233" t="s">
        <v>711</v>
      </c>
      <c r="G29" s="216">
        <v>26484</v>
      </c>
      <c r="H29" s="181" t="s">
        <v>864</v>
      </c>
      <c r="I29" s="214">
        <v>1</v>
      </c>
      <c r="J29" s="216" t="s">
        <v>304</v>
      </c>
      <c r="K29" s="181" t="s">
        <v>303</v>
      </c>
      <c r="L29" s="192">
        <v>288480</v>
      </c>
      <c r="M29" s="181" t="s">
        <v>62</v>
      </c>
      <c r="N29" s="215" t="s">
        <v>59</v>
      </c>
      <c r="O29" s="181" t="s">
        <v>279</v>
      </c>
      <c r="P29" s="181" t="s">
        <v>64</v>
      </c>
      <c r="Q29" s="216" t="s">
        <v>64</v>
      </c>
      <c r="R29" s="234" t="s">
        <v>65</v>
      </c>
    </row>
    <row r="30" spans="2:18" ht="135" x14ac:dyDescent="0.25">
      <c r="B30" s="232">
        <v>25</v>
      </c>
      <c r="C30" s="216" t="s">
        <v>8</v>
      </c>
      <c r="D30" s="233" t="s">
        <v>490</v>
      </c>
      <c r="E30" s="233">
        <v>25992</v>
      </c>
      <c r="F30" s="233" t="s">
        <v>713</v>
      </c>
      <c r="G30" s="233">
        <v>25992</v>
      </c>
      <c r="H30" s="181" t="s">
        <v>864</v>
      </c>
      <c r="I30" s="214">
        <v>1</v>
      </c>
      <c r="J30" s="216" t="s">
        <v>727</v>
      </c>
      <c r="K30" s="181" t="s">
        <v>305</v>
      </c>
      <c r="L30" s="192">
        <v>429990</v>
      </c>
      <c r="M30" s="181" t="s">
        <v>62</v>
      </c>
      <c r="N30" s="215" t="s">
        <v>59</v>
      </c>
      <c r="O30" s="181" t="s">
        <v>283</v>
      </c>
      <c r="P30" s="181" t="s">
        <v>64</v>
      </c>
      <c r="Q30" s="216" t="s">
        <v>64</v>
      </c>
      <c r="R30" s="234" t="s">
        <v>65</v>
      </c>
    </row>
    <row r="31" spans="2:18" ht="135" x14ac:dyDescent="0.25">
      <c r="B31" s="232">
        <v>26</v>
      </c>
      <c r="C31" s="216" t="s">
        <v>8</v>
      </c>
      <c r="D31" s="233" t="s">
        <v>490</v>
      </c>
      <c r="E31" s="216">
        <v>20710</v>
      </c>
      <c r="F31" s="233" t="s">
        <v>728</v>
      </c>
      <c r="G31" s="216">
        <v>20710</v>
      </c>
      <c r="H31" s="181" t="s">
        <v>864</v>
      </c>
      <c r="I31" s="214">
        <v>1</v>
      </c>
      <c r="J31" s="216" t="s">
        <v>1014</v>
      </c>
      <c r="K31" s="181" t="s">
        <v>306</v>
      </c>
      <c r="L31" s="192">
        <v>41249</v>
      </c>
      <c r="M31" s="181" t="s">
        <v>62</v>
      </c>
      <c r="N31" s="215" t="s">
        <v>59</v>
      </c>
      <c r="O31" s="181" t="s">
        <v>283</v>
      </c>
      <c r="P31" s="181" t="s">
        <v>64</v>
      </c>
      <c r="Q31" s="216" t="s">
        <v>64</v>
      </c>
      <c r="R31" s="234" t="s">
        <v>65</v>
      </c>
    </row>
    <row r="32" spans="2:18" ht="120" x14ac:dyDescent="0.25">
      <c r="B32" s="232">
        <v>27</v>
      </c>
      <c r="C32" s="216" t="s">
        <v>8</v>
      </c>
      <c r="D32" s="233" t="s">
        <v>490</v>
      </c>
      <c r="E32" s="233">
        <v>25992</v>
      </c>
      <c r="F32" s="233" t="s">
        <v>713</v>
      </c>
      <c r="G32" s="233">
        <v>25992</v>
      </c>
      <c r="H32" s="181" t="s">
        <v>277</v>
      </c>
      <c r="I32" s="214">
        <v>1</v>
      </c>
      <c r="J32" s="216" t="s">
        <v>729</v>
      </c>
      <c r="K32" s="181" t="s">
        <v>730</v>
      </c>
      <c r="L32" s="192">
        <v>371000</v>
      </c>
      <c r="M32" s="181" t="s">
        <v>62</v>
      </c>
      <c r="N32" s="215" t="s">
        <v>59</v>
      </c>
      <c r="O32" s="181" t="s">
        <v>283</v>
      </c>
      <c r="P32" s="181" t="s">
        <v>64</v>
      </c>
      <c r="Q32" s="216" t="s">
        <v>64</v>
      </c>
      <c r="R32" s="234" t="s">
        <v>65</v>
      </c>
    </row>
    <row r="33" spans="2:18" ht="105" x14ac:dyDescent="0.25">
      <c r="B33" s="232">
        <v>28</v>
      </c>
      <c r="C33" s="216" t="s">
        <v>8</v>
      </c>
      <c r="D33" s="233" t="s">
        <v>490</v>
      </c>
      <c r="E33" s="233">
        <v>25992</v>
      </c>
      <c r="F33" s="233" t="s">
        <v>713</v>
      </c>
      <c r="G33" s="233">
        <v>25992</v>
      </c>
      <c r="H33" s="181" t="s">
        <v>999</v>
      </c>
      <c r="I33" s="214">
        <v>1</v>
      </c>
      <c r="J33" s="216" t="s">
        <v>731</v>
      </c>
      <c r="K33" s="181" t="s">
        <v>307</v>
      </c>
      <c r="L33" s="192">
        <v>393140</v>
      </c>
      <c r="M33" s="181" t="s">
        <v>62</v>
      </c>
      <c r="N33" s="215" t="s">
        <v>59</v>
      </c>
      <c r="O33" s="181" t="s">
        <v>283</v>
      </c>
      <c r="P33" s="181" t="s">
        <v>64</v>
      </c>
      <c r="Q33" s="216" t="s">
        <v>64</v>
      </c>
      <c r="R33" s="234" t="s">
        <v>65</v>
      </c>
    </row>
    <row r="34" spans="2:18" ht="150" x14ac:dyDescent="0.25">
      <c r="B34" s="232">
        <v>29</v>
      </c>
      <c r="C34" s="216" t="s">
        <v>8</v>
      </c>
      <c r="D34" s="233" t="s">
        <v>490</v>
      </c>
      <c r="E34" s="233">
        <v>25992</v>
      </c>
      <c r="F34" s="233" t="s">
        <v>713</v>
      </c>
      <c r="G34" s="233">
        <v>25992</v>
      </c>
      <c r="H34" s="181" t="s">
        <v>308</v>
      </c>
      <c r="I34" s="214">
        <v>1</v>
      </c>
      <c r="J34" s="216" t="s">
        <v>1015</v>
      </c>
      <c r="K34" s="181" t="s">
        <v>732</v>
      </c>
      <c r="L34" s="192">
        <f>ROUND(363896*(1-0.1997%),0)-87169</f>
        <v>276000</v>
      </c>
      <c r="M34" s="181" t="s">
        <v>62</v>
      </c>
      <c r="N34" s="215" t="s">
        <v>59</v>
      </c>
      <c r="O34" s="181" t="s">
        <v>283</v>
      </c>
      <c r="P34" s="181" t="s">
        <v>64</v>
      </c>
      <c r="Q34" s="216" t="s">
        <v>64</v>
      </c>
      <c r="R34" s="234" t="s">
        <v>65</v>
      </c>
    </row>
    <row r="35" spans="2:18" ht="60" customHeight="1" x14ac:dyDescent="0.25">
      <c r="B35" s="232">
        <v>30</v>
      </c>
      <c r="C35" s="216" t="s">
        <v>8</v>
      </c>
      <c r="D35" s="233" t="s">
        <v>490</v>
      </c>
      <c r="E35" s="233">
        <v>25992</v>
      </c>
      <c r="F35" s="233" t="s">
        <v>713</v>
      </c>
      <c r="G35" s="233">
        <v>25992</v>
      </c>
      <c r="H35" s="181" t="s">
        <v>864</v>
      </c>
      <c r="I35" s="214">
        <v>1</v>
      </c>
      <c r="J35" s="216" t="s">
        <v>733</v>
      </c>
      <c r="K35" s="181" t="s">
        <v>309</v>
      </c>
      <c r="L35" s="192">
        <v>772753</v>
      </c>
      <c r="M35" s="181" t="s">
        <v>62</v>
      </c>
      <c r="N35" s="215" t="s">
        <v>59</v>
      </c>
      <c r="O35" s="181" t="s">
        <v>283</v>
      </c>
      <c r="P35" s="181" t="s">
        <v>64</v>
      </c>
      <c r="Q35" s="216" t="s">
        <v>64</v>
      </c>
      <c r="R35" s="234" t="s">
        <v>189</v>
      </c>
    </row>
    <row r="36" spans="2:18" ht="135" x14ac:dyDescent="0.25">
      <c r="B36" s="232">
        <v>31</v>
      </c>
      <c r="C36" s="216" t="s">
        <v>8</v>
      </c>
      <c r="D36" s="233" t="s">
        <v>490</v>
      </c>
      <c r="E36" s="233">
        <v>25992</v>
      </c>
      <c r="F36" s="233" t="s">
        <v>713</v>
      </c>
      <c r="G36" s="233">
        <v>25992</v>
      </c>
      <c r="H36" s="181" t="s">
        <v>310</v>
      </c>
      <c r="I36" s="214">
        <v>1</v>
      </c>
      <c r="J36" s="216" t="s">
        <v>734</v>
      </c>
      <c r="K36" s="181" t="s">
        <v>311</v>
      </c>
      <c r="L36" s="192">
        <v>2455082</v>
      </c>
      <c r="M36" s="181" t="s">
        <v>62</v>
      </c>
      <c r="N36" s="215" t="s">
        <v>59</v>
      </c>
      <c r="O36" s="181" t="s">
        <v>283</v>
      </c>
      <c r="P36" s="181" t="s">
        <v>64</v>
      </c>
      <c r="Q36" s="216" t="s">
        <v>64</v>
      </c>
      <c r="R36" s="234" t="s">
        <v>189</v>
      </c>
    </row>
    <row r="37" spans="2:18" ht="135" x14ac:dyDescent="0.25">
      <c r="B37" s="232">
        <v>32</v>
      </c>
      <c r="C37" s="216" t="s">
        <v>8</v>
      </c>
      <c r="D37" s="233" t="s">
        <v>490</v>
      </c>
      <c r="E37" s="233">
        <v>27502</v>
      </c>
      <c r="F37" s="233" t="s">
        <v>716</v>
      </c>
      <c r="G37" s="216">
        <v>27502</v>
      </c>
      <c r="H37" s="181" t="s">
        <v>277</v>
      </c>
      <c r="I37" s="214">
        <v>1</v>
      </c>
      <c r="J37" s="216" t="s">
        <v>735</v>
      </c>
      <c r="K37" s="181" t="s">
        <v>312</v>
      </c>
      <c r="L37" s="192">
        <v>1999720</v>
      </c>
      <c r="M37" s="181" t="s">
        <v>62</v>
      </c>
      <c r="N37" s="215" t="s">
        <v>59</v>
      </c>
      <c r="O37" s="181" t="s">
        <v>279</v>
      </c>
      <c r="P37" s="181" t="s">
        <v>64</v>
      </c>
      <c r="Q37" s="216" t="s">
        <v>64</v>
      </c>
      <c r="R37" s="234" t="s">
        <v>83</v>
      </c>
    </row>
    <row r="38" spans="2:18" ht="135" x14ac:dyDescent="0.25">
      <c r="B38" s="232">
        <v>33</v>
      </c>
      <c r="C38" s="216" t="s">
        <v>8</v>
      </c>
      <c r="D38" s="233" t="s">
        <v>490</v>
      </c>
      <c r="E38" s="233">
        <v>25992</v>
      </c>
      <c r="F38" s="233" t="s">
        <v>713</v>
      </c>
      <c r="G38" s="233">
        <v>25992</v>
      </c>
      <c r="H38" s="181" t="s">
        <v>864</v>
      </c>
      <c r="I38" s="214">
        <v>1</v>
      </c>
      <c r="J38" s="216" t="s">
        <v>736</v>
      </c>
      <c r="K38" s="181" t="s">
        <v>313</v>
      </c>
      <c r="L38" s="192">
        <v>670400</v>
      </c>
      <c r="M38" s="181" t="s">
        <v>62</v>
      </c>
      <c r="N38" s="215" t="s">
        <v>59</v>
      </c>
      <c r="O38" s="181" t="s">
        <v>283</v>
      </c>
      <c r="P38" s="181" t="s">
        <v>64</v>
      </c>
      <c r="Q38" s="216" t="s">
        <v>64</v>
      </c>
      <c r="R38" s="234" t="s">
        <v>189</v>
      </c>
    </row>
    <row r="39" spans="2:18" ht="120" x14ac:dyDescent="0.25">
      <c r="B39" s="232">
        <v>34</v>
      </c>
      <c r="C39" s="216" t="s">
        <v>8</v>
      </c>
      <c r="D39" s="233" t="s">
        <v>490</v>
      </c>
      <c r="E39" s="233">
        <v>25992</v>
      </c>
      <c r="F39" s="233" t="s">
        <v>713</v>
      </c>
      <c r="G39" s="233">
        <v>25992</v>
      </c>
      <c r="H39" s="181" t="s">
        <v>999</v>
      </c>
      <c r="I39" s="214">
        <v>1</v>
      </c>
      <c r="J39" s="216" t="s">
        <v>737</v>
      </c>
      <c r="K39" s="181" t="s">
        <v>314</v>
      </c>
      <c r="L39" s="192">
        <v>347606</v>
      </c>
      <c r="M39" s="181" t="s">
        <v>62</v>
      </c>
      <c r="N39" s="215" t="s">
        <v>59</v>
      </c>
      <c r="O39" s="181" t="s">
        <v>283</v>
      </c>
      <c r="P39" s="181" t="s">
        <v>64</v>
      </c>
      <c r="Q39" s="216" t="s">
        <v>64</v>
      </c>
      <c r="R39" s="234" t="s">
        <v>189</v>
      </c>
    </row>
    <row r="40" spans="2:18" ht="90" x14ac:dyDescent="0.25">
      <c r="B40" s="232">
        <v>35</v>
      </c>
      <c r="C40" s="216" t="s">
        <v>8</v>
      </c>
      <c r="D40" s="233" t="s">
        <v>490</v>
      </c>
      <c r="E40" s="216">
        <v>26980</v>
      </c>
      <c r="F40" s="233" t="s">
        <v>738</v>
      </c>
      <c r="G40" s="216">
        <v>26980</v>
      </c>
      <c r="H40" s="181" t="s">
        <v>858</v>
      </c>
      <c r="I40" s="214">
        <v>1</v>
      </c>
      <c r="J40" s="216" t="s">
        <v>1016</v>
      </c>
      <c r="K40" s="181" t="s">
        <v>315</v>
      </c>
      <c r="L40" s="192">
        <v>50000</v>
      </c>
      <c r="M40" s="181" t="s">
        <v>62</v>
      </c>
      <c r="N40" s="215">
        <v>45504</v>
      </c>
      <c r="O40" s="181" t="s">
        <v>283</v>
      </c>
      <c r="P40" s="181" t="s">
        <v>64</v>
      </c>
      <c r="Q40" s="216" t="s">
        <v>64</v>
      </c>
      <c r="R40" s="234" t="s">
        <v>189</v>
      </c>
    </row>
    <row r="41" spans="2:18" ht="90" x14ac:dyDescent="0.25">
      <c r="B41" s="232">
        <v>36</v>
      </c>
      <c r="C41" s="216" t="s">
        <v>8</v>
      </c>
      <c r="D41" s="233" t="s">
        <v>490</v>
      </c>
      <c r="E41" s="233">
        <v>27472</v>
      </c>
      <c r="F41" s="233" t="s">
        <v>719</v>
      </c>
      <c r="G41" s="233">
        <v>27472</v>
      </c>
      <c r="H41" s="181" t="s">
        <v>221</v>
      </c>
      <c r="I41" s="214">
        <v>1</v>
      </c>
      <c r="J41" s="216" t="s">
        <v>859</v>
      </c>
      <c r="K41" s="181" t="s">
        <v>316</v>
      </c>
      <c r="L41" s="192">
        <v>0</v>
      </c>
      <c r="M41" s="181" t="s">
        <v>62</v>
      </c>
      <c r="N41" s="215">
        <v>45536</v>
      </c>
      <c r="O41" s="181" t="s">
        <v>283</v>
      </c>
      <c r="P41" s="181" t="s">
        <v>70</v>
      </c>
      <c r="Q41" s="216" t="s">
        <v>70</v>
      </c>
      <c r="R41" s="234" t="s">
        <v>83</v>
      </c>
    </row>
    <row r="42" spans="2:18" ht="165" x14ac:dyDescent="0.25">
      <c r="B42" s="232">
        <v>37</v>
      </c>
      <c r="C42" s="216" t="s">
        <v>8</v>
      </c>
      <c r="D42" s="233" t="s">
        <v>490</v>
      </c>
      <c r="E42" s="233">
        <v>27502</v>
      </c>
      <c r="F42" s="233" t="s">
        <v>716</v>
      </c>
      <c r="G42" s="216">
        <v>27502</v>
      </c>
      <c r="H42" s="181" t="s">
        <v>221</v>
      </c>
      <c r="I42" s="214">
        <v>1</v>
      </c>
      <c r="J42" s="216" t="s">
        <v>317</v>
      </c>
      <c r="K42" s="181" t="s">
        <v>318</v>
      </c>
      <c r="L42" s="192">
        <v>498797</v>
      </c>
      <c r="M42" s="181" t="s">
        <v>62</v>
      </c>
      <c r="N42" s="215">
        <v>45536</v>
      </c>
      <c r="O42" s="181" t="s">
        <v>283</v>
      </c>
      <c r="P42" s="181" t="s">
        <v>64</v>
      </c>
      <c r="Q42" s="216" t="s">
        <v>70</v>
      </c>
      <c r="R42" s="234" t="s">
        <v>83</v>
      </c>
    </row>
    <row r="43" spans="2:18" ht="90" x14ac:dyDescent="0.25">
      <c r="B43" s="232">
        <v>38</v>
      </c>
      <c r="C43" s="216" t="s">
        <v>8</v>
      </c>
      <c r="D43" s="233" t="s">
        <v>490</v>
      </c>
      <c r="E43" s="233">
        <v>27502</v>
      </c>
      <c r="F43" s="233" t="s">
        <v>716</v>
      </c>
      <c r="G43" s="216">
        <v>27502</v>
      </c>
      <c r="H43" s="181" t="s">
        <v>221</v>
      </c>
      <c r="I43" s="214">
        <v>1</v>
      </c>
      <c r="J43" s="216" t="s">
        <v>319</v>
      </c>
      <c r="K43" s="181" t="s">
        <v>318</v>
      </c>
      <c r="L43" s="192">
        <v>98328</v>
      </c>
      <c r="M43" s="181" t="s">
        <v>62</v>
      </c>
      <c r="N43" s="215">
        <v>45536</v>
      </c>
      <c r="O43" s="181" t="s">
        <v>283</v>
      </c>
      <c r="P43" s="181" t="s">
        <v>64</v>
      </c>
      <c r="Q43" s="216" t="s">
        <v>70</v>
      </c>
      <c r="R43" s="234" t="s">
        <v>83</v>
      </c>
    </row>
    <row r="44" spans="2:18" ht="180" x14ac:dyDescent="0.25">
      <c r="B44" s="232">
        <v>39</v>
      </c>
      <c r="C44" s="216" t="s">
        <v>8</v>
      </c>
      <c r="D44" s="216" t="s">
        <v>489</v>
      </c>
      <c r="E44" s="216">
        <v>7010</v>
      </c>
      <c r="F44" s="216" t="s">
        <v>739</v>
      </c>
      <c r="G44" s="216">
        <v>485947</v>
      </c>
      <c r="H44" s="181" t="s">
        <v>300</v>
      </c>
      <c r="I44" s="214">
        <v>687</v>
      </c>
      <c r="J44" s="216" t="s">
        <v>740</v>
      </c>
      <c r="K44" s="181" t="s">
        <v>741</v>
      </c>
      <c r="L44" s="192">
        <v>3187680</v>
      </c>
      <c r="M44" s="181" t="s">
        <v>121</v>
      </c>
      <c r="N44" s="215">
        <v>45352</v>
      </c>
      <c r="O44" s="181" t="s">
        <v>283</v>
      </c>
      <c r="P44" s="181" t="s">
        <v>64</v>
      </c>
      <c r="Q44" s="216" t="s">
        <v>70</v>
      </c>
      <c r="R44" s="234" t="s">
        <v>189</v>
      </c>
    </row>
    <row r="45" spans="2:18" ht="180" x14ac:dyDescent="0.25">
      <c r="B45" s="232">
        <v>40</v>
      </c>
      <c r="C45" s="216" t="s">
        <v>8</v>
      </c>
      <c r="D45" s="216" t="s">
        <v>489</v>
      </c>
      <c r="E45" s="216">
        <v>7010</v>
      </c>
      <c r="F45" s="216" t="s">
        <v>739</v>
      </c>
      <c r="G45" s="216">
        <v>485947</v>
      </c>
      <c r="H45" s="181" t="s">
        <v>300</v>
      </c>
      <c r="I45" s="214">
        <v>210</v>
      </c>
      <c r="J45" s="216" t="s">
        <v>1017</v>
      </c>
      <c r="K45" s="181" t="s">
        <v>320</v>
      </c>
      <c r="L45" s="241">
        <v>2441550</v>
      </c>
      <c r="M45" s="181" t="s">
        <v>121</v>
      </c>
      <c r="N45" s="215">
        <v>45458</v>
      </c>
      <c r="O45" s="181" t="s">
        <v>283</v>
      </c>
      <c r="P45" s="181" t="s">
        <v>64</v>
      </c>
      <c r="Q45" s="216" t="s">
        <v>70</v>
      </c>
      <c r="R45" s="234" t="s">
        <v>189</v>
      </c>
    </row>
    <row r="46" spans="2:18" ht="210" x14ac:dyDescent="0.25">
      <c r="B46" s="232">
        <v>41</v>
      </c>
      <c r="C46" s="216" t="s">
        <v>8</v>
      </c>
      <c r="D46" s="216" t="s">
        <v>489</v>
      </c>
      <c r="E46" s="216">
        <v>7050</v>
      </c>
      <c r="F46" s="216" t="s">
        <v>742</v>
      </c>
      <c r="G46" s="216">
        <v>484745</v>
      </c>
      <c r="H46" s="181" t="s">
        <v>864</v>
      </c>
      <c r="I46" s="214">
        <v>1</v>
      </c>
      <c r="J46" s="216" t="s">
        <v>1018</v>
      </c>
      <c r="K46" s="181" t="s">
        <v>321</v>
      </c>
      <c r="L46" s="241">
        <v>0</v>
      </c>
      <c r="M46" s="181" t="s">
        <v>62</v>
      </c>
      <c r="N46" s="215">
        <v>45458</v>
      </c>
      <c r="O46" s="181" t="s">
        <v>279</v>
      </c>
      <c r="P46" s="181" t="s">
        <v>64</v>
      </c>
      <c r="Q46" s="216" t="s">
        <v>70</v>
      </c>
      <c r="R46" s="234" t="s">
        <v>189</v>
      </c>
    </row>
    <row r="47" spans="2:18" ht="60" customHeight="1" x14ac:dyDescent="0.25">
      <c r="B47" s="232">
        <v>42</v>
      </c>
      <c r="C47" s="216" t="s">
        <v>8</v>
      </c>
      <c r="D47" s="216" t="s">
        <v>490</v>
      </c>
      <c r="E47" s="233">
        <v>27502</v>
      </c>
      <c r="F47" s="233" t="s">
        <v>716</v>
      </c>
      <c r="G47" s="216">
        <v>27502</v>
      </c>
      <c r="H47" s="181" t="s">
        <v>310</v>
      </c>
      <c r="I47" s="214">
        <v>1</v>
      </c>
      <c r="J47" s="216" t="s">
        <v>1019</v>
      </c>
      <c r="K47" s="181" t="s">
        <v>322</v>
      </c>
      <c r="L47" s="241">
        <v>325008</v>
      </c>
      <c r="M47" s="181" t="s">
        <v>114</v>
      </c>
      <c r="N47" s="215" t="s">
        <v>323</v>
      </c>
      <c r="O47" s="181" t="s">
        <v>283</v>
      </c>
      <c r="P47" s="181" t="s">
        <v>64</v>
      </c>
      <c r="Q47" s="216" t="s">
        <v>70</v>
      </c>
      <c r="R47" s="234" t="s">
        <v>189</v>
      </c>
    </row>
    <row r="48" spans="2:18" ht="90" x14ac:dyDescent="0.25">
      <c r="B48" s="232">
        <v>43</v>
      </c>
      <c r="C48" s="216" t="s">
        <v>8</v>
      </c>
      <c r="D48" s="216" t="s">
        <v>489</v>
      </c>
      <c r="E48" s="216">
        <v>7050</v>
      </c>
      <c r="F48" s="216" t="s">
        <v>743</v>
      </c>
      <c r="G48" s="216">
        <v>609340</v>
      </c>
      <c r="H48" s="181" t="s">
        <v>864</v>
      </c>
      <c r="I48" s="214">
        <v>1</v>
      </c>
      <c r="J48" s="216" t="s">
        <v>324</v>
      </c>
      <c r="K48" s="181" t="s">
        <v>325</v>
      </c>
      <c r="L48" s="241">
        <v>0</v>
      </c>
      <c r="M48" s="181" t="s">
        <v>62</v>
      </c>
      <c r="N48" s="215" t="s">
        <v>744</v>
      </c>
      <c r="O48" s="181" t="s">
        <v>283</v>
      </c>
      <c r="P48" s="181" t="s">
        <v>64</v>
      </c>
      <c r="Q48" s="216" t="s">
        <v>70</v>
      </c>
      <c r="R48" s="234" t="s">
        <v>189</v>
      </c>
    </row>
    <row r="49" spans="2:18" ht="60" customHeight="1" x14ac:dyDescent="0.25">
      <c r="B49" s="232">
        <v>44</v>
      </c>
      <c r="C49" s="216" t="s">
        <v>8</v>
      </c>
      <c r="D49" s="216" t="s">
        <v>489</v>
      </c>
      <c r="E49" s="216">
        <v>20710</v>
      </c>
      <c r="F49" s="233" t="s">
        <v>728</v>
      </c>
      <c r="G49" s="216">
        <v>20710</v>
      </c>
      <c r="H49" s="181" t="s">
        <v>864</v>
      </c>
      <c r="I49" s="214">
        <v>1</v>
      </c>
      <c r="J49" s="216" t="s">
        <v>326</v>
      </c>
      <c r="K49" s="181" t="s">
        <v>327</v>
      </c>
      <c r="L49" s="241">
        <v>0</v>
      </c>
      <c r="M49" s="181" t="s">
        <v>114</v>
      </c>
      <c r="N49" s="215" t="s">
        <v>744</v>
      </c>
      <c r="O49" s="181" t="s">
        <v>283</v>
      </c>
      <c r="P49" s="181" t="s">
        <v>64</v>
      </c>
      <c r="Q49" s="216" t="s">
        <v>70</v>
      </c>
      <c r="R49" s="234" t="s">
        <v>189</v>
      </c>
    </row>
    <row r="50" spans="2:18" ht="135" x14ac:dyDescent="0.25">
      <c r="B50" s="232">
        <v>45</v>
      </c>
      <c r="C50" s="216" t="s">
        <v>8</v>
      </c>
      <c r="D50" s="216" t="s">
        <v>490</v>
      </c>
      <c r="E50" s="233">
        <v>25992</v>
      </c>
      <c r="F50" s="233" t="s">
        <v>713</v>
      </c>
      <c r="G50" s="233">
        <v>25992</v>
      </c>
      <c r="H50" s="181" t="s">
        <v>519</v>
      </c>
      <c r="I50" s="214">
        <v>1</v>
      </c>
      <c r="J50" s="216" t="s">
        <v>520</v>
      </c>
      <c r="K50" s="181" t="s">
        <v>521</v>
      </c>
      <c r="L50" s="241">
        <v>221606</v>
      </c>
      <c r="M50" s="181" t="s">
        <v>62</v>
      </c>
      <c r="N50" s="215" t="s">
        <v>59</v>
      </c>
      <c r="O50" s="181" t="s">
        <v>279</v>
      </c>
      <c r="P50" s="181" t="s">
        <v>64</v>
      </c>
      <c r="Q50" s="216" t="s">
        <v>64</v>
      </c>
      <c r="R50" s="234" t="s">
        <v>65</v>
      </c>
    </row>
    <row r="51" spans="2:18" ht="135" x14ac:dyDescent="0.25">
      <c r="B51" s="232">
        <v>46</v>
      </c>
      <c r="C51" s="216" t="s">
        <v>8</v>
      </c>
      <c r="D51" s="233" t="s">
        <v>490</v>
      </c>
      <c r="E51" s="233">
        <v>25992</v>
      </c>
      <c r="F51" s="233" t="s">
        <v>713</v>
      </c>
      <c r="G51" s="233">
        <v>25992</v>
      </c>
      <c r="H51" s="181" t="s">
        <v>277</v>
      </c>
      <c r="I51" s="214">
        <v>1</v>
      </c>
      <c r="J51" s="216" t="s">
        <v>522</v>
      </c>
      <c r="K51" s="181" t="s">
        <v>523</v>
      </c>
      <c r="L51" s="241">
        <v>51829</v>
      </c>
      <c r="M51" s="181" t="s">
        <v>62</v>
      </c>
      <c r="N51" s="215" t="s">
        <v>59</v>
      </c>
      <c r="O51" s="181" t="s">
        <v>283</v>
      </c>
      <c r="P51" s="181" t="s">
        <v>64</v>
      </c>
      <c r="Q51" s="216" t="s">
        <v>64</v>
      </c>
      <c r="R51" s="234" t="s">
        <v>65</v>
      </c>
    </row>
    <row r="52" spans="2:18" ht="135" x14ac:dyDescent="0.25">
      <c r="B52" s="232">
        <v>47</v>
      </c>
      <c r="C52" s="216" t="s">
        <v>8</v>
      </c>
      <c r="D52" s="216" t="s">
        <v>490</v>
      </c>
      <c r="E52" s="233">
        <v>27502</v>
      </c>
      <c r="F52" s="233" t="s">
        <v>716</v>
      </c>
      <c r="G52" s="216">
        <v>27502</v>
      </c>
      <c r="H52" s="181" t="s">
        <v>524</v>
      </c>
      <c r="I52" s="214">
        <v>1</v>
      </c>
      <c r="J52" s="216" t="s">
        <v>525</v>
      </c>
      <c r="K52" s="181" t="s">
        <v>526</v>
      </c>
      <c r="L52" s="241">
        <v>5472</v>
      </c>
      <c r="M52" s="181" t="s">
        <v>62</v>
      </c>
      <c r="N52" s="215" t="s">
        <v>59</v>
      </c>
      <c r="O52" s="181" t="s">
        <v>279</v>
      </c>
      <c r="P52" s="181" t="s">
        <v>70</v>
      </c>
      <c r="Q52" s="216" t="s">
        <v>64</v>
      </c>
      <c r="R52" s="234" t="s">
        <v>65</v>
      </c>
    </row>
    <row r="53" spans="2:18" ht="165" x14ac:dyDescent="0.25">
      <c r="B53" s="232">
        <v>48</v>
      </c>
      <c r="C53" s="216" t="s">
        <v>8</v>
      </c>
      <c r="D53" s="233" t="s">
        <v>490</v>
      </c>
      <c r="E53" s="233">
        <v>25992</v>
      </c>
      <c r="F53" s="233" t="s">
        <v>713</v>
      </c>
      <c r="G53" s="233">
        <v>25992</v>
      </c>
      <c r="H53" s="181" t="s">
        <v>999</v>
      </c>
      <c r="I53" s="214">
        <v>1</v>
      </c>
      <c r="J53" s="216" t="s">
        <v>1020</v>
      </c>
      <c r="K53" s="181" t="s">
        <v>527</v>
      </c>
      <c r="L53" s="241">
        <v>15548</v>
      </c>
      <c r="M53" s="181" t="s">
        <v>62</v>
      </c>
      <c r="N53" s="215">
        <v>45504</v>
      </c>
      <c r="O53" s="181" t="s">
        <v>279</v>
      </c>
      <c r="P53" s="181" t="s">
        <v>64</v>
      </c>
      <c r="Q53" s="216" t="s">
        <v>64</v>
      </c>
      <c r="R53" s="234" t="s">
        <v>83</v>
      </c>
    </row>
    <row r="54" spans="2:18" ht="120" x14ac:dyDescent="0.25">
      <c r="B54" s="232">
        <v>49</v>
      </c>
      <c r="C54" s="216" t="s">
        <v>8</v>
      </c>
      <c r="D54" s="216" t="s">
        <v>490</v>
      </c>
      <c r="E54" s="233">
        <v>27502</v>
      </c>
      <c r="F54" s="233" t="s">
        <v>716</v>
      </c>
      <c r="G54" s="216">
        <v>27502</v>
      </c>
      <c r="H54" s="181" t="s">
        <v>864</v>
      </c>
      <c r="I54" s="214">
        <v>1</v>
      </c>
      <c r="J54" s="216" t="s">
        <v>528</v>
      </c>
      <c r="K54" s="181" t="s">
        <v>529</v>
      </c>
      <c r="L54" s="241">
        <v>190512</v>
      </c>
      <c r="M54" s="181" t="s">
        <v>62</v>
      </c>
      <c r="N54" s="215">
        <v>45504</v>
      </c>
      <c r="O54" s="181" t="s">
        <v>279</v>
      </c>
      <c r="P54" s="181" t="s">
        <v>64</v>
      </c>
      <c r="Q54" s="216" t="s">
        <v>64</v>
      </c>
      <c r="R54" s="234" t="s">
        <v>83</v>
      </c>
    </row>
    <row r="55" spans="2:18" ht="135" x14ac:dyDescent="0.25">
      <c r="B55" s="232">
        <v>50</v>
      </c>
      <c r="C55" s="216" t="s">
        <v>8</v>
      </c>
      <c r="D55" s="216" t="s">
        <v>490</v>
      </c>
      <c r="E55" s="233">
        <v>27502</v>
      </c>
      <c r="F55" s="233" t="s">
        <v>716</v>
      </c>
      <c r="G55" s="216">
        <v>27502</v>
      </c>
      <c r="H55" s="181" t="s">
        <v>864</v>
      </c>
      <c r="I55" s="214">
        <v>1</v>
      </c>
      <c r="J55" s="216" t="s">
        <v>1021</v>
      </c>
      <c r="K55" s="181" t="s">
        <v>530</v>
      </c>
      <c r="L55" s="241">
        <v>3864443</v>
      </c>
      <c r="M55" s="181" t="s">
        <v>62</v>
      </c>
      <c r="N55" s="215">
        <v>45504</v>
      </c>
      <c r="O55" s="181" t="s">
        <v>279</v>
      </c>
      <c r="P55" s="181" t="s">
        <v>64</v>
      </c>
      <c r="Q55" s="216" t="s">
        <v>64</v>
      </c>
      <c r="R55" s="234" t="s">
        <v>83</v>
      </c>
    </row>
    <row r="56" spans="2:18" ht="135" x14ac:dyDescent="0.25">
      <c r="B56" s="232">
        <v>51</v>
      </c>
      <c r="C56" s="216" t="s">
        <v>8</v>
      </c>
      <c r="D56" s="216" t="s">
        <v>490</v>
      </c>
      <c r="E56" s="233">
        <v>27502</v>
      </c>
      <c r="F56" s="233" t="s">
        <v>716</v>
      </c>
      <c r="G56" s="216">
        <v>27502</v>
      </c>
      <c r="H56" s="181" t="s">
        <v>519</v>
      </c>
      <c r="I56" s="214">
        <v>1</v>
      </c>
      <c r="J56" s="216" t="s">
        <v>1022</v>
      </c>
      <c r="K56" s="181" t="s">
        <v>745</v>
      </c>
      <c r="L56" s="241">
        <v>228355</v>
      </c>
      <c r="M56" s="181" t="s">
        <v>62</v>
      </c>
      <c r="N56" s="215">
        <v>45458</v>
      </c>
      <c r="O56" s="181" t="s">
        <v>283</v>
      </c>
      <c r="P56" s="181" t="s">
        <v>64</v>
      </c>
      <c r="Q56" s="216" t="s">
        <v>70</v>
      </c>
      <c r="R56" s="234" t="s">
        <v>189</v>
      </c>
    </row>
    <row r="57" spans="2:18" ht="180" x14ac:dyDescent="0.25">
      <c r="B57" s="232">
        <v>52</v>
      </c>
      <c r="C57" s="216" t="s">
        <v>8</v>
      </c>
      <c r="D57" s="216" t="s">
        <v>490</v>
      </c>
      <c r="E57" s="233">
        <v>26484</v>
      </c>
      <c r="F57" s="233" t="s">
        <v>711</v>
      </c>
      <c r="G57" s="216">
        <v>26484</v>
      </c>
      <c r="H57" s="181" t="s">
        <v>864</v>
      </c>
      <c r="I57" s="214">
        <v>1</v>
      </c>
      <c r="J57" s="216" t="s">
        <v>860</v>
      </c>
      <c r="K57" s="181" t="s">
        <v>287</v>
      </c>
      <c r="L57" s="192">
        <v>0</v>
      </c>
      <c r="M57" s="181" t="s">
        <v>62</v>
      </c>
      <c r="N57" s="215">
        <v>45488</v>
      </c>
      <c r="O57" s="181" t="s">
        <v>279</v>
      </c>
      <c r="P57" s="181" t="s">
        <v>64</v>
      </c>
      <c r="Q57" s="216" t="s">
        <v>64</v>
      </c>
      <c r="R57" s="234" t="s">
        <v>83</v>
      </c>
    </row>
    <row r="58" spans="2:18" ht="150" x14ac:dyDescent="0.25">
      <c r="B58" s="232">
        <v>53</v>
      </c>
      <c r="C58" s="216" t="s">
        <v>8</v>
      </c>
      <c r="D58" s="216" t="s">
        <v>490</v>
      </c>
      <c r="E58" s="233">
        <v>25992</v>
      </c>
      <c r="F58" s="233" t="s">
        <v>713</v>
      </c>
      <c r="G58" s="233">
        <v>25992</v>
      </c>
      <c r="H58" s="181" t="s">
        <v>999</v>
      </c>
      <c r="I58" s="214">
        <v>1</v>
      </c>
      <c r="J58" s="216" t="s">
        <v>1023</v>
      </c>
      <c r="K58" s="181" t="s">
        <v>531</v>
      </c>
      <c r="L58" s="192">
        <v>6287</v>
      </c>
      <c r="M58" s="181" t="s">
        <v>62</v>
      </c>
      <c r="N58" s="215">
        <v>45413</v>
      </c>
      <c r="O58" s="181" t="s">
        <v>283</v>
      </c>
      <c r="P58" s="181" t="s">
        <v>64</v>
      </c>
      <c r="Q58" s="216" t="s">
        <v>64</v>
      </c>
      <c r="R58" s="234" t="s">
        <v>83</v>
      </c>
    </row>
    <row r="59" spans="2:18" ht="120" x14ac:dyDescent="0.25">
      <c r="B59" s="232">
        <v>54</v>
      </c>
      <c r="C59" s="216" t="s">
        <v>8</v>
      </c>
      <c r="D59" s="216" t="s">
        <v>490</v>
      </c>
      <c r="E59" s="233">
        <v>27502</v>
      </c>
      <c r="F59" s="233" t="s">
        <v>716</v>
      </c>
      <c r="G59" s="216">
        <v>27502</v>
      </c>
      <c r="H59" s="181" t="s">
        <v>308</v>
      </c>
      <c r="I59" s="214">
        <v>1</v>
      </c>
      <c r="J59" s="216" t="s">
        <v>532</v>
      </c>
      <c r="K59" s="181" t="s">
        <v>533</v>
      </c>
      <c r="L59" s="192">
        <v>578376</v>
      </c>
      <c r="M59" s="181" t="s">
        <v>62</v>
      </c>
      <c r="N59" s="215">
        <v>45352</v>
      </c>
      <c r="O59" s="181" t="s">
        <v>283</v>
      </c>
      <c r="P59" s="181" t="s">
        <v>64</v>
      </c>
      <c r="Q59" s="216" t="s">
        <v>64</v>
      </c>
      <c r="R59" s="234" t="s">
        <v>83</v>
      </c>
    </row>
    <row r="60" spans="2:18" ht="90" x14ac:dyDescent="0.25">
      <c r="B60" s="232">
        <v>55</v>
      </c>
      <c r="C60" s="216" t="s">
        <v>8</v>
      </c>
      <c r="D60" s="216" t="s">
        <v>490</v>
      </c>
      <c r="E60" s="216">
        <v>27014</v>
      </c>
      <c r="F60" s="233" t="s">
        <v>719</v>
      </c>
      <c r="G60" s="216">
        <v>27014</v>
      </c>
      <c r="H60" s="181" t="s">
        <v>277</v>
      </c>
      <c r="I60" s="214">
        <v>1</v>
      </c>
      <c r="J60" s="216" t="s">
        <v>1024</v>
      </c>
      <c r="K60" s="181" t="s">
        <v>534</v>
      </c>
      <c r="L60" s="192">
        <v>117500</v>
      </c>
      <c r="M60" s="181" t="s">
        <v>62</v>
      </c>
      <c r="N60" s="215">
        <v>45504</v>
      </c>
      <c r="O60" s="181" t="s">
        <v>283</v>
      </c>
      <c r="P60" s="181" t="s">
        <v>64</v>
      </c>
      <c r="Q60" s="216" t="s">
        <v>64</v>
      </c>
      <c r="R60" s="234" t="s">
        <v>83</v>
      </c>
    </row>
    <row r="61" spans="2:18" ht="60" customHeight="1" x14ac:dyDescent="0.25">
      <c r="B61" s="232">
        <v>56</v>
      </c>
      <c r="C61" s="216" t="s">
        <v>8</v>
      </c>
      <c r="D61" s="216" t="s">
        <v>490</v>
      </c>
      <c r="E61" s="233">
        <v>26484</v>
      </c>
      <c r="F61" s="233" t="s">
        <v>711</v>
      </c>
      <c r="G61" s="216">
        <v>26484</v>
      </c>
      <c r="H61" s="181" t="s">
        <v>864</v>
      </c>
      <c r="I61" s="214">
        <v>1</v>
      </c>
      <c r="J61" s="216" t="s">
        <v>1025</v>
      </c>
      <c r="K61" s="181" t="s">
        <v>303</v>
      </c>
      <c r="L61" s="192">
        <v>79876</v>
      </c>
      <c r="M61" s="181" t="s">
        <v>62</v>
      </c>
      <c r="N61" s="215">
        <v>45504</v>
      </c>
      <c r="O61" s="181" t="s">
        <v>279</v>
      </c>
      <c r="P61" s="181" t="s">
        <v>64</v>
      </c>
      <c r="Q61" s="216" t="s">
        <v>64</v>
      </c>
      <c r="R61" s="234" t="s">
        <v>83</v>
      </c>
    </row>
    <row r="62" spans="2:18" ht="135" x14ac:dyDescent="0.25">
      <c r="B62" s="232">
        <v>57</v>
      </c>
      <c r="C62" s="216" t="s">
        <v>8</v>
      </c>
      <c r="D62" s="233" t="s">
        <v>490</v>
      </c>
      <c r="E62" s="233">
        <v>27006</v>
      </c>
      <c r="F62" s="233" t="s">
        <v>713</v>
      </c>
      <c r="G62" s="233">
        <v>27006</v>
      </c>
      <c r="H62" s="181" t="s">
        <v>277</v>
      </c>
      <c r="I62" s="214">
        <v>1</v>
      </c>
      <c r="J62" s="216" t="s">
        <v>1026</v>
      </c>
      <c r="K62" s="181" t="s">
        <v>523</v>
      </c>
      <c r="L62" s="241">
        <v>12576</v>
      </c>
      <c r="M62" s="181" t="s">
        <v>62</v>
      </c>
      <c r="N62" s="215" t="s">
        <v>59</v>
      </c>
      <c r="O62" s="181" t="s">
        <v>283</v>
      </c>
      <c r="P62" s="181" t="s">
        <v>64</v>
      </c>
      <c r="Q62" s="216" t="s">
        <v>64</v>
      </c>
      <c r="R62" s="234" t="s">
        <v>83</v>
      </c>
    </row>
    <row r="63" spans="2:18" ht="165" x14ac:dyDescent="0.25">
      <c r="B63" s="232">
        <v>58</v>
      </c>
      <c r="C63" s="216" t="s">
        <v>8</v>
      </c>
      <c r="D63" s="216" t="s">
        <v>489</v>
      </c>
      <c r="E63" s="216">
        <v>7010</v>
      </c>
      <c r="F63" s="216" t="s">
        <v>746</v>
      </c>
      <c r="G63" s="216">
        <v>457188</v>
      </c>
      <c r="H63" s="181" t="s">
        <v>300</v>
      </c>
      <c r="I63" s="214">
        <v>100</v>
      </c>
      <c r="J63" s="216" t="s">
        <v>1027</v>
      </c>
      <c r="K63" s="181" t="s">
        <v>320</v>
      </c>
      <c r="L63" s="241">
        <v>828400</v>
      </c>
      <c r="M63" s="181" t="s">
        <v>121</v>
      </c>
      <c r="N63" s="215">
        <v>45504</v>
      </c>
      <c r="O63" s="181" t="s">
        <v>283</v>
      </c>
      <c r="P63" s="181" t="s">
        <v>64</v>
      </c>
      <c r="Q63" s="216" t="s">
        <v>70</v>
      </c>
      <c r="R63" s="234" t="s">
        <v>189</v>
      </c>
    </row>
    <row r="64" spans="2:18" ht="180" x14ac:dyDescent="0.25">
      <c r="B64" s="232">
        <v>59</v>
      </c>
      <c r="C64" s="216" t="s">
        <v>8</v>
      </c>
      <c r="D64" s="216" t="s">
        <v>489</v>
      </c>
      <c r="E64" s="216">
        <v>5522</v>
      </c>
      <c r="F64" s="216" t="s">
        <v>747</v>
      </c>
      <c r="G64" s="216">
        <v>481771</v>
      </c>
      <c r="H64" s="181" t="s">
        <v>864</v>
      </c>
      <c r="I64" s="214">
        <v>1</v>
      </c>
      <c r="J64" s="216" t="s">
        <v>1028</v>
      </c>
      <c r="K64" s="181" t="s">
        <v>325</v>
      </c>
      <c r="L64" s="241">
        <v>1207999</v>
      </c>
      <c r="M64" s="181" t="s">
        <v>62</v>
      </c>
      <c r="N64" s="215">
        <v>45458</v>
      </c>
      <c r="O64" s="181" t="s">
        <v>283</v>
      </c>
      <c r="P64" s="181" t="s">
        <v>64</v>
      </c>
      <c r="Q64" s="216" t="s">
        <v>70</v>
      </c>
      <c r="R64" s="234" t="s">
        <v>189</v>
      </c>
    </row>
    <row r="65" spans="2:18" ht="180" x14ac:dyDescent="0.25">
      <c r="B65" s="232">
        <v>60</v>
      </c>
      <c r="C65" s="216" t="s">
        <v>8</v>
      </c>
      <c r="D65" s="216" t="s">
        <v>489</v>
      </c>
      <c r="E65" s="216">
        <v>7050</v>
      </c>
      <c r="F65" s="216" t="s">
        <v>748</v>
      </c>
      <c r="G65" s="216">
        <v>609690</v>
      </c>
      <c r="H65" s="181" t="s">
        <v>864</v>
      </c>
      <c r="I65" s="214">
        <v>1</v>
      </c>
      <c r="J65" s="216" t="s">
        <v>1029</v>
      </c>
      <c r="K65" s="181" t="s">
        <v>535</v>
      </c>
      <c r="L65" s="241">
        <v>12459453</v>
      </c>
      <c r="M65" s="181" t="s">
        <v>62</v>
      </c>
      <c r="N65" s="215">
        <v>45352</v>
      </c>
      <c r="O65" s="181" t="s">
        <v>283</v>
      </c>
      <c r="P65" s="181" t="s">
        <v>64</v>
      </c>
      <c r="Q65" s="216" t="s">
        <v>70</v>
      </c>
      <c r="R65" s="234" t="s">
        <v>189</v>
      </c>
    </row>
    <row r="66" spans="2:18" ht="120" x14ac:dyDescent="0.25">
      <c r="B66" s="232">
        <v>61</v>
      </c>
      <c r="C66" s="216" t="s">
        <v>8</v>
      </c>
      <c r="D66" s="216" t="s">
        <v>490</v>
      </c>
      <c r="E66" s="233">
        <v>27502</v>
      </c>
      <c r="F66" s="233" t="s">
        <v>716</v>
      </c>
      <c r="G66" s="216">
        <v>27502</v>
      </c>
      <c r="H66" s="181" t="s">
        <v>288</v>
      </c>
      <c r="I66" s="214">
        <v>1</v>
      </c>
      <c r="J66" s="216" t="s">
        <v>1030</v>
      </c>
      <c r="K66" s="181" t="s">
        <v>717</v>
      </c>
      <c r="L66" s="192">
        <v>257036</v>
      </c>
      <c r="M66" s="181" t="s">
        <v>62</v>
      </c>
      <c r="N66" s="215">
        <v>45504</v>
      </c>
      <c r="O66" s="181" t="s">
        <v>279</v>
      </c>
      <c r="P66" s="181" t="s">
        <v>64</v>
      </c>
      <c r="Q66" s="216" t="s">
        <v>64</v>
      </c>
      <c r="R66" s="234" t="s">
        <v>83</v>
      </c>
    </row>
    <row r="67" spans="2:18" ht="120" x14ac:dyDescent="0.25">
      <c r="B67" s="232">
        <v>62</v>
      </c>
      <c r="C67" s="216" t="s">
        <v>8</v>
      </c>
      <c r="D67" s="216" t="s">
        <v>490</v>
      </c>
      <c r="E67" s="233">
        <v>27502</v>
      </c>
      <c r="F67" s="233" t="s">
        <v>716</v>
      </c>
      <c r="G67" s="216">
        <v>27502</v>
      </c>
      <c r="H67" s="181" t="s">
        <v>308</v>
      </c>
      <c r="I67" s="214">
        <v>1</v>
      </c>
      <c r="J67" s="216" t="s">
        <v>1031</v>
      </c>
      <c r="K67" s="181" t="s">
        <v>533</v>
      </c>
      <c r="L67" s="192">
        <v>431692</v>
      </c>
      <c r="M67" s="181" t="s">
        <v>62</v>
      </c>
      <c r="N67" s="215">
        <v>45352</v>
      </c>
      <c r="O67" s="181" t="s">
        <v>283</v>
      </c>
      <c r="P67" s="181" t="s">
        <v>64</v>
      </c>
      <c r="Q67" s="216" t="s">
        <v>64</v>
      </c>
      <c r="R67" s="234" t="s">
        <v>83</v>
      </c>
    </row>
    <row r="68" spans="2:18" ht="90" x14ac:dyDescent="0.25">
      <c r="B68" s="232">
        <v>63</v>
      </c>
      <c r="C68" s="216" t="s">
        <v>8</v>
      </c>
      <c r="D68" s="216" t="s">
        <v>489</v>
      </c>
      <c r="E68" s="216">
        <v>7050</v>
      </c>
      <c r="F68" s="216" t="s">
        <v>743</v>
      </c>
      <c r="G68" s="216">
        <v>481646</v>
      </c>
      <c r="H68" s="181" t="s">
        <v>864</v>
      </c>
      <c r="I68" s="214">
        <v>1</v>
      </c>
      <c r="J68" s="216" t="s">
        <v>1032</v>
      </c>
      <c r="K68" s="181" t="s">
        <v>325</v>
      </c>
      <c r="L68" s="241">
        <v>3636093</v>
      </c>
      <c r="M68" s="181" t="s">
        <v>62</v>
      </c>
      <c r="N68" s="215" t="s">
        <v>744</v>
      </c>
      <c r="O68" s="181" t="s">
        <v>283</v>
      </c>
      <c r="P68" s="181" t="s">
        <v>64</v>
      </c>
      <c r="Q68" s="216" t="s">
        <v>70</v>
      </c>
      <c r="R68" s="234" t="s">
        <v>189</v>
      </c>
    </row>
    <row r="69" spans="2:18" ht="210" x14ac:dyDescent="0.25">
      <c r="B69" s="232">
        <v>64</v>
      </c>
      <c r="C69" s="216" t="s">
        <v>8</v>
      </c>
      <c r="D69" s="216" t="s">
        <v>489</v>
      </c>
      <c r="E69" s="216">
        <v>7010</v>
      </c>
      <c r="F69" s="216" t="s">
        <v>749</v>
      </c>
      <c r="G69" s="216">
        <v>459959</v>
      </c>
      <c r="H69" s="181" t="s">
        <v>864</v>
      </c>
      <c r="I69" s="214">
        <v>1</v>
      </c>
      <c r="J69" s="216" t="s">
        <v>1033</v>
      </c>
      <c r="K69" s="181" t="s">
        <v>1034</v>
      </c>
      <c r="L69" s="192">
        <v>1491678</v>
      </c>
      <c r="M69" s="181" t="s">
        <v>62</v>
      </c>
      <c r="N69" s="215" t="s">
        <v>59</v>
      </c>
      <c r="O69" s="181" t="s">
        <v>283</v>
      </c>
      <c r="P69" s="181" t="s">
        <v>64</v>
      </c>
      <c r="Q69" s="216" t="s">
        <v>64</v>
      </c>
      <c r="R69" s="234" t="s">
        <v>189</v>
      </c>
    </row>
    <row r="70" spans="2:18" ht="105" x14ac:dyDescent="0.25">
      <c r="B70" s="232">
        <v>65</v>
      </c>
      <c r="C70" s="216" t="s">
        <v>8</v>
      </c>
      <c r="D70" s="216" t="s">
        <v>490</v>
      </c>
      <c r="E70" s="233">
        <v>27502</v>
      </c>
      <c r="F70" s="233" t="s">
        <v>716</v>
      </c>
      <c r="G70" s="216">
        <v>27502</v>
      </c>
      <c r="H70" s="181" t="s">
        <v>864</v>
      </c>
      <c r="I70" s="214">
        <v>1</v>
      </c>
      <c r="J70" s="216" t="s">
        <v>1035</v>
      </c>
      <c r="K70" s="181" t="s">
        <v>298</v>
      </c>
      <c r="L70" s="192">
        <v>2508450</v>
      </c>
      <c r="M70" s="181" t="s">
        <v>62</v>
      </c>
      <c r="N70" s="215" t="s">
        <v>59</v>
      </c>
      <c r="O70" s="181" t="s">
        <v>283</v>
      </c>
      <c r="P70" s="181" t="s">
        <v>64</v>
      </c>
      <c r="Q70" s="216" t="s">
        <v>64</v>
      </c>
      <c r="R70" s="234" t="s">
        <v>189</v>
      </c>
    </row>
    <row r="71" spans="2:18" ht="150" x14ac:dyDescent="0.25">
      <c r="B71" s="232">
        <v>66</v>
      </c>
      <c r="C71" s="216" t="s">
        <v>8</v>
      </c>
      <c r="D71" s="233" t="s">
        <v>490</v>
      </c>
      <c r="E71" s="233">
        <v>25992</v>
      </c>
      <c r="F71" s="233" t="s">
        <v>713</v>
      </c>
      <c r="G71" s="233">
        <v>25992</v>
      </c>
      <c r="H71" s="181" t="s">
        <v>277</v>
      </c>
      <c r="I71" s="214">
        <v>1</v>
      </c>
      <c r="J71" s="216" t="s">
        <v>845</v>
      </c>
      <c r="K71" s="181" t="s">
        <v>297</v>
      </c>
      <c r="L71" s="192">
        <v>1447667</v>
      </c>
      <c r="M71" s="181" t="s">
        <v>62</v>
      </c>
      <c r="N71" s="215" t="s">
        <v>59</v>
      </c>
      <c r="O71" s="181" t="s">
        <v>283</v>
      </c>
      <c r="P71" s="181" t="s">
        <v>64</v>
      </c>
      <c r="Q71" s="216" t="s">
        <v>64</v>
      </c>
      <c r="R71" s="234" t="s">
        <v>65</v>
      </c>
    </row>
    <row r="72" spans="2:18" ht="75" x14ac:dyDescent="0.25">
      <c r="B72" s="232">
        <v>67</v>
      </c>
      <c r="C72" s="216" t="s">
        <v>8</v>
      </c>
      <c r="D72" s="216" t="s">
        <v>490</v>
      </c>
      <c r="E72" s="233">
        <v>27502</v>
      </c>
      <c r="F72" s="233" t="s">
        <v>716</v>
      </c>
      <c r="G72" s="216">
        <v>27502</v>
      </c>
      <c r="H72" s="181" t="s">
        <v>308</v>
      </c>
      <c r="I72" s="214">
        <v>1</v>
      </c>
      <c r="J72" s="216" t="s">
        <v>1036</v>
      </c>
      <c r="K72" s="181" t="s">
        <v>846</v>
      </c>
      <c r="L72" s="241">
        <v>21841</v>
      </c>
      <c r="M72" s="181" t="s">
        <v>62</v>
      </c>
      <c r="N72" s="215" t="s">
        <v>59</v>
      </c>
      <c r="O72" s="181" t="s">
        <v>283</v>
      </c>
      <c r="P72" s="181" t="s">
        <v>64</v>
      </c>
      <c r="Q72" s="216" t="s">
        <v>64</v>
      </c>
      <c r="R72" s="234" t="s">
        <v>189</v>
      </c>
    </row>
    <row r="73" spans="2:18" ht="120" x14ac:dyDescent="0.25">
      <c r="B73" s="232">
        <v>68</v>
      </c>
      <c r="C73" s="216" t="s">
        <v>8</v>
      </c>
      <c r="D73" s="216" t="s">
        <v>490</v>
      </c>
      <c r="E73" s="233">
        <v>27219</v>
      </c>
      <c r="F73" s="233" t="s">
        <v>716</v>
      </c>
      <c r="G73" s="216">
        <v>27219</v>
      </c>
      <c r="H73" s="181" t="s">
        <v>300</v>
      </c>
      <c r="I73" s="214">
        <v>1</v>
      </c>
      <c r="J73" s="216" t="s">
        <v>1037</v>
      </c>
      <c r="K73" s="181" t="s">
        <v>861</v>
      </c>
      <c r="L73" s="241">
        <v>18642</v>
      </c>
      <c r="M73" s="181" t="s">
        <v>62</v>
      </c>
      <c r="N73" s="215" t="s">
        <v>59</v>
      </c>
      <c r="O73" s="181" t="s">
        <v>283</v>
      </c>
      <c r="P73" s="181" t="s">
        <v>64</v>
      </c>
      <c r="Q73" s="216" t="s">
        <v>64</v>
      </c>
      <c r="R73" s="234" t="s">
        <v>189</v>
      </c>
    </row>
    <row r="74" spans="2:18" ht="104.25" customHeight="1" x14ac:dyDescent="0.25">
      <c r="B74" s="232">
        <v>69</v>
      </c>
      <c r="C74" s="216" t="s">
        <v>8</v>
      </c>
      <c r="D74" s="216" t="s">
        <v>489</v>
      </c>
      <c r="E74" s="216">
        <v>7050</v>
      </c>
      <c r="F74" s="216" t="s">
        <v>862</v>
      </c>
      <c r="G74" s="242">
        <v>26972</v>
      </c>
      <c r="H74" s="181" t="s">
        <v>519</v>
      </c>
      <c r="I74" s="214">
        <v>1</v>
      </c>
      <c r="J74" s="216" t="s">
        <v>1038</v>
      </c>
      <c r="K74" s="181" t="s">
        <v>863</v>
      </c>
      <c r="L74" s="241">
        <v>0</v>
      </c>
      <c r="M74" s="181" t="s">
        <v>62</v>
      </c>
      <c r="N74" s="215" t="s">
        <v>59</v>
      </c>
      <c r="O74" s="181" t="s">
        <v>283</v>
      </c>
      <c r="P74" s="181" t="s">
        <v>64</v>
      </c>
      <c r="Q74" s="216" t="s">
        <v>64</v>
      </c>
      <c r="R74" s="234" t="s">
        <v>189</v>
      </c>
    </row>
    <row r="75" spans="2:18" ht="105" x14ac:dyDescent="0.25">
      <c r="B75" s="232">
        <v>70</v>
      </c>
      <c r="C75" s="216" t="s">
        <v>8</v>
      </c>
      <c r="D75" s="216" t="s">
        <v>489</v>
      </c>
      <c r="E75" s="216">
        <v>7050</v>
      </c>
      <c r="F75" s="233" t="s">
        <v>716</v>
      </c>
      <c r="G75" s="216">
        <v>27502</v>
      </c>
      <c r="H75" s="181" t="s">
        <v>864</v>
      </c>
      <c r="I75" s="214">
        <v>1</v>
      </c>
      <c r="J75" s="216" t="s">
        <v>1039</v>
      </c>
      <c r="K75" s="181" t="s">
        <v>865</v>
      </c>
      <c r="L75" s="241">
        <v>0</v>
      </c>
      <c r="M75" s="181" t="s">
        <v>62</v>
      </c>
      <c r="N75" s="215" t="s">
        <v>59</v>
      </c>
      <c r="O75" s="181" t="s">
        <v>283</v>
      </c>
      <c r="P75" s="181" t="s">
        <v>64</v>
      </c>
      <c r="Q75" s="216" t="s">
        <v>64</v>
      </c>
      <c r="R75" s="234" t="s">
        <v>189</v>
      </c>
    </row>
    <row r="76" spans="2:18" ht="90" x14ac:dyDescent="0.25">
      <c r="B76" s="232">
        <v>71</v>
      </c>
      <c r="C76" s="216" t="s">
        <v>8</v>
      </c>
      <c r="D76" s="216" t="s">
        <v>490</v>
      </c>
      <c r="E76" s="216">
        <v>27502</v>
      </c>
      <c r="F76" s="233" t="s">
        <v>716</v>
      </c>
      <c r="G76" s="216">
        <v>27502</v>
      </c>
      <c r="H76" s="181" t="s">
        <v>221</v>
      </c>
      <c r="I76" s="214">
        <v>1</v>
      </c>
      <c r="J76" s="216" t="s">
        <v>1040</v>
      </c>
      <c r="K76" s="181" t="s">
        <v>866</v>
      </c>
      <c r="L76" s="241">
        <v>20000</v>
      </c>
      <c r="M76" s="181" t="s">
        <v>62</v>
      </c>
      <c r="N76" s="215" t="s">
        <v>59</v>
      </c>
      <c r="O76" s="181" t="s">
        <v>283</v>
      </c>
      <c r="P76" s="181" t="s">
        <v>64</v>
      </c>
      <c r="Q76" s="216" t="s">
        <v>64</v>
      </c>
      <c r="R76" s="234" t="s">
        <v>189</v>
      </c>
    </row>
    <row r="77" spans="2:18" ht="210" x14ac:dyDescent="0.25">
      <c r="B77" s="232">
        <v>72</v>
      </c>
      <c r="C77" s="216" t="s">
        <v>8</v>
      </c>
      <c r="D77" s="216" t="s">
        <v>489</v>
      </c>
      <c r="E77" s="216">
        <v>7050</v>
      </c>
      <c r="F77" s="233" t="s">
        <v>716</v>
      </c>
      <c r="G77" s="216">
        <v>27502</v>
      </c>
      <c r="H77" s="181" t="s">
        <v>519</v>
      </c>
      <c r="I77" s="214">
        <v>1</v>
      </c>
      <c r="J77" s="216" t="s">
        <v>867</v>
      </c>
      <c r="K77" s="181" t="s">
        <v>868</v>
      </c>
      <c r="L77" s="241">
        <v>0</v>
      </c>
      <c r="M77" s="181" t="s">
        <v>62</v>
      </c>
      <c r="N77" s="215" t="s">
        <v>59</v>
      </c>
      <c r="O77" s="181" t="s">
        <v>283</v>
      </c>
      <c r="P77" s="181" t="s">
        <v>64</v>
      </c>
      <c r="Q77" s="216" t="s">
        <v>64</v>
      </c>
      <c r="R77" s="234" t="s">
        <v>189</v>
      </c>
    </row>
    <row r="78" spans="2:18" ht="180" x14ac:dyDescent="0.25">
      <c r="B78" s="232">
        <v>73</v>
      </c>
      <c r="C78" s="216" t="s">
        <v>8</v>
      </c>
      <c r="D78" s="233" t="s">
        <v>490</v>
      </c>
      <c r="E78" s="233">
        <v>27006</v>
      </c>
      <c r="F78" s="233" t="s">
        <v>713</v>
      </c>
      <c r="G78" s="233">
        <v>27006</v>
      </c>
      <c r="H78" s="181" t="s">
        <v>277</v>
      </c>
      <c r="I78" s="214">
        <v>1</v>
      </c>
      <c r="J78" s="216" t="s">
        <v>1041</v>
      </c>
      <c r="K78" s="181" t="s">
        <v>523</v>
      </c>
      <c r="L78" s="241">
        <v>10686</v>
      </c>
      <c r="M78" s="181" t="s">
        <v>62</v>
      </c>
      <c r="N78" s="215" t="s">
        <v>59</v>
      </c>
      <c r="O78" s="181" t="s">
        <v>283</v>
      </c>
      <c r="P78" s="181" t="s">
        <v>64</v>
      </c>
      <c r="Q78" s="216" t="s">
        <v>64</v>
      </c>
      <c r="R78" s="234" t="s">
        <v>83</v>
      </c>
    </row>
    <row r="79" spans="2:18" ht="180.75" thickBot="1" x14ac:dyDescent="0.3">
      <c r="B79" s="243">
        <v>74</v>
      </c>
      <c r="C79" s="244" t="s">
        <v>8</v>
      </c>
      <c r="D79" s="244" t="s">
        <v>489</v>
      </c>
      <c r="E79" s="244">
        <v>7010</v>
      </c>
      <c r="F79" s="244" t="s">
        <v>739</v>
      </c>
      <c r="G79" s="244">
        <v>485947</v>
      </c>
      <c r="H79" s="245" t="s">
        <v>300</v>
      </c>
      <c r="I79" s="246">
        <v>210</v>
      </c>
      <c r="J79" s="244" t="s">
        <v>1042</v>
      </c>
      <c r="K79" s="249" t="s">
        <v>320</v>
      </c>
      <c r="L79" s="250">
        <v>199548</v>
      </c>
      <c r="M79" s="245" t="s">
        <v>121</v>
      </c>
      <c r="N79" s="247">
        <v>45458</v>
      </c>
      <c r="O79" s="245" t="s">
        <v>283</v>
      </c>
      <c r="P79" s="245" t="s">
        <v>64</v>
      </c>
      <c r="Q79" s="244" t="s">
        <v>70</v>
      </c>
      <c r="R79" s="248" t="s">
        <v>189</v>
      </c>
    </row>
    <row r="80" spans="2:18" ht="15.75" customHeight="1" x14ac:dyDescent="0.25">
      <c r="B80" s="217"/>
      <c r="C80" s="217"/>
      <c r="D80" s="217"/>
      <c r="E80" s="217"/>
      <c r="F80" s="217"/>
      <c r="G80" s="217"/>
      <c r="H80" s="217"/>
      <c r="I80" s="217"/>
      <c r="J80" s="218"/>
      <c r="K80" s="252" t="s">
        <v>66</v>
      </c>
      <c r="L80" s="251">
        <f>SUM(L6:L79)</f>
        <v>50769207</v>
      </c>
    </row>
    <row r="81" spans="2:18" x14ac:dyDescent="0.25">
      <c r="B81" s="217"/>
      <c r="C81" s="217"/>
      <c r="D81" s="217"/>
      <c r="E81" s="217"/>
      <c r="F81" s="217"/>
      <c r="G81" s="217"/>
      <c r="H81" s="217"/>
      <c r="I81" s="217"/>
      <c r="J81" s="218"/>
      <c r="K81" s="219"/>
      <c r="L81" s="217"/>
      <c r="M81" s="217"/>
      <c r="N81" s="217"/>
      <c r="O81" s="217"/>
      <c r="P81" s="217"/>
      <c r="Q81" s="217"/>
      <c r="R81" s="217"/>
    </row>
    <row r="82" spans="2:18" x14ac:dyDescent="0.25">
      <c r="B82" s="220"/>
      <c r="C82" s="220"/>
      <c r="D82" s="220"/>
      <c r="E82" s="220"/>
      <c r="F82" s="220"/>
      <c r="G82" s="220"/>
      <c r="H82" s="220"/>
      <c r="I82" s="220"/>
      <c r="J82" s="221"/>
      <c r="K82" s="222"/>
      <c r="L82" s="223"/>
      <c r="M82" s="220"/>
      <c r="N82" s="220"/>
      <c r="O82" s="220"/>
      <c r="P82" s="220"/>
      <c r="Q82" s="220"/>
      <c r="R82" s="220"/>
    </row>
  </sheetData>
  <mergeCells count="3">
    <mergeCell ref="C2:R2"/>
    <mergeCell ref="C3:R3"/>
    <mergeCell ref="K16:K17"/>
  </mergeCells>
  <conditionalFormatting sqref="J6:J67 J69:J79">
    <cfRule type="duplicateValues" dxfId="41" priority="2"/>
  </conditionalFormatting>
  <conditionalFormatting sqref="J68">
    <cfRule type="duplicateValues" dxfId="40" priority="1"/>
  </conditionalFormatting>
  <dataValidations count="7">
    <dataValidation type="whole" operator="greaterThanOrEqual" allowBlank="1" showInputMessage="1" showErrorMessage="1" error="Inserir somente números inteiros" sqref="L6:L79" xr:uid="{00000000-0002-0000-0600-000000000000}">
      <formula1>0</formula1>
      <formula2>0</formula2>
    </dataValidation>
    <dataValidation type="list" allowBlank="1" showInputMessage="1" showErrorMessage="1" promptTitle="Opções de preenchimento:" prompt="- CATSER_x000a_- CATMAT_x000a_- N/A_x000a__x000a_Preencher todas as linhas." sqref="D53 D62 D30:D43 D51 D22:D27 D7:D19 D71 D78" xr:uid="{00000000-0002-0000-0600-000001000000}">
      <formula1>INDIRECT("Dados"&amp;"!$I$3:$I$5")</formula1>
    </dataValidation>
    <dataValidation allowBlank="1" showInputMessage="1" showErrorMessage="1" promptTitle="Opções de preenchimento:" prompt="- CATSER_x000a_- CATMAT_x000a_- N/A_x000a__x000a_Preencher todas as linhas." sqref="D5" xr:uid="{00000000-0002-0000-0600-000002000000}"/>
    <dataValidation allowBlank="1" showInputMessage="1" showErrorMessage="1" promptTitle="Opções de preenchimento:" prompt="- Descrição do código, conforme consta no catálogo CATMAT/CATSER._x000a__x000a_- N/A_x000a__x000a_Preencher todas as linhas." sqref="F5:F15 F18:F43 F47 F66:F67 F49:F62 F70:F73 F75:F78" xr:uid="{00000000-0002-0000-0600-000003000000}"/>
    <dataValidation type="textLength" allowBlank="1" showInputMessage="1" showErrorMessage="1" errorTitle="Verificar preenchimento" error="Apenas 1 código por linha. Deve ser um número inteiro entre 10 e 99999 ou N/A." prompt="1 código por linha._x000a_Preencher todas as linhas._x000a_Opções:_x000a_- Código da classe do material (4 dígitos);_x000a_- Código do serviço/obra (2 a 5 dígitos);_x000a_- N/A." sqref="E41:E43 G58 E66:E67 G38:G39 E61:E62 G8:G10 E50:E59 G12 G32:G36 G62 G50:G51 G53 E47 G71 G19 G41 G22:G26 G30 E6:E15 E32:E39 E18:E30 E70:E73 G78 E78" xr:uid="{00000000-0002-0000-0600-000004000000}">
      <formula1>1</formula1>
      <formula2>5</formula2>
    </dataValidation>
    <dataValidation allowBlank="1" showInputMessage="1" prompt="1 código por linha._x000a_Preencher todas as linhas._x000a_Opções:_x000a_- Código da classe do material (4 dígitos);_x000a_- Código do serviço/obra (2 a 5 dígitos);_x000a_- N/A." sqref="E5" xr:uid="{00000000-0002-0000-0600-000005000000}"/>
    <dataValidation type="list" allowBlank="1" showInputMessage="1" showErrorMessage="1" sqref="M6:M79 P6:R79" xr:uid="{00000000-0002-0000-0600-000006000000}"/>
  </dataValidations>
  <pageMargins left="0.51180555555555596" right="0.51180555555555596" top="0.78749999999999998" bottom="0.78749999999999998" header="0.511811023622047" footer="0.511811023622047"/>
  <pageSetup scale="38"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9">
    <tabColor rgb="FFCC3300"/>
  </sheetPr>
  <dimension ref="B1:R89"/>
  <sheetViews>
    <sheetView showGridLines="0" zoomScale="90" zoomScaleNormal="90" workbookViewId="0">
      <pane ySplit="5" topLeftCell="A88" activePane="bottomLeft" state="frozen"/>
      <selection activeCell="E13" sqref="E13"/>
      <selection pane="bottomLeft" activeCell="L93" sqref="L93"/>
    </sheetView>
  </sheetViews>
  <sheetFormatPr defaultColWidth="8.85546875" defaultRowHeight="12.75" x14ac:dyDescent="0.2"/>
  <cols>
    <col min="1" max="1" width="2.7109375" style="138" customWidth="1"/>
    <col min="2" max="2" width="4.7109375" style="138" customWidth="1"/>
    <col min="3" max="3" width="8.7109375" style="142" customWidth="1"/>
    <col min="4" max="4" width="17.7109375" style="104" customWidth="1"/>
    <col min="5" max="5" width="23.7109375" style="104" customWidth="1"/>
    <col min="6" max="6" width="38.28515625" style="104" customWidth="1"/>
    <col min="7" max="7" width="13.140625" style="142" bestFit="1" customWidth="1"/>
    <col min="8" max="8" width="11.7109375" style="142" customWidth="1"/>
    <col min="9" max="9" width="10.7109375" style="138" customWidth="1"/>
    <col min="10" max="10" width="30.7109375" style="138" customWidth="1"/>
    <col min="11" max="11" width="55.7109375" style="143" customWidth="1"/>
    <col min="12" max="12" width="16.7109375" style="138" customWidth="1"/>
    <col min="13" max="13" width="10.7109375" style="138" customWidth="1"/>
    <col min="14" max="14" width="13.7109375" style="138" customWidth="1"/>
    <col min="15" max="15" width="19.7109375" style="138" customWidth="1"/>
    <col min="16" max="16" width="8.7109375" style="138" customWidth="1"/>
    <col min="17" max="17" width="10.7109375" style="138" customWidth="1"/>
    <col min="18" max="18" width="21.7109375" style="138" customWidth="1"/>
    <col min="19" max="16384" width="8.85546875" style="138"/>
  </cols>
  <sheetData>
    <row r="1" spans="2:18" ht="12.95" customHeight="1" x14ac:dyDescent="0.2">
      <c r="B1" s="144"/>
      <c r="C1" s="145"/>
      <c r="D1" s="145"/>
      <c r="E1" s="87"/>
      <c r="F1" s="87"/>
      <c r="G1" s="139"/>
      <c r="H1" s="139"/>
      <c r="I1" s="139"/>
      <c r="J1" s="139"/>
      <c r="K1" s="139"/>
      <c r="L1" s="139"/>
      <c r="M1" s="139"/>
      <c r="N1" s="139"/>
      <c r="O1" s="139"/>
      <c r="P1" s="139"/>
      <c r="Q1" s="139"/>
      <c r="R1" s="139"/>
    </row>
    <row r="2" spans="2:18" ht="20.100000000000001" customHeight="1" x14ac:dyDescent="0.2">
      <c r="B2" s="409" t="s">
        <v>0</v>
      </c>
      <c r="C2" s="409"/>
      <c r="D2" s="409"/>
      <c r="E2" s="409"/>
      <c r="F2" s="409"/>
      <c r="G2" s="409"/>
      <c r="H2" s="409"/>
      <c r="I2" s="409"/>
      <c r="J2" s="409"/>
      <c r="K2" s="409"/>
      <c r="L2" s="409"/>
      <c r="M2" s="409"/>
      <c r="N2" s="409"/>
      <c r="O2" s="409"/>
      <c r="P2" s="409"/>
      <c r="Q2" s="409"/>
      <c r="R2" s="409"/>
    </row>
    <row r="3" spans="2:18" ht="20.100000000000001" customHeight="1" x14ac:dyDescent="0.2">
      <c r="B3" s="410" t="s">
        <v>328</v>
      </c>
      <c r="C3" s="410"/>
      <c r="D3" s="410"/>
      <c r="E3" s="410"/>
      <c r="F3" s="410"/>
      <c r="G3" s="410"/>
      <c r="H3" s="410"/>
      <c r="I3" s="410"/>
      <c r="J3" s="410"/>
      <c r="K3" s="410"/>
      <c r="L3" s="410"/>
      <c r="M3" s="410"/>
      <c r="N3" s="410"/>
      <c r="O3" s="410"/>
      <c r="P3" s="410"/>
      <c r="Q3" s="410"/>
      <c r="R3" s="410"/>
    </row>
    <row r="4" spans="2:18" ht="9.9499999999999993" customHeight="1" x14ac:dyDescent="0.2">
      <c r="C4" s="139"/>
      <c r="D4" s="87"/>
      <c r="E4" s="87"/>
      <c r="F4" s="87"/>
      <c r="G4" s="139"/>
      <c r="H4" s="139"/>
      <c r="I4" s="139"/>
      <c r="J4" s="139"/>
      <c r="K4" s="139"/>
      <c r="L4" s="139"/>
      <c r="M4" s="139"/>
      <c r="N4" s="139"/>
      <c r="O4" s="139"/>
      <c r="P4" s="139"/>
      <c r="Q4" s="139"/>
      <c r="R4" s="139"/>
    </row>
    <row r="5" spans="2:18" ht="48" customHeight="1" x14ac:dyDescent="0.2">
      <c r="B5" s="140" t="s">
        <v>45</v>
      </c>
      <c r="C5" s="140" t="s">
        <v>2</v>
      </c>
      <c r="D5" s="90" t="s">
        <v>497</v>
      </c>
      <c r="E5" s="90" t="s">
        <v>498</v>
      </c>
      <c r="F5" s="90" t="s">
        <v>488</v>
      </c>
      <c r="G5" s="140" t="s">
        <v>46</v>
      </c>
      <c r="H5" s="140" t="s">
        <v>47</v>
      </c>
      <c r="I5" s="140" t="s">
        <v>48</v>
      </c>
      <c r="J5" s="140" t="s">
        <v>49</v>
      </c>
      <c r="K5" s="140" t="s">
        <v>50</v>
      </c>
      <c r="L5" s="140" t="s">
        <v>51</v>
      </c>
      <c r="M5" s="140" t="s">
        <v>52</v>
      </c>
      <c r="N5" s="140" t="s">
        <v>53</v>
      </c>
      <c r="O5" s="140" t="s">
        <v>54</v>
      </c>
      <c r="P5" s="140" t="s">
        <v>55</v>
      </c>
      <c r="Q5" s="140" t="s">
        <v>56</v>
      </c>
      <c r="R5" s="141" t="s">
        <v>57</v>
      </c>
    </row>
    <row r="6" spans="2:18" ht="63.95" customHeight="1" x14ac:dyDescent="0.2">
      <c r="B6" s="257">
        <v>1</v>
      </c>
      <c r="C6" s="257" t="s">
        <v>9</v>
      </c>
      <c r="D6" s="92" t="s">
        <v>490</v>
      </c>
      <c r="E6" s="92">
        <v>25518</v>
      </c>
      <c r="F6" s="95" t="s">
        <v>750</v>
      </c>
      <c r="G6" s="258">
        <v>25518</v>
      </c>
      <c r="H6" s="258" t="s">
        <v>329</v>
      </c>
      <c r="I6" s="259">
        <v>1</v>
      </c>
      <c r="J6" s="260" t="s">
        <v>330</v>
      </c>
      <c r="K6" s="261" t="s">
        <v>331</v>
      </c>
      <c r="L6" s="262">
        <v>242458</v>
      </c>
      <c r="M6" s="263" t="s">
        <v>62</v>
      </c>
      <c r="N6" s="264" t="s">
        <v>59</v>
      </c>
      <c r="O6" s="258" t="s">
        <v>63</v>
      </c>
      <c r="P6" s="263" t="s">
        <v>70</v>
      </c>
      <c r="Q6" s="265" t="s">
        <v>64</v>
      </c>
      <c r="R6" s="263" t="s">
        <v>65</v>
      </c>
    </row>
    <row r="7" spans="2:18" ht="63.95" customHeight="1" x14ac:dyDescent="0.2">
      <c r="B7" s="257">
        <v>2</v>
      </c>
      <c r="C7" s="257" t="s">
        <v>9</v>
      </c>
      <c r="D7" s="92" t="s">
        <v>490</v>
      </c>
      <c r="E7" s="92">
        <v>25518</v>
      </c>
      <c r="F7" s="95" t="s">
        <v>750</v>
      </c>
      <c r="G7" s="258">
        <v>25518</v>
      </c>
      <c r="H7" s="258" t="s">
        <v>329</v>
      </c>
      <c r="I7" s="259">
        <v>1</v>
      </c>
      <c r="J7" s="260" t="s">
        <v>332</v>
      </c>
      <c r="K7" s="261" t="s">
        <v>331</v>
      </c>
      <c r="L7" s="262">
        <v>102000</v>
      </c>
      <c r="M7" s="263" t="s">
        <v>62</v>
      </c>
      <c r="N7" s="264" t="s">
        <v>59</v>
      </c>
      <c r="O7" s="258" t="s">
        <v>63</v>
      </c>
      <c r="P7" s="263" t="s">
        <v>70</v>
      </c>
      <c r="Q7" s="265" t="s">
        <v>64</v>
      </c>
      <c r="R7" s="263" t="s">
        <v>65</v>
      </c>
    </row>
    <row r="8" spans="2:18" ht="63.95" customHeight="1" x14ac:dyDescent="0.2">
      <c r="B8" s="257">
        <v>3</v>
      </c>
      <c r="C8" s="257" t="s">
        <v>9</v>
      </c>
      <c r="D8" s="92" t="s">
        <v>490</v>
      </c>
      <c r="E8" s="92">
        <v>21903</v>
      </c>
      <c r="F8" s="95" t="s">
        <v>751</v>
      </c>
      <c r="G8" s="258">
        <v>21903</v>
      </c>
      <c r="H8" s="258" t="s">
        <v>329</v>
      </c>
      <c r="I8" s="259">
        <v>1</v>
      </c>
      <c r="J8" s="260" t="s">
        <v>477</v>
      </c>
      <c r="K8" s="261" t="s">
        <v>331</v>
      </c>
      <c r="L8" s="262">
        <v>18325</v>
      </c>
      <c r="M8" s="263" t="s">
        <v>62</v>
      </c>
      <c r="N8" s="264">
        <v>45601</v>
      </c>
      <c r="O8" s="258" t="s">
        <v>63</v>
      </c>
      <c r="P8" s="263" t="s">
        <v>70</v>
      </c>
      <c r="Q8" s="265" t="s">
        <v>64</v>
      </c>
      <c r="R8" s="266" t="s">
        <v>122</v>
      </c>
    </row>
    <row r="9" spans="2:18" ht="63.95" customHeight="1" x14ac:dyDescent="0.2">
      <c r="B9" s="257">
        <v>4</v>
      </c>
      <c r="C9" s="257" t="s">
        <v>9</v>
      </c>
      <c r="D9" s="92" t="s">
        <v>490</v>
      </c>
      <c r="E9" s="92">
        <v>25550</v>
      </c>
      <c r="F9" s="95" t="s">
        <v>752</v>
      </c>
      <c r="G9" s="258">
        <v>25550</v>
      </c>
      <c r="H9" s="258" t="s">
        <v>329</v>
      </c>
      <c r="I9" s="259">
        <v>1</v>
      </c>
      <c r="J9" s="260" t="s">
        <v>333</v>
      </c>
      <c r="K9" s="261" t="s">
        <v>331</v>
      </c>
      <c r="L9" s="262">
        <v>2896914</v>
      </c>
      <c r="M9" s="263" t="s">
        <v>62</v>
      </c>
      <c r="N9" s="264" t="s">
        <v>59</v>
      </c>
      <c r="O9" s="258" t="s">
        <v>63</v>
      </c>
      <c r="P9" s="263" t="s">
        <v>64</v>
      </c>
      <c r="Q9" s="265" t="s">
        <v>64</v>
      </c>
      <c r="R9" s="263" t="s">
        <v>65</v>
      </c>
    </row>
    <row r="10" spans="2:18" ht="63.95" customHeight="1" x14ac:dyDescent="0.2">
      <c r="B10" s="257">
        <v>5</v>
      </c>
      <c r="C10" s="257" t="s">
        <v>9</v>
      </c>
      <c r="D10" s="92" t="s">
        <v>490</v>
      </c>
      <c r="E10" s="92">
        <v>16292</v>
      </c>
      <c r="F10" s="95" t="s">
        <v>753</v>
      </c>
      <c r="G10" s="258">
        <v>16292</v>
      </c>
      <c r="H10" s="258" t="s">
        <v>329</v>
      </c>
      <c r="I10" s="267">
        <v>1</v>
      </c>
      <c r="J10" s="268" t="s">
        <v>334</v>
      </c>
      <c r="K10" s="269" t="s">
        <v>331</v>
      </c>
      <c r="L10" s="270">
        <v>812887</v>
      </c>
      <c r="M10" s="271" t="s">
        <v>62</v>
      </c>
      <c r="N10" s="272">
        <v>45425</v>
      </c>
      <c r="O10" s="258" t="s">
        <v>63</v>
      </c>
      <c r="P10" s="271" t="s">
        <v>64</v>
      </c>
      <c r="Q10" s="273" t="s">
        <v>64</v>
      </c>
      <c r="R10" s="271" t="s">
        <v>83</v>
      </c>
    </row>
    <row r="11" spans="2:18" ht="63.95" customHeight="1" x14ac:dyDescent="0.2">
      <c r="B11" s="257">
        <v>6</v>
      </c>
      <c r="C11" s="257" t="s">
        <v>9</v>
      </c>
      <c r="D11" s="92" t="s">
        <v>490</v>
      </c>
      <c r="E11" s="92">
        <v>24015</v>
      </c>
      <c r="F11" s="95" t="s">
        <v>754</v>
      </c>
      <c r="G11" s="258">
        <v>24015</v>
      </c>
      <c r="H11" s="258" t="s">
        <v>329</v>
      </c>
      <c r="I11" s="267">
        <v>1</v>
      </c>
      <c r="J11" s="260" t="s">
        <v>335</v>
      </c>
      <c r="K11" s="269" t="s">
        <v>331</v>
      </c>
      <c r="L11" s="270">
        <v>3049615</v>
      </c>
      <c r="M11" s="271" t="s">
        <v>62</v>
      </c>
      <c r="N11" s="272" t="s">
        <v>59</v>
      </c>
      <c r="O11" s="258" t="s">
        <v>63</v>
      </c>
      <c r="P11" s="271" t="s">
        <v>64</v>
      </c>
      <c r="Q11" s="273" t="s">
        <v>64</v>
      </c>
      <c r="R11" s="271" t="s">
        <v>122</v>
      </c>
    </row>
    <row r="12" spans="2:18" ht="63.95" customHeight="1" x14ac:dyDescent="0.2">
      <c r="B12" s="257">
        <v>7</v>
      </c>
      <c r="C12" s="257" t="s">
        <v>9</v>
      </c>
      <c r="D12" s="92" t="s">
        <v>490</v>
      </c>
      <c r="E12" s="92">
        <v>15008</v>
      </c>
      <c r="F12" s="95" t="s">
        <v>755</v>
      </c>
      <c r="G12" s="258">
        <v>15008</v>
      </c>
      <c r="H12" s="258" t="s">
        <v>329</v>
      </c>
      <c r="I12" s="259">
        <v>1</v>
      </c>
      <c r="J12" s="260" t="s">
        <v>336</v>
      </c>
      <c r="K12" s="261" t="s">
        <v>331</v>
      </c>
      <c r="L12" s="262">
        <v>0</v>
      </c>
      <c r="M12" s="263" t="s">
        <v>62</v>
      </c>
      <c r="N12" s="264">
        <v>45474</v>
      </c>
      <c r="O12" s="258" t="s">
        <v>63</v>
      </c>
      <c r="P12" s="263" t="s">
        <v>64</v>
      </c>
      <c r="Q12" s="265" t="s">
        <v>64</v>
      </c>
      <c r="R12" s="263" t="s">
        <v>189</v>
      </c>
    </row>
    <row r="13" spans="2:18" ht="63.95" customHeight="1" x14ac:dyDescent="0.2">
      <c r="B13" s="257">
        <v>8</v>
      </c>
      <c r="C13" s="257" t="s">
        <v>9</v>
      </c>
      <c r="D13" s="92" t="s">
        <v>490</v>
      </c>
      <c r="E13" s="92">
        <v>25518</v>
      </c>
      <c r="F13" s="95" t="s">
        <v>750</v>
      </c>
      <c r="G13" s="258">
        <v>25518</v>
      </c>
      <c r="H13" s="258" t="s">
        <v>329</v>
      </c>
      <c r="I13" s="259">
        <v>1</v>
      </c>
      <c r="J13" s="260" t="s">
        <v>337</v>
      </c>
      <c r="K13" s="261" t="s">
        <v>331</v>
      </c>
      <c r="L13" s="262">
        <v>97000</v>
      </c>
      <c r="M13" s="263" t="s">
        <v>62</v>
      </c>
      <c r="N13" s="264" t="s">
        <v>59</v>
      </c>
      <c r="O13" s="258" t="s">
        <v>63</v>
      </c>
      <c r="P13" s="263" t="s">
        <v>64</v>
      </c>
      <c r="Q13" s="265" t="s">
        <v>64</v>
      </c>
      <c r="R13" s="263" t="s">
        <v>65</v>
      </c>
    </row>
    <row r="14" spans="2:18" ht="63.95" customHeight="1" x14ac:dyDescent="0.2">
      <c r="B14" s="257">
        <v>9</v>
      </c>
      <c r="C14" s="257" t="s">
        <v>9</v>
      </c>
      <c r="D14" s="92" t="s">
        <v>490</v>
      </c>
      <c r="E14" s="92">
        <v>22764</v>
      </c>
      <c r="F14" s="95" t="s">
        <v>756</v>
      </c>
      <c r="G14" s="258">
        <v>22764</v>
      </c>
      <c r="H14" s="258" t="s">
        <v>329</v>
      </c>
      <c r="I14" s="259">
        <v>1</v>
      </c>
      <c r="J14" s="260" t="s">
        <v>338</v>
      </c>
      <c r="K14" s="261" t="s">
        <v>331</v>
      </c>
      <c r="L14" s="262">
        <v>0</v>
      </c>
      <c r="M14" s="263" t="s">
        <v>62</v>
      </c>
      <c r="N14" s="264" t="s">
        <v>59</v>
      </c>
      <c r="O14" s="258" t="s">
        <v>63</v>
      </c>
      <c r="P14" s="263" t="s">
        <v>64</v>
      </c>
      <c r="Q14" s="265" t="s">
        <v>64</v>
      </c>
      <c r="R14" s="263" t="s">
        <v>65</v>
      </c>
    </row>
    <row r="15" spans="2:18" ht="63.95" customHeight="1" x14ac:dyDescent="0.2">
      <c r="B15" s="257">
        <v>10</v>
      </c>
      <c r="C15" s="257" t="s">
        <v>9</v>
      </c>
      <c r="D15" s="92" t="s">
        <v>490</v>
      </c>
      <c r="E15" s="92">
        <v>22764</v>
      </c>
      <c r="F15" s="95" t="s">
        <v>756</v>
      </c>
      <c r="G15" s="258">
        <v>22764</v>
      </c>
      <c r="H15" s="258" t="s">
        <v>329</v>
      </c>
      <c r="I15" s="259">
        <v>1</v>
      </c>
      <c r="J15" s="260" t="s">
        <v>339</v>
      </c>
      <c r="K15" s="261" t="s">
        <v>331</v>
      </c>
      <c r="L15" s="262">
        <v>10000</v>
      </c>
      <c r="M15" s="263" t="s">
        <v>62</v>
      </c>
      <c r="N15" s="264" t="s">
        <v>59</v>
      </c>
      <c r="O15" s="258" t="s">
        <v>63</v>
      </c>
      <c r="P15" s="263" t="s">
        <v>64</v>
      </c>
      <c r="Q15" s="265" t="s">
        <v>64</v>
      </c>
      <c r="R15" s="263" t="s">
        <v>65</v>
      </c>
    </row>
    <row r="16" spans="2:18" ht="63.95" customHeight="1" x14ac:dyDescent="0.2">
      <c r="B16" s="257">
        <v>11</v>
      </c>
      <c r="C16" s="257" t="s">
        <v>9</v>
      </c>
      <c r="D16" s="92" t="s">
        <v>490</v>
      </c>
      <c r="E16" s="92">
        <v>5720</v>
      </c>
      <c r="F16" s="95" t="s">
        <v>757</v>
      </c>
      <c r="G16" s="258">
        <v>5720</v>
      </c>
      <c r="H16" s="258" t="s">
        <v>340</v>
      </c>
      <c r="I16" s="274">
        <v>1</v>
      </c>
      <c r="J16" s="260" t="s">
        <v>341</v>
      </c>
      <c r="K16" s="261" t="s">
        <v>331</v>
      </c>
      <c r="L16" s="262">
        <v>10000</v>
      </c>
      <c r="M16" s="275" t="s">
        <v>121</v>
      </c>
      <c r="N16" s="276">
        <v>45383</v>
      </c>
      <c r="O16" s="258" t="s">
        <v>63</v>
      </c>
      <c r="P16" s="275" t="s">
        <v>64</v>
      </c>
      <c r="Q16" s="277" t="s">
        <v>64</v>
      </c>
      <c r="R16" s="275" t="s">
        <v>189</v>
      </c>
    </row>
    <row r="17" spans="2:18" ht="80.25" customHeight="1" x14ac:dyDescent="0.2">
      <c r="B17" s="257">
        <v>12</v>
      </c>
      <c r="C17" s="257" t="s">
        <v>9</v>
      </c>
      <c r="D17" s="92" t="s">
        <v>490</v>
      </c>
      <c r="E17" s="92">
        <v>23094</v>
      </c>
      <c r="F17" s="95" t="s">
        <v>758</v>
      </c>
      <c r="G17" s="258">
        <v>23094</v>
      </c>
      <c r="H17" s="258" t="s">
        <v>9</v>
      </c>
      <c r="I17" s="259">
        <v>1</v>
      </c>
      <c r="J17" s="260" t="s">
        <v>342</v>
      </c>
      <c r="K17" s="261" t="s">
        <v>331</v>
      </c>
      <c r="L17" s="262">
        <v>407619</v>
      </c>
      <c r="M17" s="263" t="s">
        <v>62</v>
      </c>
      <c r="N17" s="264" t="s">
        <v>59</v>
      </c>
      <c r="O17" s="258" t="s">
        <v>63</v>
      </c>
      <c r="P17" s="263" t="s">
        <v>64</v>
      </c>
      <c r="Q17" s="265" t="s">
        <v>64</v>
      </c>
      <c r="R17" s="263" t="s">
        <v>65</v>
      </c>
    </row>
    <row r="18" spans="2:18" ht="63.95" customHeight="1" x14ac:dyDescent="0.2">
      <c r="B18" s="257">
        <v>13</v>
      </c>
      <c r="C18" s="257" t="s">
        <v>9</v>
      </c>
      <c r="D18" s="92" t="s">
        <v>490</v>
      </c>
      <c r="E18" s="92">
        <v>22764</v>
      </c>
      <c r="F18" s="95" t="s">
        <v>756</v>
      </c>
      <c r="G18" s="258">
        <v>22764</v>
      </c>
      <c r="H18" s="258" t="s">
        <v>329</v>
      </c>
      <c r="I18" s="259">
        <v>1</v>
      </c>
      <c r="J18" s="260" t="s">
        <v>343</v>
      </c>
      <c r="K18" s="261" t="s">
        <v>331</v>
      </c>
      <c r="L18" s="262">
        <v>0</v>
      </c>
      <c r="M18" s="263" t="s">
        <v>121</v>
      </c>
      <c r="N18" s="264" t="s">
        <v>59</v>
      </c>
      <c r="O18" s="258" t="s">
        <v>63</v>
      </c>
      <c r="P18" s="263" t="s">
        <v>70</v>
      </c>
      <c r="Q18" s="265" t="s">
        <v>64</v>
      </c>
      <c r="R18" s="263" t="s">
        <v>71</v>
      </c>
    </row>
    <row r="19" spans="2:18" ht="63.95" customHeight="1" x14ac:dyDescent="0.2">
      <c r="B19" s="257">
        <v>14</v>
      </c>
      <c r="C19" s="257" t="s">
        <v>9</v>
      </c>
      <c r="D19" s="92" t="s">
        <v>490</v>
      </c>
      <c r="E19" s="92">
        <v>16195</v>
      </c>
      <c r="F19" s="95" t="s">
        <v>759</v>
      </c>
      <c r="G19" s="258">
        <v>16195</v>
      </c>
      <c r="H19" s="258" t="s">
        <v>329</v>
      </c>
      <c r="I19" s="259">
        <v>1</v>
      </c>
      <c r="J19" s="260" t="s">
        <v>344</v>
      </c>
      <c r="K19" s="261" t="s">
        <v>331</v>
      </c>
      <c r="L19" s="262">
        <v>350</v>
      </c>
      <c r="M19" s="263" t="s">
        <v>121</v>
      </c>
      <c r="N19" s="264">
        <v>45352</v>
      </c>
      <c r="O19" s="258" t="s">
        <v>63</v>
      </c>
      <c r="P19" s="263" t="s">
        <v>70</v>
      </c>
      <c r="Q19" s="265" t="s">
        <v>64</v>
      </c>
      <c r="R19" s="263" t="s">
        <v>71</v>
      </c>
    </row>
    <row r="20" spans="2:18" ht="63.95" customHeight="1" x14ac:dyDescent="0.2">
      <c r="B20" s="257">
        <v>15</v>
      </c>
      <c r="C20" s="257" t="s">
        <v>9</v>
      </c>
      <c r="D20" s="92" t="s">
        <v>490</v>
      </c>
      <c r="E20" s="92">
        <v>16195</v>
      </c>
      <c r="F20" s="95" t="s">
        <v>759</v>
      </c>
      <c r="G20" s="258">
        <v>16195</v>
      </c>
      <c r="H20" s="258" t="s">
        <v>329</v>
      </c>
      <c r="I20" s="259">
        <v>1</v>
      </c>
      <c r="J20" s="260" t="s">
        <v>345</v>
      </c>
      <c r="K20" s="261" t="s">
        <v>331</v>
      </c>
      <c r="L20" s="262">
        <v>1760</v>
      </c>
      <c r="M20" s="263" t="s">
        <v>121</v>
      </c>
      <c r="N20" s="264" t="s">
        <v>59</v>
      </c>
      <c r="O20" s="258" t="s">
        <v>63</v>
      </c>
      <c r="P20" s="263" t="s">
        <v>70</v>
      </c>
      <c r="Q20" s="278" t="s">
        <v>70</v>
      </c>
      <c r="R20" s="263" t="s">
        <v>71</v>
      </c>
    </row>
    <row r="21" spans="2:18" ht="63.95" customHeight="1" x14ac:dyDescent="0.2">
      <c r="B21" s="257">
        <v>16</v>
      </c>
      <c r="C21" s="257" t="s">
        <v>9</v>
      </c>
      <c r="D21" s="92" t="s">
        <v>490</v>
      </c>
      <c r="E21" s="92">
        <v>3662</v>
      </c>
      <c r="F21" s="95" t="s">
        <v>760</v>
      </c>
      <c r="G21" s="258">
        <v>3662</v>
      </c>
      <c r="H21" s="258" t="s">
        <v>340</v>
      </c>
      <c r="I21" s="259">
        <v>527</v>
      </c>
      <c r="J21" s="260" t="s">
        <v>346</v>
      </c>
      <c r="K21" s="261" t="s">
        <v>331</v>
      </c>
      <c r="L21" s="253">
        <v>16890</v>
      </c>
      <c r="M21" s="263" t="s">
        <v>121</v>
      </c>
      <c r="N21" s="264">
        <v>45536</v>
      </c>
      <c r="O21" s="258" t="s">
        <v>63</v>
      </c>
      <c r="P21" s="263" t="s">
        <v>70</v>
      </c>
      <c r="Q21" s="265" t="s">
        <v>70</v>
      </c>
      <c r="R21" s="263" t="s">
        <v>189</v>
      </c>
    </row>
    <row r="22" spans="2:18" ht="63.95" customHeight="1" x14ac:dyDescent="0.2">
      <c r="B22" s="257">
        <v>17</v>
      </c>
      <c r="C22" s="257" t="s">
        <v>9</v>
      </c>
      <c r="D22" s="92" t="s">
        <v>490</v>
      </c>
      <c r="E22" s="92">
        <v>16195</v>
      </c>
      <c r="F22" s="95" t="s">
        <v>759</v>
      </c>
      <c r="G22" s="258">
        <v>16195</v>
      </c>
      <c r="H22" s="258" t="s">
        <v>329</v>
      </c>
      <c r="I22" s="259">
        <v>10</v>
      </c>
      <c r="J22" s="260" t="s">
        <v>347</v>
      </c>
      <c r="K22" s="261" t="s">
        <v>331</v>
      </c>
      <c r="L22" s="262">
        <v>2000</v>
      </c>
      <c r="M22" s="263" t="s">
        <v>62</v>
      </c>
      <c r="N22" s="264" t="s">
        <v>59</v>
      </c>
      <c r="O22" s="258" t="s">
        <v>63</v>
      </c>
      <c r="P22" s="263" t="s">
        <v>70</v>
      </c>
      <c r="Q22" s="278" t="s">
        <v>70</v>
      </c>
      <c r="R22" s="263" t="s">
        <v>71</v>
      </c>
    </row>
    <row r="23" spans="2:18" ht="93.95" customHeight="1" x14ac:dyDescent="0.2">
      <c r="B23" s="257">
        <v>18</v>
      </c>
      <c r="C23" s="257" t="s">
        <v>9</v>
      </c>
      <c r="D23" s="92" t="s">
        <v>489</v>
      </c>
      <c r="E23" s="92">
        <v>5963</v>
      </c>
      <c r="F23" s="95" t="s">
        <v>761</v>
      </c>
      <c r="G23" s="258">
        <v>443453</v>
      </c>
      <c r="H23" s="258" t="s">
        <v>340</v>
      </c>
      <c r="I23" s="259">
        <v>0</v>
      </c>
      <c r="J23" s="260" t="s">
        <v>348</v>
      </c>
      <c r="K23" s="261" t="s">
        <v>331</v>
      </c>
      <c r="L23" s="262">
        <v>0</v>
      </c>
      <c r="M23" s="263" t="s">
        <v>62</v>
      </c>
      <c r="N23" s="264">
        <v>45536</v>
      </c>
      <c r="O23" s="258" t="s">
        <v>349</v>
      </c>
      <c r="P23" s="263" t="s">
        <v>64</v>
      </c>
      <c r="Q23" s="265" t="s">
        <v>70</v>
      </c>
      <c r="R23" s="263" t="s">
        <v>189</v>
      </c>
    </row>
    <row r="24" spans="2:18" ht="93.95" customHeight="1" x14ac:dyDescent="0.2">
      <c r="B24" s="257">
        <v>19</v>
      </c>
      <c r="C24" s="257" t="s">
        <v>9</v>
      </c>
      <c r="D24" s="92" t="s">
        <v>489</v>
      </c>
      <c r="E24" s="92">
        <v>6350</v>
      </c>
      <c r="F24" s="95" t="s">
        <v>762</v>
      </c>
      <c r="G24" s="279">
        <v>600326</v>
      </c>
      <c r="H24" s="258" t="s">
        <v>340</v>
      </c>
      <c r="I24" s="259">
        <v>0</v>
      </c>
      <c r="J24" s="280" t="s">
        <v>350</v>
      </c>
      <c r="K24" s="261" t="s">
        <v>331</v>
      </c>
      <c r="L24" s="262">
        <v>0</v>
      </c>
      <c r="M24" s="263" t="s">
        <v>62</v>
      </c>
      <c r="N24" s="264" t="s">
        <v>59</v>
      </c>
      <c r="O24" s="258" t="s">
        <v>349</v>
      </c>
      <c r="P24" s="263" t="s">
        <v>70</v>
      </c>
      <c r="Q24" s="265" t="s">
        <v>70</v>
      </c>
      <c r="R24" s="263" t="s">
        <v>65</v>
      </c>
    </row>
    <row r="25" spans="2:18" ht="93.95" customHeight="1" x14ac:dyDescent="0.2">
      <c r="B25" s="257">
        <v>20</v>
      </c>
      <c r="C25" s="257" t="s">
        <v>9</v>
      </c>
      <c r="D25" s="92" t="s">
        <v>489</v>
      </c>
      <c r="E25" s="92">
        <v>1305</v>
      </c>
      <c r="F25" s="95" t="s">
        <v>763</v>
      </c>
      <c r="G25" s="258">
        <v>614488</v>
      </c>
      <c r="H25" s="258" t="s">
        <v>340</v>
      </c>
      <c r="I25" s="259">
        <v>0</v>
      </c>
      <c r="J25" s="260" t="s">
        <v>351</v>
      </c>
      <c r="K25" s="261" t="s">
        <v>331</v>
      </c>
      <c r="L25" s="262">
        <v>0</v>
      </c>
      <c r="M25" s="263" t="s">
        <v>121</v>
      </c>
      <c r="N25" s="264">
        <v>45505</v>
      </c>
      <c r="O25" s="258" t="s">
        <v>349</v>
      </c>
      <c r="P25" s="263" t="s">
        <v>70</v>
      </c>
      <c r="Q25" s="265" t="s">
        <v>70</v>
      </c>
      <c r="R25" s="263" t="s">
        <v>189</v>
      </c>
    </row>
    <row r="26" spans="2:18" ht="93.95" customHeight="1" x14ac:dyDescent="0.2">
      <c r="B26" s="257">
        <v>21</v>
      </c>
      <c r="C26" s="257" t="s">
        <v>9</v>
      </c>
      <c r="D26" s="92" t="s">
        <v>489</v>
      </c>
      <c r="E26" s="92">
        <v>1305</v>
      </c>
      <c r="F26" s="95" t="s">
        <v>764</v>
      </c>
      <c r="G26" s="258">
        <v>150061</v>
      </c>
      <c r="H26" s="258" t="s">
        <v>340</v>
      </c>
      <c r="I26" s="259">
        <v>0</v>
      </c>
      <c r="J26" s="260" t="s">
        <v>352</v>
      </c>
      <c r="K26" s="261" t="s">
        <v>331</v>
      </c>
      <c r="L26" s="262">
        <v>0</v>
      </c>
      <c r="M26" s="263" t="s">
        <v>121</v>
      </c>
      <c r="N26" s="264">
        <v>45505</v>
      </c>
      <c r="O26" s="258" t="s">
        <v>349</v>
      </c>
      <c r="P26" s="263" t="s">
        <v>70</v>
      </c>
      <c r="Q26" s="265" t="s">
        <v>70</v>
      </c>
      <c r="R26" s="263" t="s">
        <v>189</v>
      </c>
    </row>
    <row r="27" spans="2:18" ht="93.95" customHeight="1" x14ac:dyDescent="0.2">
      <c r="B27" s="257">
        <v>22</v>
      </c>
      <c r="C27" s="257" t="s">
        <v>9</v>
      </c>
      <c r="D27" s="92" t="s">
        <v>489</v>
      </c>
      <c r="E27" s="92">
        <v>1305</v>
      </c>
      <c r="F27" s="95" t="s">
        <v>765</v>
      </c>
      <c r="G27" s="258">
        <v>291740</v>
      </c>
      <c r="H27" s="258" t="s">
        <v>340</v>
      </c>
      <c r="I27" s="259">
        <v>0</v>
      </c>
      <c r="J27" s="260" t="s">
        <v>353</v>
      </c>
      <c r="K27" s="261" t="s">
        <v>331</v>
      </c>
      <c r="L27" s="262">
        <v>0</v>
      </c>
      <c r="M27" s="263" t="s">
        <v>121</v>
      </c>
      <c r="N27" s="264">
        <v>45505</v>
      </c>
      <c r="O27" s="258" t="s">
        <v>349</v>
      </c>
      <c r="P27" s="263" t="s">
        <v>70</v>
      </c>
      <c r="Q27" s="265" t="s">
        <v>70</v>
      </c>
      <c r="R27" s="263" t="s">
        <v>189</v>
      </c>
    </row>
    <row r="28" spans="2:18" ht="93.95" customHeight="1" x14ac:dyDescent="0.2">
      <c r="B28" s="257">
        <v>23</v>
      </c>
      <c r="C28" s="257" t="s">
        <v>9</v>
      </c>
      <c r="D28" s="92" t="s">
        <v>489</v>
      </c>
      <c r="E28" s="92">
        <v>1305</v>
      </c>
      <c r="F28" s="95" t="s">
        <v>764</v>
      </c>
      <c r="G28" s="258">
        <v>150061</v>
      </c>
      <c r="H28" s="258" t="s">
        <v>340</v>
      </c>
      <c r="I28" s="259">
        <v>0</v>
      </c>
      <c r="J28" s="260" t="s">
        <v>354</v>
      </c>
      <c r="K28" s="261" t="s">
        <v>331</v>
      </c>
      <c r="L28" s="262">
        <v>0</v>
      </c>
      <c r="M28" s="263" t="s">
        <v>121</v>
      </c>
      <c r="N28" s="264">
        <v>45505</v>
      </c>
      <c r="O28" s="258" t="s">
        <v>349</v>
      </c>
      <c r="P28" s="263" t="s">
        <v>70</v>
      </c>
      <c r="Q28" s="265" t="s">
        <v>70</v>
      </c>
      <c r="R28" s="263" t="s">
        <v>189</v>
      </c>
    </row>
    <row r="29" spans="2:18" ht="93.95" customHeight="1" x14ac:dyDescent="0.2">
      <c r="B29" s="257">
        <v>24</v>
      </c>
      <c r="C29" s="257" t="s">
        <v>9</v>
      </c>
      <c r="D29" s="92" t="s">
        <v>489</v>
      </c>
      <c r="E29" s="92">
        <v>1330</v>
      </c>
      <c r="F29" s="95" t="s">
        <v>766</v>
      </c>
      <c r="G29" s="258">
        <v>127450</v>
      </c>
      <c r="H29" s="258" t="s">
        <v>340</v>
      </c>
      <c r="I29" s="259">
        <v>0</v>
      </c>
      <c r="J29" s="260" t="s">
        <v>355</v>
      </c>
      <c r="K29" s="261" t="s">
        <v>331</v>
      </c>
      <c r="L29" s="262">
        <v>0</v>
      </c>
      <c r="M29" s="263" t="s">
        <v>121</v>
      </c>
      <c r="N29" s="264">
        <v>45505</v>
      </c>
      <c r="O29" s="258" t="s">
        <v>349</v>
      </c>
      <c r="P29" s="263" t="s">
        <v>70</v>
      </c>
      <c r="Q29" s="265" t="s">
        <v>70</v>
      </c>
      <c r="R29" s="263" t="s">
        <v>189</v>
      </c>
    </row>
    <row r="30" spans="2:18" ht="93.95" customHeight="1" x14ac:dyDescent="0.2">
      <c r="B30" s="257">
        <v>25</v>
      </c>
      <c r="C30" s="257" t="s">
        <v>9</v>
      </c>
      <c r="D30" s="92" t="s">
        <v>489</v>
      </c>
      <c r="E30" s="92">
        <v>1330</v>
      </c>
      <c r="F30" s="95" t="s">
        <v>766</v>
      </c>
      <c r="G30" s="258">
        <v>127450</v>
      </c>
      <c r="H30" s="258" t="s">
        <v>340</v>
      </c>
      <c r="I30" s="259">
        <v>0</v>
      </c>
      <c r="J30" s="260" t="s">
        <v>356</v>
      </c>
      <c r="K30" s="261" t="s">
        <v>331</v>
      </c>
      <c r="L30" s="262">
        <v>0</v>
      </c>
      <c r="M30" s="263" t="s">
        <v>121</v>
      </c>
      <c r="N30" s="264">
        <v>45505</v>
      </c>
      <c r="O30" s="258" t="s">
        <v>349</v>
      </c>
      <c r="P30" s="263" t="s">
        <v>70</v>
      </c>
      <c r="Q30" s="265" t="s">
        <v>70</v>
      </c>
      <c r="R30" s="263" t="s">
        <v>189</v>
      </c>
    </row>
    <row r="31" spans="2:18" ht="93.95" customHeight="1" x14ac:dyDescent="0.2">
      <c r="B31" s="257">
        <v>26</v>
      </c>
      <c r="C31" s="257" t="s">
        <v>9</v>
      </c>
      <c r="D31" s="92" t="s">
        <v>489</v>
      </c>
      <c r="E31" s="92">
        <v>1305</v>
      </c>
      <c r="F31" s="95" t="s">
        <v>767</v>
      </c>
      <c r="G31" s="258">
        <v>604547</v>
      </c>
      <c r="H31" s="258" t="s">
        <v>340</v>
      </c>
      <c r="I31" s="259">
        <v>0</v>
      </c>
      <c r="J31" s="281" t="s">
        <v>966</v>
      </c>
      <c r="K31" s="261" t="s">
        <v>331</v>
      </c>
      <c r="L31" s="262">
        <v>67068</v>
      </c>
      <c r="M31" s="263" t="s">
        <v>121</v>
      </c>
      <c r="N31" s="264">
        <v>45505</v>
      </c>
      <c r="O31" s="258" t="s">
        <v>349</v>
      </c>
      <c r="P31" s="263" t="s">
        <v>70</v>
      </c>
      <c r="Q31" s="265" t="s">
        <v>70</v>
      </c>
      <c r="R31" s="263" t="s">
        <v>189</v>
      </c>
    </row>
    <row r="32" spans="2:18" ht="93.95" customHeight="1" x14ac:dyDescent="0.2">
      <c r="B32" s="257">
        <v>27</v>
      </c>
      <c r="C32" s="257" t="s">
        <v>9</v>
      </c>
      <c r="D32" s="92" t="s">
        <v>489</v>
      </c>
      <c r="E32" s="92">
        <v>1305</v>
      </c>
      <c r="F32" s="95" t="s">
        <v>767</v>
      </c>
      <c r="G32" s="258">
        <v>605999</v>
      </c>
      <c r="H32" s="258" t="s">
        <v>340</v>
      </c>
      <c r="I32" s="259">
        <v>0</v>
      </c>
      <c r="J32" s="260" t="s">
        <v>357</v>
      </c>
      <c r="K32" s="261" t="s">
        <v>331</v>
      </c>
      <c r="L32" s="262">
        <v>0</v>
      </c>
      <c r="M32" s="263" t="s">
        <v>121</v>
      </c>
      <c r="N32" s="264">
        <v>45505</v>
      </c>
      <c r="O32" s="258" t="s">
        <v>349</v>
      </c>
      <c r="P32" s="263" t="s">
        <v>70</v>
      </c>
      <c r="Q32" s="265" t="s">
        <v>70</v>
      </c>
      <c r="R32" s="263" t="s">
        <v>189</v>
      </c>
    </row>
    <row r="33" spans="2:18" ht="93.95" customHeight="1" x14ac:dyDescent="0.2">
      <c r="B33" s="257">
        <v>28</v>
      </c>
      <c r="C33" s="257" t="s">
        <v>9</v>
      </c>
      <c r="D33" s="92" t="s">
        <v>489</v>
      </c>
      <c r="E33" s="92">
        <v>1330</v>
      </c>
      <c r="F33" s="95" t="s">
        <v>768</v>
      </c>
      <c r="G33" s="258">
        <v>304599</v>
      </c>
      <c r="H33" s="258" t="s">
        <v>340</v>
      </c>
      <c r="I33" s="259">
        <v>0</v>
      </c>
      <c r="J33" s="260" t="s">
        <v>358</v>
      </c>
      <c r="K33" s="261" t="s">
        <v>331</v>
      </c>
      <c r="L33" s="262">
        <v>41440</v>
      </c>
      <c r="M33" s="263" t="s">
        <v>121</v>
      </c>
      <c r="N33" s="264">
        <v>45505</v>
      </c>
      <c r="O33" s="258" t="s">
        <v>349</v>
      </c>
      <c r="P33" s="263" t="s">
        <v>70</v>
      </c>
      <c r="Q33" s="265" t="s">
        <v>70</v>
      </c>
      <c r="R33" s="263" t="s">
        <v>189</v>
      </c>
    </row>
    <row r="34" spans="2:18" ht="93.95" customHeight="1" x14ac:dyDescent="0.2">
      <c r="B34" s="257">
        <v>29</v>
      </c>
      <c r="C34" s="257" t="s">
        <v>9</v>
      </c>
      <c r="D34" s="92" t="s">
        <v>489</v>
      </c>
      <c r="E34" s="92">
        <v>1330</v>
      </c>
      <c r="F34" s="95" t="s">
        <v>768</v>
      </c>
      <c r="G34" s="258">
        <v>304599</v>
      </c>
      <c r="H34" s="258" t="s">
        <v>340</v>
      </c>
      <c r="I34" s="259">
        <v>0</v>
      </c>
      <c r="J34" s="260" t="s">
        <v>359</v>
      </c>
      <c r="K34" s="261" t="s">
        <v>331</v>
      </c>
      <c r="L34" s="262">
        <v>12510</v>
      </c>
      <c r="M34" s="263" t="s">
        <v>121</v>
      </c>
      <c r="N34" s="264">
        <v>45505</v>
      </c>
      <c r="O34" s="258" t="s">
        <v>349</v>
      </c>
      <c r="P34" s="263" t="s">
        <v>70</v>
      </c>
      <c r="Q34" s="265" t="s">
        <v>70</v>
      </c>
      <c r="R34" s="263" t="s">
        <v>189</v>
      </c>
    </row>
    <row r="35" spans="2:18" ht="93.95" customHeight="1" x14ac:dyDescent="0.2">
      <c r="B35" s="257">
        <v>30</v>
      </c>
      <c r="C35" s="257" t="s">
        <v>9</v>
      </c>
      <c r="D35" s="92" t="s">
        <v>489</v>
      </c>
      <c r="E35" s="92">
        <v>1040</v>
      </c>
      <c r="F35" s="95" t="s">
        <v>769</v>
      </c>
      <c r="G35" s="258">
        <v>458224</v>
      </c>
      <c r="H35" s="258" t="s">
        <v>340</v>
      </c>
      <c r="I35" s="259">
        <v>0</v>
      </c>
      <c r="J35" s="260" t="s">
        <v>360</v>
      </c>
      <c r="K35" s="261" t="s">
        <v>331</v>
      </c>
      <c r="L35" s="262">
        <v>19050</v>
      </c>
      <c r="M35" s="263" t="s">
        <v>121</v>
      </c>
      <c r="N35" s="264">
        <v>45505</v>
      </c>
      <c r="O35" s="258" t="s">
        <v>349</v>
      </c>
      <c r="P35" s="263" t="s">
        <v>70</v>
      </c>
      <c r="Q35" s="265" t="s">
        <v>70</v>
      </c>
      <c r="R35" s="263" t="s">
        <v>189</v>
      </c>
    </row>
    <row r="36" spans="2:18" ht="93.95" customHeight="1" x14ac:dyDescent="0.2">
      <c r="B36" s="257">
        <v>31</v>
      </c>
      <c r="C36" s="257" t="s">
        <v>9</v>
      </c>
      <c r="D36" s="92" t="s">
        <v>489</v>
      </c>
      <c r="E36" s="92">
        <v>1040</v>
      </c>
      <c r="F36" s="95" t="s">
        <v>769</v>
      </c>
      <c r="G36" s="258">
        <v>458224</v>
      </c>
      <c r="H36" s="258" t="s">
        <v>340</v>
      </c>
      <c r="I36" s="259">
        <v>0</v>
      </c>
      <c r="J36" s="260" t="s">
        <v>361</v>
      </c>
      <c r="K36" s="261" t="s">
        <v>331</v>
      </c>
      <c r="L36" s="262">
        <v>12270</v>
      </c>
      <c r="M36" s="263" t="s">
        <v>121</v>
      </c>
      <c r="N36" s="264">
        <v>45505</v>
      </c>
      <c r="O36" s="258" t="s">
        <v>349</v>
      </c>
      <c r="P36" s="263" t="s">
        <v>70</v>
      </c>
      <c r="Q36" s="265" t="s">
        <v>70</v>
      </c>
      <c r="R36" s="263" t="s">
        <v>189</v>
      </c>
    </row>
    <row r="37" spans="2:18" ht="93.95" customHeight="1" x14ac:dyDescent="0.2">
      <c r="B37" s="257">
        <v>32</v>
      </c>
      <c r="C37" s="257" t="s">
        <v>9</v>
      </c>
      <c r="D37" s="92" t="s">
        <v>489</v>
      </c>
      <c r="E37" s="92">
        <v>8465</v>
      </c>
      <c r="F37" s="95" t="s">
        <v>770</v>
      </c>
      <c r="G37" s="258">
        <v>604427</v>
      </c>
      <c r="H37" s="258" t="s">
        <v>340</v>
      </c>
      <c r="I37" s="259">
        <v>0</v>
      </c>
      <c r="J37" s="260" t="s">
        <v>362</v>
      </c>
      <c r="K37" s="261" t="s">
        <v>331</v>
      </c>
      <c r="L37" s="262">
        <v>0</v>
      </c>
      <c r="M37" s="263" t="s">
        <v>121</v>
      </c>
      <c r="N37" s="264">
        <v>45566</v>
      </c>
      <c r="O37" s="258" t="s">
        <v>349</v>
      </c>
      <c r="P37" s="263" t="s">
        <v>64</v>
      </c>
      <c r="Q37" s="265" t="s">
        <v>70</v>
      </c>
      <c r="R37" s="263" t="s">
        <v>189</v>
      </c>
    </row>
    <row r="38" spans="2:18" ht="93.95" customHeight="1" x14ac:dyDescent="0.2">
      <c r="B38" s="257">
        <v>33</v>
      </c>
      <c r="C38" s="257" t="s">
        <v>9</v>
      </c>
      <c r="D38" s="92" t="s">
        <v>489</v>
      </c>
      <c r="E38" s="92">
        <v>1005</v>
      </c>
      <c r="F38" s="95" t="s">
        <v>771</v>
      </c>
      <c r="G38" s="258">
        <v>602826</v>
      </c>
      <c r="H38" s="258" t="s">
        <v>340</v>
      </c>
      <c r="I38" s="259">
        <v>66</v>
      </c>
      <c r="J38" s="260" t="s">
        <v>363</v>
      </c>
      <c r="K38" s="261" t="s">
        <v>331</v>
      </c>
      <c r="L38" s="253">
        <v>2310</v>
      </c>
      <c r="M38" s="263" t="s">
        <v>121</v>
      </c>
      <c r="N38" s="264">
        <v>45566</v>
      </c>
      <c r="O38" s="258" t="s">
        <v>349</v>
      </c>
      <c r="P38" s="263" t="s">
        <v>70</v>
      </c>
      <c r="Q38" s="265" t="s">
        <v>70</v>
      </c>
      <c r="R38" s="263" t="s">
        <v>189</v>
      </c>
    </row>
    <row r="39" spans="2:18" ht="93.95" customHeight="1" x14ac:dyDescent="0.2">
      <c r="B39" s="257">
        <v>34</v>
      </c>
      <c r="C39" s="257" t="s">
        <v>9</v>
      </c>
      <c r="D39" s="92" t="s">
        <v>489</v>
      </c>
      <c r="E39" s="92">
        <v>8465</v>
      </c>
      <c r="F39" s="95" t="s">
        <v>772</v>
      </c>
      <c r="G39" s="258">
        <v>291676</v>
      </c>
      <c r="H39" s="258" t="s">
        <v>340</v>
      </c>
      <c r="I39" s="259">
        <v>16</v>
      </c>
      <c r="J39" s="260" t="s">
        <v>364</v>
      </c>
      <c r="K39" s="261" t="s">
        <v>331</v>
      </c>
      <c r="L39" s="262">
        <v>0</v>
      </c>
      <c r="M39" s="263" t="s">
        <v>121</v>
      </c>
      <c r="N39" s="264">
        <v>45566</v>
      </c>
      <c r="O39" s="258" t="s">
        <v>349</v>
      </c>
      <c r="P39" s="263" t="s">
        <v>70</v>
      </c>
      <c r="Q39" s="265" t="s">
        <v>70</v>
      </c>
      <c r="R39" s="263" t="s">
        <v>189</v>
      </c>
    </row>
    <row r="40" spans="2:18" ht="93.95" customHeight="1" x14ac:dyDescent="0.2">
      <c r="B40" s="257">
        <v>35</v>
      </c>
      <c r="C40" s="257" t="s">
        <v>9</v>
      </c>
      <c r="D40" s="92" t="s">
        <v>489</v>
      </c>
      <c r="E40" s="92">
        <v>8415</v>
      </c>
      <c r="F40" s="95" t="s">
        <v>773</v>
      </c>
      <c r="G40" s="279">
        <v>429018</v>
      </c>
      <c r="H40" s="258" t="s">
        <v>340</v>
      </c>
      <c r="I40" s="259">
        <v>20</v>
      </c>
      <c r="J40" s="260" t="s">
        <v>365</v>
      </c>
      <c r="K40" s="261" t="s">
        <v>331</v>
      </c>
      <c r="L40" s="262">
        <v>0</v>
      </c>
      <c r="M40" s="263" t="s">
        <v>121</v>
      </c>
      <c r="N40" s="264">
        <v>45566</v>
      </c>
      <c r="O40" s="258" t="s">
        <v>349</v>
      </c>
      <c r="P40" s="263" t="s">
        <v>70</v>
      </c>
      <c r="Q40" s="265" t="s">
        <v>70</v>
      </c>
      <c r="R40" s="263" t="s">
        <v>189</v>
      </c>
    </row>
    <row r="41" spans="2:18" ht="93.95" customHeight="1" x14ac:dyDescent="0.2">
      <c r="B41" s="257">
        <v>36</v>
      </c>
      <c r="C41" s="257" t="s">
        <v>9</v>
      </c>
      <c r="D41" s="92" t="s">
        <v>489</v>
      </c>
      <c r="E41" s="92">
        <v>4240</v>
      </c>
      <c r="F41" s="95" t="s">
        <v>774</v>
      </c>
      <c r="G41" s="258">
        <v>484190</v>
      </c>
      <c r="H41" s="258" t="s">
        <v>340</v>
      </c>
      <c r="I41" s="259">
        <v>2</v>
      </c>
      <c r="J41" s="260" t="s">
        <v>366</v>
      </c>
      <c r="K41" s="261" t="s">
        <v>331</v>
      </c>
      <c r="L41" s="253">
        <v>11780</v>
      </c>
      <c r="M41" s="263" t="s">
        <v>114</v>
      </c>
      <c r="N41" s="264">
        <v>45536</v>
      </c>
      <c r="O41" s="258" t="s">
        <v>349</v>
      </c>
      <c r="P41" s="263" t="s">
        <v>70</v>
      </c>
      <c r="Q41" s="265" t="s">
        <v>70</v>
      </c>
      <c r="R41" s="263" t="s">
        <v>189</v>
      </c>
    </row>
    <row r="42" spans="2:18" ht="93.95" customHeight="1" x14ac:dyDescent="0.2">
      <c r="B42" s="257">
        <v>37</v>
      </c>
      <c r="C42" s="257" t="s">
        <v>9</v>
      </c>
      <c r="D42" s="92" t="s">
        <v>489</v>
      </c>
      <c r="E42" s="92">
        <v>4240</v>
      </c>
      <c r="F42" s="95" t="s">
        <v>775</v>
      </c>
      <c r="G42" s="258">
        <v>469182</v>
      </c>
      <c r="H42" s="258" t="s">
        <v>340</v>
      </c>
      <c r="I42" s="259">
        <v>4</v>
      </c>
      <c r="J42" s="260" t="s">
        <v>367</v>
      </c>
      <c r="K42" s="261" t="s">
        <v>331</v>
      </c>
      <c r="L42" s="253">
        <v>11720</v>
      </c>
      <c r="M42" s="263" t="s">
        <v>114</v>
      </c>
      <c r="N42" s="264">
        <v>45536</v>
      </c>
      <c r="O42" s="258" t="s">
        <v>349</v>
      </c>
      <c r="P42" s="263" t="s">
        <v>70</v>
      </c>
      <c r="Q42" s="265" t="s">
        <v>70</v>
      </c>
      <c r="R42" s="263" t="s">
        <v>189</v>
      </c>
    </row>
    <row r="43" spans="2:18" ht="93.95" customHeight="1" x14ac:dyDescent="0.2">
      <c r="B43" s="257">
        <v>38</v>
      </c>
      <c r="C43" s="257" t="s">
        <v>9</v>
      </c>
      <c r="D43" s="92" t="s">
        <v>489</v>
      </c>
      <c r="E43" s="92">
        <v>4240</v>
      </c>
      <c r="F43" s="95" t="s">
        <v>775</v>
      </c>
      <c r="G43" s="258">
        <v>469182</v>
      </c>
      <c r="H43" s="258" t="s">
        <v>340</v>
      </c>
      <c r="I43" s="259">
        <v>8</v>
      </c>
      <c r="J43" s="260" t="s">
        <v>368</v>
      </c>
      <c r="K43" s="261" t="s">
        <v>331</v>
      </c>
      <c r="L43" s="253">
        <v>19296</v>
      </c>
      <c r="M43" s="263" t="s">
        <v>114</v>
      </c>
      <c r="N43" s="264">
        <v>45536</v>
      </c>
      <c r="O43" s="258" t="s">
        <v>349</v>
      </c>
      <c r="P43" s="263" t="s">
        <v>64</v>
      </c>
      <c r="Q43" s="265" t="s">
        <v>70</v>
      </c>
      <c r="R43" s="263" t="s">
        <v>189</v>
      </c>
    </row>
    <row r="44" spans="2:18" ht="93.95" customHeight="1" x14ac:dyDescent="0.2">
      <c r="B44" s="257">
        <v>39</v>
      </c>
      <c r="C44" s="257" t="s">
        <v>9</v>
      </c>
      <c r="D44" s="92" t="s">
        <v>489</v>
      </c>
      <c r="E44" s="92">
        <v>8465</v>
      </c>
      <c r="F44" s="95" t="s">
        <v>776</v>
      </c>
      <c r="G44" s="258">
        <v>284214</v>
      </c>
      <c r="H44" s="258" t="s">
        <v>340</v>
      </c>
      <c r="I44" s="259">
        <v>26</v>
      </c>
      <c r="J44" s="260" t="s">
        <v>369</v>
      </c>
      <c r="K44" s="261" t="s">
        <v>331</v>
      </c>
      <c r="L44" s="253">
        <v>10400</v>
      </c>
      <c r="M44" s="263" t="s">
        <v>121</v>
      </c>
      <c r="N44" s="264">
        <v>45566</v>
      </c>
      <c r="O44" s="258" t="s">
        <v>349</v>
      </c>
      <c r="P44" s="263" t="s">
        <v>64</v>
      </c>
      <c r="Q44" s="265" t="s">
        <v>70</v>
      </c>
      <c r="R44" s="263" t="s">
        <v>189</v>
      </c>
    </row>
    <row r="45" spans="2:18" ht="93.95" customHeight="1" x14ac:dyDescent="0.2">
      <c r="B45" s="257">
        <v>40</v>
      </c>
      <c r="C45" s="257" t="s">
        <v>9</v>
      </c>
      <c r="D45" s="92" t="s">
        <v>489</v>
      </c>
      <c r="E45" s="92">
        <v>4240</v>
      </c>
      <c r="F45" s="95" t="s">
        <v>777</v>
      </c>
      <c r="G45" s="258">
        <v>603802</v>
      </c>
      <c r="H45" s="258" t="s">
        <v>340</v>
      </c>
      <c r="I45" s="259">
        <v>23</v>
      </c>
      <c r="J45" s="260" t="s">
        <v>370</v>
      </c>
      <c r="K45" s="261" t="s">
        <v>331</v>
      </c>
      <c r="L45" s="253">
        <v>3289</v>
      </c>
      <c r="M45" s="263" t="s">
        <v>121</v>
      </c>
      <c r="N45" s="264">
        <v>45566</v>
      </c>
      <c r="O45" s="258" t="s">
        <v>349</v>
      </c>
      <c r="P45" s="263" t="s">
        <v>70</v>
      </c>
      <c r="Q45" s="265" t="s">
        <v>70</v>
      </c>
      <c r="R45" s="263" t="s">
        <v>189</v>
      </c>
    </row>
    <row r="46" spans="2:18" ht="93.95" customHeight="1" x14ac:dyDescent="0.2">
      <c r="B46" s="257">
        <v>41</v>
      </c>
      <c r="C46" s="257" t="s">
        <v>9</v>
      </c>
      <c r="D46" s="92" t="s">
        <v>489</v>
      </c>
      <c r="E46" s="92">
        <v>6230</v>
      </c>
      <c r="F46" s="95" t="s">
        <v>778</v>
      </c>
      <c r="G46" s="258">
        <v>460638</v>
      </c>
      <c r="H46" s="258" t="s">
        <v>340</v>
      </c>
      <c r="I46" s="259">
        <v>18</v>
      </c>
      <c r="J46" s="260" t="s">
        <v>371</v>
      </c>
      <c r="K46" s="261" t="s">
        <v>331</v>
      </c>
      <c r="L46" s="253">
        <v>3852</v>
      </c>
      <c r="M46" s="263" t="s">
        <v>121</v>
      </c>
      <c r="N46" s="264">
        <v>45566</v>
      </c>
      <c r="O46" s="258" t="s">
        <v>349</v>
      </c>
      <c r="P46" s="263" t="s">
        <v>70</v>
      </c>
      <c r="Q46" s="265" t="s">
        <v>70</v>
      </c>
      <c r="R46" s="263" t="s">
        <v>189</v>
      </c>
    </row>
    <row r="47" spans="2:18" ht="93.95" customHeight="1" x14ac:dyDescent="0.2">
      <c r="B47" s="257">
        <v>42</v>
      </c>
      <c r="C47" s="257" t="s">
        <v>9</v>
      </c>
      <c r="D47" s="92" t="s">
        <v>489</v>
      </c>
      <c r="E47" s="92">
        <v>8105</v>
      </c>
      <c r="F47" s="95" t="s">
        <v>779</v>
      </c>
      <c r="G47" s="258">
        <v>287939</v>
      </c>
      <c r="H47" s="258" t="s">
        <v>340</v>
      </c>
      <c r="I47" s="259">
        <v>33</v>
      </c>
      <c r="J47" s="260" t="s">
        <v>372</v>
      </c>
      <c r="K47" s="261" t="s">
        <v>331</v>
      </c>
      <c r="L47" s="253">
        <v>7676</v>
      </c>
      <c r="M47" s="263" t="s">
        <v>121</v>
      </c>
      <c r="N47" s="264">
        <v>45566</v>
      </c>
      <c r="O47" s="258" t="s">
        <v>349</v>
      </c>
      <c r="P47" s="263" t="s">
        <v>70</v>
      </c>
      <c r="Q47" s="265" t="s">
        <v>70</v>
      </c>
      <c r="R47" s="263" t="s">
        <v>189</v>
      </c>
    </row>
    <row r="48" spans="2:18" ht="93.95" customHeight="1" x14ac:dyDescent="0.2">
      <c r="B48" s="257">
        <v>43</v>
      </c>
      <c r="C48" s="257" t="s">
        <v>9</v>
      </c>
      <c r="D48" s="92" t="s">
        <v>489</v>
      </c>
      <c r="E48" s="92">
        <v>4240</v>
      </c>
      <c r="F48" s="95" t="s">
        <v>780</v>
      </c>
      <c r="G48" s="258">
        <v>602828</v>
      </c>
      <c r="H48" s="258" t="s">
        <v>340</v>
      </c>
      <c r="I48" s="259">
        <v>33</v>
      </c>
      <c r="J48" s="260" t="s">
        <v>373</v>
      </c>
      <c r="K48" s="261" t="s">
        <v>331</v>
      </c>
      <c r="L48" s="253">
        <v>4290</v>
      </c>
      <c r="M48" s="263" t="s">
        <v>121</v>
      </c>
      <c r="N48" s="264">
        <v>45566</v>
      </c>
      <c r="O48" s="258" t="s">
        <v>349</v>
      </c>
      <c r="P48" s="263" t="s">
        <v>70</v>
      </c>
      <c r="Q48" s="265" t="s">
        <v>70</v>
      </c>
      <c r="R48" s="263" t="s">
        <v>189</v>
      </c>
    </row>
    <row r="49" spans="2:18" ht="93.95" customHeight="1" x14ac:dyDescent="0.2">
      <c r="B49" s="257">
        <v>44</v>
      </c>
      <c r="C49" s="257" t="s">
        <v>9</v>
      </c>
      <c r="D49" s="92" t="s">
        <v>489</v>
      </c>
      <c r="E49" s="92">
        <v>8470</v>
      </c>
      <c r="F49" s="95" t="s">
        <v>781</v>
      </c>
      <c r="G49" s="258">
        <v>605162</v>
      </c>
      <c r="H49" s="258" t="s">
        <v>340</v>
      </c>
      <c r="I49" s="259">
        <v>29</v>
      </c>
      <c r="J49" s="260" t="s">
        <v>374</v>
      </c>
      <c r="K49" s="261" t="s">
        <v>331</v>
      </c>
      <c r="L49" s="262">
        <v>0</v>
      </c>
      <c r="M49" s="263" t="s">
        <v>121</v>
      </c>
      <c r="N49" s="264">
        <v>45566</v>
      </c>
      <c r="O49" s="258" t="s">
        <v>349</v>
      </c>
      <c r="P49" s="263" t="s">
        <v>70</v>
      </c>
      <c r="Q49" s="265" t="s">
        <v>70</v>
      </c>
      <c r="R49" s="263" t="s">
        <v>189</v>
      </c>
    </row>
    <row r="50" spans="2:18" ht="93.95" customHeight="1" x14ac:dyDescent="0.2">
      <c r="B50" s="257">
        <v>45</v>
      </c>
      <c r="C50" s="257" t="s">
        <v>9</v>
      </c>
      <c r="D50" s="92" t="s">
        <v>489</v>
      </c>
      <c r="E50" s="92">
        <v>9999</v>
      </c>
      <c r="F50" s="95" t="s">
        <v>782</v>
      </c>
      <c r="G50" s="258">
        <v>427208</v>
      </c>
      <c r="H50" s="258" t="s">
        <v>340</v>
      </c>
      <c r="I50" s="267">
        <v>16</v>
      </c>
      <c r="J50" s="260" t="s">
        <v>375</v>
      </c>
      <c r="K50" s="282" t="s">
        <v>331</v>
      </c>
      <c r="L50" s="254">
        <v>436</v>
      </c>
      <c r="M50" s="271" t="s">
        <v>114</v>
      </c>
      <c r="N50" s="272">
        <v>45566</v>
      </c>
      <c r="O50" s="283" t="s">
        <v>349</v>
      </c>
      <c r="P50" s="271" t="s">
        <v>70</v>
      </c>
      <c r="Q50" s="265" t="s">
        <v>70</v>
      </c>
      <c r="R50" s="263" t="s">
        <v>189</v>
      </c>
    </row>
    <row r="51" spans="2:18" ht="93.95" customHeight="1" x14ac:dyDescent="0.2">
      <c r="B51" s="257">
        <v>46</v>
      </c>
      <c r="C51" s="257" t="s">
        <v>9</v>
      </c>
      <c r="D51" s="92" t="s">
        <v>489</v>
      </c>
      <c r="E51" s="92">
        <v>9999</v>
      </c>
      <c r="F51" s="95" t="s">
        <v>782</v>
      </c>
      <c r="G51" s="258">
        <v>427207</v>
      </c>
      <c r="H51" s="258" t="s">
        <v>340</v>
      </c>
      <c r="I51" s="267">
        <v>50</v>
      </c>
      <c r="J51" s="260" t="s">
        <v>376</v>
      </c>
      <c r="K51" s="282" t="s">
        <v>331</v>
      </c>
      <c r="L51" s="254">
        <v>1460</v>
      </c>
      <c r="M51" s="271" t="s">
        <v>114</v>
      </c>
      <c r="N51" s="272">
        <v>45566</v>
      </c>
      <c r="O51" s="283" t="s">
        <v>349</v>
      </c>
      <c r="P51" s="271" t="s">
        <v>70</v>
      </c>
      <c r="Q51" s="265" t="s">
        <v>70</v>
      </c>
      <c r="R51" s="263" t="s">
        <v>189</v>
      </c>
    </row>
    <row r="52" spans="2:18" ht="93.95" customHeight="1" x14ac:dyDescent="0.2">
      <c r="B52" s="257">
        <v>47</v>
      </c>
      <c r="C52" s="257" t="s">
        <v>9</v>
      </c>
      <c r="D52" s="92" t="s">
        <v>490</v>
      </c>
      <c r="E52" s="92">
        <v>873</v>
      </c>
      <c r="F52" s="95" t="s">
        <v>783</v>
      </c>
      <c r="G52" s="258">
        <v>19631</v>
      </c>
      <c r="H52" s="258" t="s">
        <v>340</v>
      </c>
      <c r="I52" s="284">
        <v>0</v>
      </c>
      <c r="J52" s="260" t="s">
        <v>377</v>
      </c>
      <c r="K52" s="282" t="s">
        <v>331</v>
      </c>
      <c r="L52" s="262">
        <v>0</v>
      </c>
      <c r="M52" s="258" t="s">
        <v>62</v>
      </c>
      <c r="N52" s="285">
        <v>45536</v>
      </c>
      <c r="O52" s="283" t="s">
        <v>349</v>
      </c>
      <c r="P52" s="258" t="s">
        <v>70</v>
      </c>
      <c r="Q52" s="277" t="s">
        <v>70</v>
      </c>
      <c r="R52" s="275" t="s">
        <v>189</v>
      </c>
    </row>
    <row r="53" spans="2:18" ht="93.95" customHeight="1" x14ac:dyDescent="0.2">
      <c r="B53" s="257">
        <v>48</v>
      </c>
      <c r="C53" s="257" t="s">
        <v>9</v>
      </c>
      <c r="D53" s="92" t="s">
        <v>490</v>
      </c>
      <c r="E53" s="92">
        <v>872</v>
      </c>
      <c r="F53" s="95" t="s">
        <v>784</v>
      </c>
      <c r="G53" s="275">
        <v>18856</v>
      </c>
      <c r="H53" s="258" t="s">
        <v>340</v>
      </c>
      <c r="I53" s="284">
        <v>0</v>
      </c>
      <c r="J53" s="260" t="s">
        <v>378</v>
      </c>
      <c r="K53" s="261" t="s">
        <v>331</v>
      </c>
      <c r="L53" s="262">
        <v>0</v>
      </c>
      <c r="M53" s="258" t="s">
        <v>114</v>
      </c>
      <c r="N53" s="285">
        <v>45597</v>
      </c>
      <c r="O53" s="258" t="s">
        <v>349</v>
      </c>
      <c r="P53" s="258" t="s">
        <v>64</v>
      </c>
      <c r="Q53" s="277" t="s">
        <v>70</v>
      </c>
      <c r="R53" s="275" t="s">
        <v>189</v>
      </c>
    </row>
    <row r="54" spans="2:18" ht="93.95" customHeight="1" x14ac:dyDescent="0.2">
      <c r="B54" s="257">
        <v>49</v>
      </c>
      <c r="C54" s="277" t="s">
        <v>9</v>
      </c>
      <c r="D54" s="92" t="s">
        <v>489</v>
      </c>
      <c r="E54" s="92">
        <v>2310</v>
      </c>
      <c r="F54" s="95" t="s">
        <v>785</v>
      </c>
      <c r="G54" s="286">
        <v>484528</v>
      </c>
      <c r="H54" s="258" t="s">
        <v>340</v>
      </c>
      <c r="I54" s="287">
        <v>1</v>
      </c>
      <c r="J54" s="260" t="s">
        <v>379</v>
      </c>
      <c r="K54" s="288" t="s">
        <v>331</v>
      </c>
      <c r="L54" s="253">
        <v>154600</v>
      </c>
      <c r="M54" s="275" t="s">
        <v>62</v>
      </c>
      <c r="N54" s="289">
        <v>45474</v>
      </c>
      <c r="O54" s="290" t="s">
        <v>349</v>
      </c>
      <c r="P54" s="275" t="s">
        <v>64</v>
      </c>
      <c r="Q54" s="277" t="s">
        <v>70</v>
      </c>
      <c r="R54" s="275" t="s">
        <v>189</v>
      </c>
    </row>
    <row r="55" spans="2:18" ht="93.95" customHeight="1" x14ac:dyDescent="0.2">
      <c r="B55" s="257">
        <v>50</v>
      </c>
      <c r="C55" s="277" t="s">
        <v>9</v>
      </c>
      <c r="D55" s="92" t="s">
        <v>489</v>
      </c>
      <c r="E55" s="92">
        <v>2320</v>
      </c>
      <c r="F55" s="95" t="s">
        <v>786</v>
      </c>
      <c r="G55" s="258">
        <v>483232</v>
      </c>
      <c r="H55" s="258" t="s">
        <v>340</v>
      </c>
      <c r="I55" s="287">
        <v>0</v>
      </c>
      <c r="J55" s="260" t="s">
        <v>380</v>
      </c>
      <c r="K55" s="288" t="s">
        <v>331</v>
      </c>
      <c r="L55" s="262">
        <v>0</v>
      </c>
      <c r="M55" s="275" t="s">
        <v>62</v>
      </c>
      <c r="N55" s="289">
        <v>45474</v>
      </c>
      <c r="O55" s="290" t="s">
        <v>349</v>
      </c>
      <c r="P55" s="275" t="s">
        <v>64</v>
      </c>
      <c r="Q55" s="277" t="s">
        <v>70</v>
      </c>
      <c r="R55" s="275" t="s">
        <v>189</v>
      </c>
    </row>
    <row r="56" spans="2:18" ht="93.95" customHeight="1" x14ac:dyDescent="0.2">
      <c r="B56" s="257">
        <v>51</v>
      </c>
      <c r="C56" s="277" t="s">
        <v>9</v>
      </c>
      <c r="D56" s="92" t="s">
        <v>489</v>
      </c>
      <c r="E56" s="92">
        <v>2320</v>
      </c>
      <c r="F56" s="95" t="s">
        <v>787</v>
      </c>
      <c r="G56" s="275">
        <v>469992</v>
      </c>
      <c r="H56" s="275" t="s">
        <v>340</v>
      </c>
      <c r="I56" s="274">
        <v>0</v>
      </c>
      <c r="J56" s="291" t="s">
        <v>381</v>
      </c>
      <c r="K56" s="288" t="s">
        <v>331</v>
      </c>
      <c r="L56" s="262">
        <v>0</v>
      </c>
      <c r="M56" s="275" t="s">
        <v>62</v>
      </c>
      <c r="N56" s="289">
        <v>45474</v>
      </c>
      <c r="O56" s="290" t="s">
        <v>349</v>
      </c>
      <c r="P56" s="275" t="s">
        <v>64</v>
      </c>
      <c r="Q56" s="277" t="s">
        <v>70</v>
      </c>
      <c r="R56" s="275" t="s">
        <v>189</v>
      </c>
    </row>
    <row r="57" spans="2:18" ht="93.95" customHeight="1" x14ac:dyDescent="0.2">
      <c r="B57" s="257">
        <v>52</v>
      </c>
      <c r="C57" s="257" t="s">
        <v>9</v>
      </c>
      <c r="D57" s="92" t="s">
        <v>490</v>
      </c>
      <c r="E57" s="92">
        <v>881</v>
      </c>
      <c r="F57" s="292" t="s">
        <v>788</v>
      </c>
      <c r="G57" s="258">
        <v>15105</v>
      </c>
      <c r="H57" s="258" t="s">
        <v>340</v>
      </c>
      <c r="I57" s="284">
        <v>0</v>
      </c>
      <c r="J57" s="260" t="s">
        <v>382</v>
      </c>
      <c r="K57" s="282" t="s">
        <v>331</v>
      </c>
      <c r="L57" s="262">
        <v>0</v>
      </c>
      <c r="M57" s="258" t="s">
        <v>62</v>
      </c>
      <c r="N57" s="285">
        <v>45536</v>
      </c>
      <c r="O57" s="283" t="s">
        <v>349</v>
      </c>
      <c r="P57" s="258" t="s">
        <v>64</v>
      </c>
      <c r="Q57" s="277" t="s">
        <v>70</v>
      </c>
      <c r="R57" s="275" t="s">
        <v>189</v>
      </c>
    </row>
    <row r="58" spans="2:18" ht="93.95" customHeight="1" x14ac:dyDescent="0.2">
      <c r="B58" s="257">
        <v>53</v>
      </c>
      <c r="C58" s="257" t="s">
        <v>9</v>
      </c>
      <c r="D58" s="92" t="s">
        <v>489</v>
      </c>
      <c r="E58" s="92">
        <v>5836</v>
      </c>
      <c r="F58" s="95" t="s">
        <v>789</v>
      </c>
      <c r="G58" s="258">
        <v>461427</v>
      </c>
      <c r="H58" s="258" t="s">
        <v>340</v>
      </c>
      <c r="I58" s="284">
        <v>0</v>
      </c>
      <c r="J58" s="260" t="s">
        <v>383</v>
      </c>
      <c r="K58" s="282" t="s">
        <v>331</v>
      </c>
      <c r="L58" s="262">
        <v>0</v>
      </c>
      <c r="M58" s="258" t="s">
        <v>62</v>
      </c>
      <c r="N58" s="285">
        <v>45566</v>
      </c>
      <c r="O58" s="283" t="s">
        <v>349</v>
      </c>
      <c r="P58" s="258" t="s">
        <v>64</v>
      </c>
      <c r="Q58" s="277" t="s">
        <v>70</v>
      </c>
      <c r="R58" s="275" t="s">
        <v>189</v>
      </c>
    </row>
    <row r="59" spans="2:18" ht="93.95" customHeight="1" x14ac:dyDescent="0.2">
      <c r="B59" s="257">
        <v>54</v>
      </c>
      <c r="C59" s="257" t="s">
        <v>9</v>
      </c>
      <c r="D59" s="92" t="s">
        <v>489</v>
      </c>
      <c r="E59" s="92">
        <v>5836</v>
      </c>
      <c r="F59" s="95" t="s">
        <v>790</v>
      </c>
      <c r="G59" s="258">
        <v>469865</v>
      </c>
      <c r="H59" s="258" t="s">
        <v>340</v>
      </c>
      <c r="I59" s="284">
        <v>0</v>
      </c>
      <c r="J59" s="260" t="s">
        <v>384</v>
      </c>
      <c r="K59" s="282" t="s">
        <v>331</v>
      </c>
      <c r="L59" s="262">
        <v>0</v>
      </c>
      <c r="M59" s="258" t="s">
        <v>62</v>
      </c>
      <c r="N59" s="285">
        <v>45566</v>
      </c>
      <c r="O59" s="283" t="s">
        <v>349</v>
      </c>
      <c r="P59" s="258" t="s">
        <v>64</v>
      </c>
      <c r="Q59" s="277" t="s">
        <v>70</v>
      </c>
      <c r="R59" s="275" t="s">
        <v>189</v>
      </c>
    </row>
    <row r="60" spans="2:18" ht="93.95" customHeight="1" x14ac:dyDescent="0.2">
      <c r="B60" s="257">
        <v>55</v>
      </c>
      <c r="C60" s="257" t="s">
        <v>9</v>
      </c>
      <c r="D60" s="92" t="s">
        <v>489</v>
      </c>
      <c r="E60" s="92">
        <v>6710</v>
      </c>
      <c r="F60" s="95" t="s">
        <v>791</v>
      </c>
      <c r="G60" s="258">
        <v>218227</v>
      </c>
      <c r="H60" s="258" t="s">
        <v>340</v>
      </c>
      <c r="I60" s="284">
        <v>0</v>
      </c>
      <c r="J60" s="260" t="s">
        <v>385</v>
      </c>
      <c r="K60" s="282" t="s">
        <v>331</v>
      </c>
      <c r="L60" s="262">
        <v>0</v>
      </c>
      <c r="M60" s="258" t="s">
        <v>121</v>
      </c>
      <c r="N60" s="285">
        <v>45566</v>
      </c>
      <c r="O60" s="283" t="s">
        <v>349</v>
      </c>
      <c r="P60" s="258" t="s">
        <v>70</v>
      </c>
      <c r="Q60" s="277" t="s">
        <v>70</v>
      </c>
      <c r="R60" s="275" t="s">
        <v>189</v>
      </c>
    </row>
    <row r="61" spans="2:18" ht="87.95" customHeight="1" x14ac:dyDescent="0.2">
      <c r="B61" s="257">
        <v>56</v>
      </c>
      <c r="C61" s="257" t="s">
        <v>9</v>
      </c>
      <c r="D61" s="92" t="s">
        <v>489</v>
      </c>
      <c r="E61" s="92">
        <v>3590</v>
      </c>
      <c r="F61" s="95" t="s">
        <v>792</v>
      </c>
      <c r="G61" s="258">
        <v>16887</v>
      </c>
      <c r="H61" s="258" t="s">
        <v>340</v>
      </c>
      <c r="I61" s="284">
        <v>0</v>
      </c>
      <c r="J61" s="260" t="s">
        <v>386</v>
      </c>
      <c r="K61" s="282" t="s">
        <v>331</v>
      </c>
      <c r="L61" s="262">
        <v>0</v>
      </c>
      <c r="M61" s="258" t="s">
        <v>121</v>
      </c>
      <c r="N61" s="285">
        <v>45536</v>
      </c>
      <c r="O61" s="258" t="s">
        <v>387</v>
      </c>
      <c r="P61" s="258" t="s">
        <v>64</v>
      </c>
      <c r="Q61" s="277" t="s">
        <v>70</v>
      </c>
      <c r="R61" s="275" t="s">
        <v>189</v>
      </c>
    </row>
    <row r="62" spans="2:18" ht="93.95" customHeight="1" x14ac:dyDescent="0.2">
      <c r="B62" s="257">
        <v>57</v>
      </c>
      <c r="C62" s="257" t="s">
        <v>9</v>
      </c>
      <c r="D62" s="92" t="s">
        <v>489</v>
      </c>
      <c r="E62" s="92">
        <v>1005</v>
      </c>
      <c r="F62" s="95" t="s">
        <v>793</v>
      </c>
      <c r="G62" s="258">
        <v>99830</v>
      </c>
      <c r="H62" s="258" t="s">
        <v>340</v>
      </c>
      <c r="I62" s="284">
        <v>0</v>
      </c>
      <c r="J62" s="260" t="s">
        <v>388</v>
      </c>
      <c r="K62" s="282" t="s">
        <v>331</v>
      </c>
      <c r="L62" s="262">
        <v>0</v>
      </c>
      <c r="M62" s="258" t="s">
        <v>62</v>
      </c>
      <c r="N62" s="285">
        <v>45505</v>
      </c>
      <c r="O62" s="283" t="s">
        <v>349</v>
      </c>
      <c r="P62" s="258" t="s">
        <v>64</v>
      </c>
      <c r="Q62" s="277" t="s">
        <v>70</v>
      </c>
      <c r="R62" s="275" t="s">
        <v>189</v>
      </c>
    </row>
    <row r="63" spans="2:18" ht="93.95" customHeight="1" x14ac:dyDescent="0.2">
      <c r="B63" s="257">
        <v>58</v>
      </c>
      <c r="C63" s="257" t="s">
        <v>9</v>
      </c>
      <c r="D63" s="92" t="s">
        <v>489</v>
      </c>
      <c r="E63" s="92">
        <v>1005</v>
      </c>
      <c r="F63" s="95" t="s">
        <v>794</v>
      </c>
      <c r="G63" s="258">
        <v>608936</v>
      </c>
      <c r="H63" s="258" t="s">
        <v>340</v>
      </c>
      <c r="I63" s="284">
        <v>0</v>
      </c>
      <c r="J63" s="260" t="s">
        <v>389</v>
      </c>
      <c r="K63" s="282" t="s">
        <v>331</v>
      </c>
      <c r="L63" s="262">
        <v>0</v>
      </c>
      <c r="M63" s="258" t="s">
        <v>62</v>
      </c>
      <c r="N63" s="285">
        <v>45505</v>
      </c>
      <c r="O63" s="283" t="s">
        <v>349</v>
      </c>
      <c r="P63" s="258" t="s">
        <v>64</v>
      </c>
      <c r="Q63" s="277" t="s">
        <v>70</v>
      </c>
      <c r="R63" s="275" t="s">
        <v>189</v>
      </c>
    </row>
    <row r="64" spans="2:18" ht="93.95" customHeight="1" x14ac:dyDescent="0.2">
      <c r="B64" s="257">
        <v>59</v>
      </c>
      <c r="C64" s="257" t="s">
        <v>9</v>
      </c>
      <c r="D64" s="92" t="s">
        <v>489</v>
      </c>
      <c r="E64" s="92">
        <v>6650</v>
      </c>
      <c r="F64" s="95" t="s">
        <v>795</v>
      </c>
      <c r="G64" s="258">
        <v>603903</v>
      </c>
      <c r="H64" s="258" t="s">
        <v>340</v>
      </c>
      <c r="I64" s="284">
        <v>0</v>
      </c>
      <c r="J64" s="260" t="s">
        <v>390</v>
      </c>
      <c r="K64" s="261" t="s">
        <v>331</v>
      </c>
      <c r="L64" s="262">
        <v>0</v>
      </c>
      <c r="M64" s="258" t="s">
        <v>121</v>
      </c>
      <c r="N64" s="285">
        <v>45597</v>
      </c>
      <c r="O64" s="258" t="s">
        <v>349</v>
      </c>
      <c r="P64" s="258" t="s">
        <v>70</v>
      </c>
      <c r="Q64" s="277" t="s">
        <v>70</v>
      </c>
      <c r="R64" s="275" t="s">
        <v>189</v>
      </c>
    </row>
    <row r="65" spans="2:18" ht="77.25" customHeight="1" x14ac:dyDescent="0.2">
      <c r="B65" s="257">
        <v>60</v>
      </c>
      <c r="C65" s="257" t="s">
        <v>9</v>
      </c>
      <c r="D65" s="92" t="s">
        <v>490</v>
      </c>
      <c r="E65" s="92">
        <v>182</v>
      </c>
      <c r="F65" s="95" t="s">
        <v>719</v>
      </c>
      <c r="G65" s="258">
        <v>27472</v>
      </c>
      <c r="H65" s="258" t="s">
        <v>340</v>
      </c>
      <c r="I65" s="284">
        <v>0</v>
      </c>
      <c r="J65" s="260" t="s">
        <v>391</v>
      </c>
      <c r="K65" s="261" t="s">
        <v>331</v>
      </c>
      <c r="L65" s="262">
        <v>0</v>
      </c>
      <c r="M65" s="258" t="s">
        <v>62</v>
      </c>
      <c r="N65" s="285">
        <v>45627</v>
      </c>
      <c r="O65" s="258" t="s">
        <v>387</v>
      </c>
      <c r="P65" s="258" t="s">
        <v>64</v>
      </c>
      <c r="Q65" s="257" t="s">
        <v>70</v>
      </c>
      <c r="R65" s="258" t="s">
        <v>189</v>
      </c>
    </row>
    <row r="66" spans="2:18" ht="30" customHeight="1" x14ac:dyDescent="0.2">
      <c r="B66" s="257">
        <v>61</v>
      </c>
      <c r="C66" s="257" t="s">
        <v>9</v>
      </c>
      <c r="D66" s="92" t="s">
        <v>489</v>
      </c>
      <c r="E66" s="92">
        <v>7020</v>
      </c>
      <c r="F66" s="95" t="s">
        <v>796</v>
      </c>
      <c r="G66" s="258">
        <v>612075</v>
      </c>
      <c r="H66" s="258" t="s">
        <v>478</v>
      </c>
      <c r="I66" s="284">
        <v>1</v>
      </c>
      <c r="J66" s="260" t="s">
        <v>479</v>
      </c>
      <c r="K66" s="261" t="s">
        <v>331</v>
      </c>
      <c r="L66" s="254">
        <v>69467</v>
      </c>
      <c r="M66" s="258" t="s">
        <v>62</v>
      </c>
      <c r="N66" s="285">
        <v>45627</v>
      </c>
      <c r="O66" s="258" t="s">
        <v>349</v>
      </c>
      <c r="P66" s="258" t="s">
        <v>64</v>
      </c>
      <c r="Q66" s="257" t="s">
        <v>70</v>
      </c>
      <c r="R66" s="258" t="s">
        <v>189</v>
      </c>
    </row>
    <row r="67" spans="2:18" ht="60" x14ac:dyDescent="0.2">
      <c r="B67" s="257">
        <v>62</v>
      </c>
      <c r="C67" s="277" t="s">
        <v>9</v>
      </c>
      <c r="D67" s="92" t="s">
        <v>489</v>
      </c>
      <c r="E67" s="92">
        <v>7070</v>
      </c>
      <c r="F67" s="95" t="s">
        <v>797</v>
      </c>
      <c r="G67" s="275">
        <v>466464</v>
      </c>
      <c r="H67" s="275" t="s">
        <v>478</v>
      </c>
      <c r="I67" s="287">
        <v>2</v>
      </c>
      <c r="J67" s="260" t="s">
        <v>480</v>
      </c>
      <c r="K67" s="261" t="s">
        <v>331</v>
      </c>
      <c r="L67" s="262">
        <v>620</v>
      </c>
      <c r="M67" s="258" t="s">
        <v>62</v>
      </c>
      <c r="N67" s="285">
        <v>45627</v>
      </c>
      <c r="O67" s="258" t="s">
        <v>349</v>
      </c>
      <c r="P67" s="258" t="s">
        <v>64</v>
      </c>
      <c r="Q67" s="257" t="s">
        <v>70</v>
      </c>
      <c r="R67" s="258" t="s">
        <v>189</v>
      </c>
    </row>
    <row r="68" spans="2:18" ht="60" x14ac:dyDescent="0.2">
      <c r="B68" s="257">
        <v>63</v>
      </c>
      <c r="C68" s="277" t="s">
        <v>9</v>
      </c>
      <c r="D68" s="92" t="s">
        <v>489</v>
      </c>
      <c r="E68" s="92">
        <v>8455</v>
      </c>
      <c r="F68" s="95" t="s">
        <v>798</v>
      </c>
      <c r="G68" s="275">
        <v>350865</v>
      </c>
      <c r="H68" s="275" t="s">
        <v>478</v>
      </c>
      <c r="I68" s="287">
        <v>3000</v>
      </c>
      <c r="J68" s="260" t="s">
        <v>481</v>
      </c>
      <c r="K68" s="261" t="s">
        <v>331</v>
      </c>
      <c r="L68" s="253">
        <v>13900</v>
      </c>
      <c r="M68" s="258" t="s">
        <v>62</v>
      </c>
      <c r="N68" s="285">
        <v>45627</v>
      </c>
      <c r="O68" s="258" t="s">
        <v>349</v>
      </c>
      <c r="P68" s="258" t="s">
        <v>64</v>
      </c>
      <c r="Q68" s="257" t="s">
        <v>70</v>
      </c>
      <c r="R68" s="258" t="s">
        <v>189</v>
      </c>
    </row>
    <row r="69" spans="2:18" ht="60" x14ac:dyDescent="0.2">
      <c r="B69" s="257">
        <v>64</v>
      </c>
      <c r="C69" s="277" t="s">
        <v>9</v>
      </c>
      <c r="D69" s="92" t="s">
        <v>489</v>
      </c>
      <c r="E69" s="92">
        <v>2320</v>
      </c>
      <c r="F69" s="293" t="s">
        <v>787</v>
      </c>
      <c r="G69" s="275">
        <v>601231</v>
      </c>
      <c r="H69" s="275" t="s">
        <v>340</v>
      </c>
      <c r="I69" s="287">
        <v>1</v>
      </c>
      <c r="J69" s="260" t="s">
        <v>482</v>
      </c>
      <c r="K69" s="288" t="s">
        <v>331</v>
      </c>
      <c r="L69" s="253">
        <v>463000</v>
      </c>
      <c r="M69" s="275" t="s">
        <v>62</v>
      </c>
      <c r="N69" s="285">
        <v>45627</v>
      </c>
      <c r="O69" s="290" t="s">
        <v>349</v>
      </c>
      <c r="P69" s="275" t="s">
        <v>64</v>
      </c>
      <c r="Q69" s="277" t="s">
        <v>70</v>
      </c>
      <c r="R69" s="275" t="s">
        <v>189</v>
      </c>
    </row>
    <row r="70" spans="2:18" ht="60" x14ac:dyDescent="0.2">
      <c r="B70" s="257">
        <v>65</v>
      </c>
      <c r="C70" s="257" t="s">
        <v>9</v>
      </c>
      <c r="D70" s="92" t="s">
        <v>489</v>
      </c>
      <c r="E70" s="92">
        <v>3590</v>
      </c>
      <c r="F70" s="95" t="s">
        <v>799</v>
      </c>
      <c r="G70" s="258">
        <v>602825</v>
      </c>
      <c r="H70" s="258" t="s">
        <v>340</v>
      </c>
      <c r="I70" s="284">
        <v>33</v>
      </c>
      <c r="J70" s="260" t="s">
        <v>483</v>
      </c>
      <c r="K70" s="288" t="s">
        <v>331</v>
      </c>
      <c r="L70" s="253">
        <v>957</v>
      </c>
      <c r="M70" s="275" t="s">
        <v>62</v>
      </c>
      <c r="N70" s="285">
        <v>45627</v>
      </c>
      <c r="O70" s="290" t="s">
        <v>349</v>
      </c>
      <c r="P70" s="275" t="s">
        <v>64</v>
      </c>
      <c r="Q70" s="277" t="s">
        <v>70</v>
      </c>
      <c r="R70" s="275" t="s">
        <v>189</v>
      </c>
    </row>
    <row r="71" spans="2:18" ht="60" x14ac:dyDescent="0.2">
      <c r="B71" s="257">
        <v>66</v>
      </c>
      <c r="C71" s="257" t="s">
        <v>9</v>
      </c>
      <c r="D71" s="92" t="s">
        <v>489</v>
      </c>
      <c r="E71" s="92">
        <v>6760</v>
      </c>
      <c r="F71" s="95" t="s">
        <v>800</v>
      </c>
      <c r="G71" s="258">
        <v>601572</v>
      </c>
      <c r="H71" s="258" t="s">
        <v>340</v>
      </c>
      <c r="I71" s="284">
        <v>20</v>
      </c>
      <c r="J71" s="260" t="s">
        <v>484</v>
      </c>
      <c r="K71" s="288" t="s">
        <v>331</v>
      </c>
      <c r="L71" s="253">
        <v>1190</v>
      </c>
      <c r="M71" s="275" t="s">
        <v>62</v>
      </c>
      <c r="N71" s="285">
        <v>45627</v>
      </c>
      <c r="O71" s="290" t="s">
        <v>349</v>
      </c>
      <c r="P71" s="275" t="s">
        <v>64</v>
      </c>
      <c r="Q71" s="277" t="s">
        <v>70</v>
      </c>
      <c r="R71" s="275" t="s">
        <v>189</v>
      </c>
    </row>
    <row r="72" spans="2:18" ht="60" x14ac:dyDescent="0.2">
      <c r="B72" s="257">
        <v>67</v>
      </c>
      <c r="C72" s="257" t="s">
        <v>9</v>
      </c>
      <c r="D72" s="92" t="s">
        <v>489</v>
      </c>
      <c r="E72" s="92">
        <v>6760</v>
      </c>
      <c r="F72" s="95" t="s">
        <v>800</v>
      </c>
      <c r="G72" s="258">
        <v>601572</v>
      </c>
      <c r="H72" s="258" t="s">
        <v>340</v>
      </c>
      <c r="I72" s="284">
        <v>20</v>
      </c>
      <c r="J72" s="260" t="s">
        <v>485</v>
      </c>
      <c r="K72" s="294" t="s">
        <v>331</v>
      </c>
      <c r="L72" s="254">
        <v>565</v>
      </c>
      <c r="M72" s="258" t="s">
        <v>62</v>
      </c>
      <c r="N72" s="285">
        <v>45627</v>
      </c>
      <c r="O72" s="290" t="s">
        <v>349</v>
      </c>
      <c r="P72" s="275" t="s">
        <v>64</v>
      </c>
      <c r="Q72" s="277" t="s">
        <v>70</v>
      </c>
      <c r="R72" s="275" t="s">
        <v>189</v>
      </c>
    </row>
    <row r="73" spans="2:18" ht="60" x14ac:dyDescent="0.2">
      <c r="B73" s="257">
        <v>68</v>
      </c>
      <c r="C73" s="257" t="s">
        <v>9</v>
      </c>
      <c r="D73" s="92" t="s">
        <v>489</v>
      </c>
      <c r="E73" s="92">
        <v>8405</v>
      </c>
      <c r="F73" s="95" t="s">
        <v>801</v>
      </c>
      <c r="G73" s="258">
        <v>613337</v>
      </c>
      <c r="H73" s="258" t="s">
        <v>340</v>
      </c>
      <c r="I73" s="284">
        <v>300</v>
      </c>
      <c r="J73" s="260" t="s">
        <v>802</v>
      </c>
      <c r="K73" s="294" t="s">
        <v>331</v>
      </c>
      <c r="L73" s="255">
        <v>186149</v>
      </c>
      <c r="M73" s="258" t="s">
        <v>62</v>
      </c>
      <c r="N73" s="285">
        <v>45627</v>
      </c>
      <c r="O73" s="290" t="s">
        <v>349</v>
      </c>
      <c r="P73" s="275" t="s">
        <v>64</v>
      </c>
      <c r="Q73" s="277" t="s">
        <v>70</v>
      </c>
      <c r="R73" s="275" t="s">
        <v>189</v>
      </c>
    </row>
    <row r="74" spans="2:18" ht="60" x14ac:dyDescent="0.2">
      <c r="B74" s="257">
        <v>69</v>
      </c>
      <c r="C74" s="257" t="s">
        <v>9</v>
      </c>
      <c r="D74" s="92" t="s">
        <v>490</v>
      </c>
      <c r="E74" s="92">
        <v>27340</v>
      </c>
      <c r="F74" s="95" t="s">
        <v>803</v>
      </c>
      <c r="G74" s="258">
        <v>27340</v>
      </c>
      <c r="H74" s="258" t="s">
        <v>340</v>
      </c>
      <c r="I74" s="284">
        <v>1</v>
      </c>
      <c r="J74" s="281" t="s">
        <v>486</v>
      </c>
      <c r="K74" s="294" t="s">
        <v>331</v>
      </c>
      <c r="L74" s="270">
        <v>59790</v>
      </c>
      <c r="M74" s="258" t="s">
        <v>62</v>
      </c>
      <c r="N74" s="285">
        <v>45627</v>
      </c>
      <c r="O74" s="290" t="s">
        <v>349</v>
      </c>
      <c r="P74" s="275" t="s">
        <v>64</v>
      </c>
      <c r="Q74" s="277" t="s">
        <v>70</v>
      </c>
      <c r="R74" s="275" t="s">
        <v>189</v>
      </c>
    </row>
    <row r="75" spans="2:18" ht="60" x14ac:dyDescent="0.2">
      <c r="B75" s="257">
        <v>70</v>
      </c>
      <c r="C75" s="257" t="s">
        <v>9</v>
      </c>
      <c r="D75" s="92" t="s">
        <v>489</v>
      </c>
      <c r="E75" s="92">
        <v>8405</v>
      </c>
      <c r="F75" s="95" t="s">
        <v>801</v>
      </c>
      <c r="G75" s="258">
        <v>614117</v>
      </c>
      <c r="H75" s="258" t="s">
        <v>340</v>
      </c>
      <c r="I75" s="284">
        <v>300</v>
      </c>
      <c r="J75" s="260" t="s">
        <v>804</v>
      </c>
      <c r="K75" s="294" t="s">
        <v>331</v>
      </c>
      <c r="L75" s="270">
        <v>0.18</v>
      </c>
      <c r="M75" s="258" t="s">
        <v>62</v>
      </c>
      <c r="N75" s="285">
        <v>45627</v>
      </c>
      <c r="O75" s="290" t="s">
        <v>349</v>
      </c>
      <c r="P75" s="275" t="s">
        <v>64</v>
      </c>
      <c r="Q75" s="277" t="s">
        <v>70</v>
      </c>
      <c r="R75" s="275" t="s">
        <v>189</v>
      </c>
    </row>
    <row r="76" spans="2:18" ht="60" x14ac:dyDescent="0.2">
      <c r="B76" s="257">
        <v>71</v>
      </c>
      <c r="C76" s="295" t="s">
        <v>9</v>
      </c>
      <c r="D76" s="92" t="s">
        <v>489</v>
      </c>
      <c r="E76" s="92">
        <v>5963</v>
      </c>
      <c r="F76" s="296" t="s">
        <v>926</v>
      </c>
      <c r="G76" s="258">
        <v>443453</v>
      </c>
      <c r="H76" s="297" t="s">
        <v>340</v>
      </c>
      <c r="I76" s="284">
        <v>12</v>
      </c>
      <c r="J76" s="298" t="s">
        <v>927</v>
      </c>
      <c r="K76" s="294" t="s">
        <v>331</v>
      </c>
      <c r="L76" s="254">
        <v>27300</v>
      </c>
      <c r="M76" s="258" t="s">
        <v>62</v>
      </c>
      <c r="N76" s="285">
        <v>45627</v>
      </c>
      <c r="O76" s="299" t="s">
        <v>349</v>
      </c>
      <c r="P76" s="258" t="s">
        <v>64</v>
      </c>
      <c r="Q76" s="257" t="s">
        <v>70</v>
      </c>
      <c r="R76" s="258" t="s">
        <v>189</v>
      </c>
    </row>
    <row r="77" spans="2:18" ht="60" x14ac:dyDescent="0.2">
      <c r="B77" s="257">
        <v>72</v>
      </c>
      <c r="C77" s="295" t="s">
        <v>9</v>
      </c>
      <c r="D77" s="92" t="s">
        <v>489</v>
      </c>
      <c r="E77" s="92">
        <v>7290</v>
      </c>
      <c r="F77" s="296" t="s">
        <v>928</v>
      </c>
      <c r="G77" s="258">
        <v>397261</v>
      </c>
      <c r="H77" s="297" t="s">
        <v>340</v>
      </c>
      <c r="I77" s="284">
        <v>12</v>
      </c>
      <c r="J77" s="298" t="s">
        <v>929</v>
      </c>
      <c r="K77" s="294" t="s">
        <v>331</v>
      </c>
      <c r="L77" s="254">
        <v>10464</v>
      </c>
      <c r="M77" s="258" t="s">
        <v>62</v>
      </c>
      <c r="N77" s="285">
        <v>45627</v>
      </c>
      <c r="O77" s="299" t="s">
        <v>349</v>
      </c>
      <c r="P77" s="258" t="s">
        <v>64</v>
      </c>
      <c r="Q77" s="257" t="s">
        <v>70</v>
      </c>
      <c r="R77" s="258" t="s">
        <v>189</v>
      </c>
    </row>
    <row r="78" spans="2:18" ht="60" x14ac:dyDescent="0.2">
      <c r="B78" s="257">
        <v>73</v>
      </c>
      <c r="C78" s="295" t="s">
        <v>9</v>
      </c>
      <c r="D78" s="92" t="s">
        <v>489</v>
      </c>
      <c r="E78" s="92">
        <v>9390</v>
      </c>
      <c r="F78" s="296" t="s">
        <v>930</v>
      </c>
      <c r="G78" s="258">
        <v>266322</v>
      </c>
      <c r="H78" s="297" t="s">
        <v>340</v>
      </c>
      <c r="I78" s="284">
        <v>12</v>
      </c>
      <c r="J78" s="298" t="s">
        <v>931</v>
      </c>
      <c r="K78" s="294" t="s">
        <v>331</v>
      </c>
      <c r="L78" s="254">
        <v>2682</v>
      </c>
      <c r="M78" s="258" t="s">
        <v>62</v>
      </c>
      <c r="N78" s="285">
        <v>45627</v>
      </c>
      <c r="O78" s="299" t="s">
        <v>349</v>
      </c>
      <c r="P78" s="258" t="s">
        <v>64</v>
      </c>
      <c r="Q78" s="257" t="s">
        <v>70</v>
      </c>
      <c r="R78" s="258" t="s">
        <v>189</v>
      </c>
    </row>
    <row r="79" spans="2:18" ht="75" x14ac:dyDescent="0.2">
      <c r="B79" s="257">
        <v>74</v>
      </c>
      <c r="C79" s="295" t="s">
        <v>9</v>
      </c>
      <c r="D79" s="92" t="s">
        <v>489</v>
      </c>
      <c r="E79" s="92">
        <v>7060</v>
      </c>
      <c r="F79" s="296" t="s">
        <v>932</v>
      </c>
      <c r="G79" s="258">
        <v>478208</v>
      </c>
      <c r="H79" s="297" t="s">
        <v>340</v>
      </c>
      <c r="I79" s="284">
        <v>1</v>
      </c>
      <c r="J79" s="298" t="s">
        <v>933</v>
      </c>
      <c r="K79" s="294" t="s">
        <v>331</v>
      </c>
      <c r="L79" s="254">
        <v>1223</v>
      </c>
      <c r="M79" s="258" t="s">
        <v>62</v>
      </c>
      <c r="N79" s="285">
        <v>45627</v>
      </c>
      <c r="O79" s="299" t="s">
        <v>349</v>
      </c>
      <c r="P79" s="258" t="s">
        <v>64</v>
      </c>
      <c r="Q79" s="257" t="s">
        <v>70</v>
      </c>
      <c r="R79" s="258" t="s">
        <v>189</v>
      </c>
    </row>
    <row r="80" spans="2:18" ht="60" x14ac:dyDescent="0.2">
      <c r="B80" s="257">
        <v>75</v>
      </c>
      <c r="C80" s="295" t="s">
        <v>9</v>
      </c>
      <c r="D80" s="92" t="s">
        <v>490</v>
      </c>
      <c r="E80" s="92">
        <v>873</v>
      </c>
      <c r="F80" s="296" t="s">
        <v>934</v>
      </c>
      <c r="G80" s="258">
        <v>19631</v>
      </c>
      <c r="H80" s="297" t="s">
        <v>340</v>
      </c>
      <c r="I80" s="284">
        <v>1</v>
      </c>
      <c r="J80" s="298" t="s">
        <v>935</v>
      </c>
      <c r="K80" s="294" t="s">
        <v>331</v>
      </c>
      <c r="L80" s="254">
        <v>18060</v>
      </c>
      <c r="M80" s="258" t="s">
        <v>62</v>
      </c>
      <c r="N80" s="285">
        <v>45627</v>
      </c>
      <c r="O80" s="299" t="s">
        <v>349</v>
      </c>
      <c r="P80" s="258" t="s">
        <v>64</v>
      </c>
      <c r="Q80" s="257" t="s">
        <v>70</v>
      </c>
      <c r="R80" s="258" t="s">
        <v>189</v>
      </c>
    </row>
    <row r="81" spans="2:18" ht="75" x14ac:dyDescent="0.2">
      <c r="B81" s="257">
        <v>76</v>
      </c>
      <c r="C81" s="295" t="s">
        <v>9</v>
      </c>
      <c r="D81" s="92" t="s">
        <v>489</v>
      </c>
      <c r="E81" s="92">
        <v>6350</v>
      </c>
      <c r="F81" s="300" t="s">
        <v>609</v>
      </c>
      <c r="G81" s="258">
        <v>433787</v>
      </c>
      <c r="H81" s="297" t="s">
        <v>340</v>
      </c>
      <c r="I81" s="284">
        <v>1</v>
      </c>
      <c r="J81" s="298" t="s">
        <v>967</v>
      </c>
      <c r="K81" s="294" t="s">
        <v>331</v>
      </c>
      <c r="L81" s="262">
        <v>4000</v>
      </c>
      <c r="M81" s="258" t="s">
        <v>62</v>
      </c>
      <c r="N81" s="285">
        <v>45627</v>
      </c>
      <c r="O81" s="299" t="s">
        <v>349</v>
      </c>
      <c r="P81" s="258" t="s">
        <v>64</v>
      </c>
      <c r="Q81" s="257" t="s">
        <v>70</v>
      </c>
      <c r="R81" s="258" t="s">
        <v>189</v>
      </c>
    </row>
    <row r="82" spans="2:18" ht="60" x14ac:dyDescent="0.2">
      <c r="B82" s="257">
        <v>77</v>
      </c>
      <c r="C82" s="295" t="s">
        <v>9</v>
      </c>
      <c r="D82" s="92" t="s">
        <v>489</v>
      </c>
      <c r="E82" s="92">
        <v>1550</v>
      </c>
      <c r="F82" s="300" t="s">
        <v>968</v>
      </c>
      <c r="G82" s="258">
        <v>484522</v>
      </c>
      <c r="H82" s="258" t="s">
        <v>340</v>
      </c>
      <c r="I82" s="284">
        <v>1</v>
      </c>
      <c r="J82" s="298" t="s">
        <v>969</v>
      </c>
      <c r="K82" s="261" t="s">
        <v>331</v>
      </c>
      <c r="L82" s="270">
        <v>9950</v>
      </c>
      <c r="M82" s="258" t="s">
        <v>62</v>
      </c>
      <c r="N82" s="285">
        <v>45627</v>
      </c>
      <c r="O82" s="299" t="s">
        <v>349</v>
      </c>
      <c r="P82" s="258" t="s">
        <v>64</v>
      </c>
      <c r="Q82" s="257" t="s">
        <v>70</v>
      </c>
      <c r="R82" s="258" t="s">
        <v>189</v>
      </c>
    </row>
    <row r="83" spans="2:18" ht="60" x14ac:dyDescent="0.2">
      <c r="B83" s="257">
        <v>78</v>
      </c>
      <c r="C83" s="295" t="s">
        <v>9</v>
      </c>
      <c r="D83" s="92" t="s">
        <v>489</v>
      </c>
      <c r="E83" s="92">
        <v>5820</v>
      </c>
      <c r="F83" s="300" t="s">
        <v>970</v>
      </c>
      <c r="G83" s="258">
        <v>457407</v>
      </c>
      <c r="H83" s="258" t="s">
        <v>340</v>
      </c>
      <c r="I83" s="284">
        <v>6</v>
      </c>
      <c r="J83" s="298" t="s">
        <v>971</v>
      </c>
      <c r="K83" s="261" t="s">
        <v>331</v>
      </c>
      <c r="L83" s="270">
        <v>5200</v>
      </c>
      <c r="M83" s="258" t="s">
        <v>62</v>
      </c>
      <c r="N83" s="285">
        <v>45627</v>
      </c>
      <c r="O83" s="299" t="s">
        <v>349</v>
      </c>
      <c r="P83" s="258" t="s">
        <v>64</v>
      </c>
      <c r="Q83" s="257" t="s">
        <v>70</v>
      </c>
      <c r="R83" s="258" t="s">
        <v>189</v>
      </c>
    </row>
    <row r="84" spans="2:18" ht="60" x14ac:dyDescent="0.2">
      <c r="B84" s="257">
        <v>79</v>
      </c>
      <c r="C84" s="295" t="s">
        <v>9</v>
      </c>
      <c r="D84" s="92" t="s">
        <v>489</v>
      </c>
      <c r="E84" s="92">
        <v>3475</v>
      </c>
      <c r="F84" s="300" t="s">
        <v>972</v>
      </c>
      <c r="G84" s="258">
        <v>389574</v>
      </c>
      <c r="H84" s="258" t="s">
        <v>340</v>
      </c>
      <c r="I84" s="284">
        <v>40</v>
      </c>
      <c r="J84" s="298" t="s">
        <v>973</v>
      </c>
      <c r="K84" s="261" t="s">
        <v>331</v>
      </c>
      <c r="L84" s="270">
        <v>6700</v>
      </c>
      <c r="M84" s="258" t="s">
        <v>62</v>
      </c>
      <c r="N84" s="285">
        <v>45627</v>
      </c>
      <c r="O84" s="299" t="s">
        <v>349</v>
      </c>
      <c r="P84" s="258" t="s">
        <v>64</v>
      </c>
      <c r="Q84" s="257" t="s">
        <v>70</v>
      </c>
      <c r="R84" s="258" t="s">
        <v>189</v>
      </c>
    </row>
    <row r="85" spans="2:18" ht="60" x14ac:dyDescent="0.2">
      <c r="B85" s="257">
        <v>80</v>
      </c>
      <c r="C85" s="257" t="s">
        <v>9</v>
      </c>
      <c r="D85" s="92" t="s">
        <v>489</v>
      </c>
      <c r="E85" s="92">
        <v>1305</v>
      </c>
      <c r="F85" s="298" t="s">
        <v>974</v>
      </c>
      <c r="G85" s="258">
        <v>604547</v>
      </c>
      <c r="H85" s="258" t="s">
        <v>340</v>
      </c>
      <c r="I85" s="259">
        <v>95</v>
      </c>
      <c r="J85" s="281" t="s">
        <v>975</v>
      </c>
      <c r="K85" s="261" t="s">
        <v>331</v>
      </c>
      <c r="L85" s="262">
        <v>33840</v>
      </c>
      <c r="M85" s="258" t="s">
        <v>62</v>
      </c>
      <c r="N85" s="285">
        <v>45627</v>
      </c>
      <c r="O85" s="299" t="s">
        <v>349</v>
      </c>
      <c r="P85" s="258" t="s">
        <v>64</v>
      </c>
      <c r="Q85" s="257" t="s">
        <v>70</v>
      </c>
      <c r="R85" s="258" t="s">
        <v>189</v>
      </c>
    </row>
    <row r="86" spans="2:18" ht="60" x14ac:dyDescent="0.2">
      <c r="B86" s="257">
        <v>81</v>
      </c>
      <c r="C86" s="295" t="s">
        <v>9</v>
      </c>
      <c r="D86" s="92" t="s">
        <v>489</v>
      </c>
      <c r="E86" s="92">
        <v>3475</v>
      </c>
      <c r="F86" s="300" t="s">
        <v>972</v>
      </c>
      <c r="G86" s="297">
        <v>615879</v>
      </c>
      <c r="H86" s="258" t="s">
        <v>340</v>
      </c>
      <c r="I86" s="284">
        <v>10</v>
      </c>
      <c r="J86" s="298" t="s">
        <v>976</v>
      </c>
      <c r="K86" s="261" t="s">
        <v>331</v>
      </c>
      <c r="L86" s="270">
        <v>4565</v>
      </c>
      <c r="M86" s="258" t="s">
        <v>62</v>
      </c>
      <c r="N86" s="285">
        <v>45627</v>
      </c>
      <c r="O86" s="299" t="s">
        <v>349</v>
      </c>
      <c r="P86" s="258" t="s">
        <v>64</v>
      </c>
      <c r="Q86" s="257" t="s">
        <v>70</v>
      </c>
      <c r="R86" s="258" t="s">
        <v>189</v>
      </c>
    </row>
    <row r="87" spans="2:18" ht="60" x14ac:dyDescent="0.2">
      <c r="B87" s="257">
        <v>82</v>
      </c>
      <c r="C87" s="295" t="s">
        <v>9</v>
      </c>
      <c r="D87" s="92" t="s">
        <v>489</v>
      </c>
      <c r="E87" s="92">
        <v>5985</v>
      </c>
      <c r="F87" s="300" t="s">
        <v>926</v>
      </c>
      <c r="G87" s="297">
        <v>457143</v>
      </c>
      <c r="H87" s="297" t="s">
        <v>340</v>
      </c>
      <c r="I87" s="284">
        <v>100</v>
      </c>
      <c r="J87" s="298" t="s">
        <v>977</v>
      </c>
      <c r="K87" s="261" t="s">
        <v>331</v>
      </c>
      <c r="L87" s="270">
        <v>6000</v>
      </c>
      <c r="M87" s="258" t="s">
        <v>62</v>
      </c>
      <c r="N87" s="285">
        <v>45627</v>
      </c>
      <c r="O87" s="299" t="s">
        <v>349</v>
      </c>
      <c r="P87" s="258" t="s">
        <v>64</v>
      </c>
      <c r="Q87" s="257" t="s">
        <v>70</v>
      </c>
      <c r="R87" s="258" t="s">
        <v>189</v>
      </c>
    </row>
    <row r="88" spans="2:18" ht="60" x14ac:dyDescent="0.2">
      <c r="B88" s="257">
        <v>83</v>
      </c>
      <c r="C88" s="295" t="s">
        <v>9</v>
      </c>
      <c r="D88" s="92" t="s">
        <v>489</v>
      </c>
      <c r="E88" s="92">
        <v>6130</v>
      </c>
      <c r="F88" s="300" t="s">
        <v>587</v>
      </c>
      <c r="G88" s="297">
        <v>464026</v>
      </c>
      <c r="H88" s="297" t="s">
        <v>340</v>
      </c>
      <c r="I88" s="284">
        <v>60</v>
      </c>
      <c r="J88" s="298" t="s">
        <v>978</v>
      </c>
      <c r="K88" s="261" t="s">
        <v>331</v>
      </c>
      <c r="L88" s="270">
        <v>9070</v>
      </c>
      <c r="M88" s="258" t="s">
        <v>62</v>
      </c>
      <c r="N88" s="285">
        <v>45627</v>
      </c>
      <c r="O88" s="299" t="s">
        <v>349</v>
      </c>
      <c r="P88" s="258" t="s">
        <v>64</v>
      </c>
      <c r="Q88" s="257" t="s">
        <v>70</v>
      </c>
      <c r="R88" s="258" t="s">
        <v>189</v>
      </c>
    </row>
    <row r="89" spans="2:18" ht="15" x14ac:dyDescent="0.2">
      <c r="K89" s="172" t="s">
        <v>66</v>
      </c>
      <c r="L89" s="256">
        <f>SUM(L6:L88)</f>
        <v>8985957.1799999997</v>
      </c>
    </row>
  </sheetData>
  <mergeCells count="2">
    <mergeCell ref="B2:R2"/>
    <mergeCell ref="B3:R3"/>
  </mergeCells>
  <conditionalFormatting sqref="J6:J68">
    <cfRule type="duplicateValues" dxfId="39" priority="4"/>
  </conditionalFormatting>
  <conditionalFormatting sqref="J69:J73">
    <cfRule type="duplicateValues" dxfId="38" priority="5"/>
  </conditionalFormatting>
  <conditionalFormatting sqref="J74">
    <cfRule type="duplicateValues" dxfId="37" priority="3"/>
  </conditionalFormatting>
  <conditionalFormatting sqref="J75">
    <cfRule type="duplicateValues" dxfId="36" priority="2"/>
  </conditionalFormatting>
  <conditionalFormatting sqref="J85">
    <cfRule type="duplicateValues" dxfId="35" priority="1"/>
  </conditionalFormatting>
  <dataValidations count="7">
    <dataValidation type="whole" operator="greaterThanOrEqual" allowBlank="1" showInputMessage="1" showErrorMessage="1" error="Inserir somente números inteiros" sqref="L6:L72 L81:L89" xr:uid="{00000000-0002-0000-0700-000000000000}">
      <formula1>0</formula1>
    </dataValidation>
    <dataValidation type="list" allowBlank="1" showInputMessage="1" showErrorMessage="1" promptTitle="Opções de preenchimento:" prompt="- CATSER_x000a_- CATMAT_x000a_- N/A_x000a__x000a_Preencher todas as linhas." sqref="D6:D88" xr:uid="{00000000-0002-0000-0700-000001000000}">
      <formula1>INDIRECT("Dados"&amp;"!$I$3:$I$5")</formula1>
    </dataValidation>
    <dataValidation allowBlank="1" showInputMessage="1" showErrorMessage="1" promptTitle="Opções de preenchimento:" prompt="- CATSER_x000a_- CATMAT_x000a_- N/A_x000a__x000a_Preencher todas as linhas." sqref="D5" xr:uid="{00000000-0002-0000-0700-000002000000}"/>
    <dataValidation allowBlank="1" showInputMessage="1" showErrorMessage="1" promptTitle="Opções de preenchimento:" prompt="- Descrição do código, conforme consta no catálogo CATMAT/CATSER._x000a__x000a_- N/A_x000a__x000a_Preencher todas as linhas." sqref="F5:F56 F58:F68 F70:F75 F85 J76:J84 J86:J88" xr:uid="{00000000-0002-0000-0700-000003000000}"/>
    <dataValidation type="textLength" allowBlank="1" showInputMessage="1" showErrorMessage="1" errorTitle="Verificar preenchimento" error="Apenas 1 código por linha. Deve ser um número inteiro entre 10 e 99999 ou N/A." prompt="1 código por linha._x000a_Preencher todas as linhas._x000a_Opções:_x000a_- Código da classe do material (4 dígitos);_x000a_- Código do serviço/obra (2 a 5 dígitos);_x000a_- N/A." sqref="E6:E88" xr:uid="{00000000-0002-0000-0700-000004000000}">
      <formula1>1</formula1>
      <formula2>5</formula2>
    </dataValidation>
    <dataValidation allowBlank="1" showInputMessage="1" prompt="1 código por linha._x000a_Preencher todas as linhas._x000a_Opções:_x000a_- Código da classe do material (4 dígitos);_x000a_- Código do serviço/obra (2 a 5 dígitos);_x000a_- N/A." sqref="E5" xr:uid="{00000000-0002-0000-0700-000005000000}"/>
    <dataValidation type="list" allowBlank="1" showInputMessage="1" showErrorMessage="1" sqref="P6:R88 M6:M88" xr:uid="{00000000-0002-0000-0700-000006000000}">
      <formula1>#REF!</formula1>
    </dataValidation>
  </dataValidations>
  <pageMargins left="0.31496062992125984" right="0.31496062992125984" top="0.39370078740157483" bottom="0.39370078740157483" header="0.31496062992125984" footer="0.31496062992125984"/>
  <pageSetup paperSize="9" scale="50"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0">
    <tabColor rgb="FF9999FF"/>
  </sheetPr>
  <dimension ref="B1:R25"/>
  <sheetViews>
    <sheetView showGridLines="0" zoomScale="90" zoomScaleNormal="90" workbookViewId="0">
      <pane ySplit="5" topLeftCell="A20" activePane="bottomLeft" state="frozen"/>
      <selection activeCell="E13" sqref="E13"/>
      <selection pane="bottomLeft" activeCell="L24" sqref="L24"/>
    </sheetView>
  </sheetViews>
  <sheetFormatPr defaultColWidth="8.85546875" defaultRowHeight="12.75" x14ac:dyDescent="0.2"/>
  <cols>
    <col min="1" max="1" width="2.7109375" style="112" customWidth="1"/>
    <col min="2" max="2" width="4.7109375" style="112" customWidth="1"/>
    <col min="3" max="3" width="8.7109375" style="111" customWidth="1"/>
    <col min="4" max="4" width="17.7109375" style="104" customWidth="1"/>
    <col min="5" max="5" width="23.7109375" style="104" customWidth="1"/>
    <col min="6" max="6" width="38.28515625" style="104" customWidth="1"/>
    <col min="7" max="7" width="8.7109375" style="111" customWidth="1"/>
    <col min="8" max="8" width="11.7109375" style="111" customWidth="1"/>
    <col min="9" max="9" width="10.7109375" style="112" customWidth="1"/>
    <col min="10" max="10" width="30.7109375" style="112" customWidth="1"/>
    <col min="11" max="11" width="55.7109375" style="128" customWidth="1"/>
    <col min="12" max="12" width="17.5703125" style="112" customWidth="1"/>
    <col min="13" max="13" width="10.7109375" style="112" customWidth="1"/>
    <col min="14" max="14" width="13.7109375" style="112" customWidth="1"/>
    <col min="15" max="15" width="19.7109375" style="112" customWidth="1"/>
    <col min="16" max="16" width="8.7109375" style="112" customWidth="1"/>
    <col min="17" max="17" width="10.7109375" style="112" customWidth="1"/>
    <col min="18" max="18" width="21.7109375" style="112" customWidth="1"/>
    <col min="19" max="16384" width="8.85546875" style="112"/>
  </cols>
  <sheetData>
    <row r="1" spans="2:18" ht="13.15" customHeight="1" x14ac:dyDescent="0.2">
      <c r="B1" s="144"/>
      <c r="C1" s="145"/>
      <c r="D1" s="145"/>
      <c r="E1" s="87"/>
      <c r="F1" s="87"/>
      <c r="G1" s="107"/>
      <c r="H1" s="107"/>
      <c r="I1" s="107"/>
      <c r="J1" s="107"/>
      <c r="K1" s="107"/>
      <c r="L1" s="107"/>
      <c r="M1" s="107"/>
      <c r="N1" s="107"/>
      <c r="O1" s="107"/>
      <c r="P1" s="107"/>
      <c r="Q1" s="107"/>
      <c r="R1" s="107"/>
    </row>
    <row r="2" spans="2:18" ht="20.100000000000001" customHeight="1" x14ac:dyDescent="0.2">
      <c r="B2" s="402" t="s">
        <v>0</v>
      </c>
      <c r="C2" s="402"/>
      <c r="D2" s="402"/>
      <c r="E2" s="402"/>
      <c r="F2" s="402"/>
      <c r="G2" s="402"/>
      <c r="H2" s="402"/>
      <c r="I2" s="402"/>
      <c r="J2" s="402"/>
      <c r="K2" s="402"/>
      <c r="L2" s="402"/>
      <c r="M2" s="402"/>
      <c r="N2" s="402"/>
      <c r="O2" s="402"/>
      <c r="P2" s="402"/>
      <c r="Q2" s="402"/>
      <c r="R2" s="402"/>
    </row>
    <row r="3" spans="2:18" ht="20.100000000000001" customHeight="1" x14ac:dyDescent="0.2">
      <c r="B3" s="403" t="s">
        <v>416</v>
      </c>
      <c r="C3" s="403"/>
      <c r="D3" s="403"/>
      <c r="E3" s="403"/>
      <c r="F3" s="403"/>
      <c r="G3" s="403"/>
      <c r="H3" s="403"/>
      <c r="I3" s="403"/>
      <c r="J3" s="403"/>
      <c r="K3" s="403"/>
      <c r="L3" s="403"/>
      <c r="M3" s="403"/>
      <c r="N3" s="403"/>
      <c r="O3" s="403"/>
      <c r="P3" s="403"/>
      <c r="Q3" s="403"/>
      <c r="R3" s="403"/>
    </row>
    <row r="4" spans="2:18" ht="9.9499999999999993" customHeight="1" x14ac:dyDescent="0.2">
      <c r="B4" s="108"/>
      <c r="C4" s="108"/>
      <c r="D4" s="87"/>
      <c r="E4" s="87"/>
      <c r="F4" s="87"/>
      <c r="G4" s="108"/>
      <c r="H4" s="108"/>
      <c r="I4" s="108"/>
      <c r="J4" s="108"/>
      <c r="K4" s="108"/>
      <c r="L4" s="108"/>
      <c r="M4" s="108"/>
      <c r="N4" s="108"/>
      <c r="O4" s="108"/>
      <c r="P4" s="108"/>
      <c r="Q4" s="108"/>
      <c r="R4" s="108"/>
    </row>
    <row r="5" spans="2:18" ht="48" customHeight="1" x14ac:dyDescent="0.2">
      <c r="B5" s="113" t="s">
        <v>45</v>
      </c>
      <c r="C5" s="113" t="s">
        <v>2</v>
      </c>
      <c r="D5" s="90" t="s">
        <v>497</v>
      </c>
      <c r="E5" s="90" t="s">
        <v>498</v>
      </c>
      <c r="F5" s="90" t="s">
        <v>488</v>
      </c>
      <c r="G5" s="113" t="s">
        <v>46</v>
      </c>
      <c r="H5" s="113" t="s">
        <v>47</v>
      </c>
      <c r="I5" s="113" t="s">
        <v>48</v>
      </c>
      <c r="J5" s="113" t="s">
        <v>49</v>
      </c>
      <c r="K5" s="113" t="s">
        <v>50</v>
      </c>
      <c r="L5" s="113" t="s">
        <v>51</v>
      </c>
      <c r="M5" s="113" t="s">
        <v>52</v>
      </c>
      <c r="N5" s="113" t="s">
        <v>53</v>
      </c>
      <c r="O5" s="113" t="s">
        <v>54</v>
      </c>
      <c r="P5" s="113" t="s">
        <v>55</v>
      </c>
      <c r="Q5" s="113" t="s">
        <v>56</v>
      </c>
      <c r="R5" s="114" t="s">
        <v>57</v>
      </c>
    </row>
    <row r="6" spans="2:18" ht="63.95" customHeight="1" x14ac:dyDescent="0.2">
      <c r="B6" s="194">
        <v>1</v>
      </c>
      <c r="C6" s="195" t="s">
        <v>10</v>
      </c>
      <c r="D6" s="196" t="s">
        <v>490</v>
      </c>
      <c r="E6" s="196">
        <v>14052</v>
      </c>
      <c r="F6" s="197" t="s">
        <v>805</v>
      </c>
      <c r="G6" s="198">
        <v>14052</v>
      </c>
      <c r="H6" s="199" t="s">
        <v>417</v>
      </c>
      <c r="I6" s="200">
        <v>12</v>
      </c>
      <c r="J6" s="201" t="s">
        <v>418</v>
      </c>
      <c r="K6" s="202" t="s">
        <v>419</v>
      </c>
      <c r="L6" s="203">
        <f>ROUND(13200*(1-0.1997%),0)</f>
        <v>13174</v>
      </c>
      <c r="M6" s="199" t="s">
        <v>121</v>
      </c>
      <c r="N6" s="204">
        <v>45748</v>
      </c>
      <c r="O6" s="205" t="s">
        <v>420</v>
      </c>
      <c r="P6" s="199" t="s">
        <v>64</v>
      </c>
      <c r="Q6" s="206" t="s">
        <v>64</v>
      </c>
      <c r="R6" s="199" t="s">
        <v>65</v>
      </c>
    </row>
    <row r="7" spans="2:18" ht="63.95" customHeight="1" x14ac:dyDescent="0.2">
      <c r="B7" s="194">
        <v>2</v>
      </c>
      <c r="C7" s="195" t="s">
        <v>10</v>
      </c>
      <c r="D7" s="196" t="s">
        <v>490</v>
      </c>
      <c r="E7" s="196">
        <v>12920</v>
      </c>
      <c r="F7" s="196" t="s">
        <v>806</v>
      </c>
      <c r="G7" s="199">
        <v>12920</v>
      </c>
      <c r="H7" s="199" t="s">
        <v>10</v>
      </c>
      <c r="I7" s="200" t="s">
        <v>59</v>
      </c>
      <c r="J7" s="201" t="s">
        <v>421</v>
      </c>
      <c r="K7" s="202" t="s">
        <v>422</v>
      </c>
      <c r="L7" s="203">
        <v>34370113.43</v>
      </c>
      <c r="M7" s="199" t="s">
        <v>62</v>
      </c>
      <c r="N7" s="204">
        <v>45292</v>
      </c>
      <c r="O7" s="207" t="s">
        <v>420</v>
      </c>
      <c r="P7" s="199" t="s">
        <v>64</v>
      </c>
      <c r="Q7" s="206" t="s">
        <v>64</v>
      </c>
      <c r="R7" s="208" t="s">
        <v>122</v>
      </c>
    </row>
    <row r="8" spans="2:18" ht="95.25" customHeight="1" x14ac:dyDescent="0.2">
      <c r="B8" s="194">
        <v>3</v>
      </c>
      <c r="C8" s="206" t="s">
        <v>10</v>
      </c>
      <c r="D8" s="196" t="s">
        <v>490</v>
      </c>
      <c r="E8" s="196">
        <v>14052</v>
      </c>
      <c r="F8" s="196" t="s">
        <v>805</v>
      </c>
      <c r="G8" s="208">
        <v>14052</v>
      </c>
      <c r="H8" s="208" t="s">
        <v>417</v>
      </c>
      <c r="I8" s="200">
        <v>20</v>
      </c>
      <c r="J8" s="209" t="s">
        <v>423</v>
      </c>
      <c r="K8" s="210" t="s">
        <v>424</v>
      </c>
      <c r="L8" s="211">
        <f>ROUND(24473*(1-0.1997%),0)+1</f>
        <v>24425</v>
      </c>
      <c r="M8" s="208" t="s">
        <v>121</v>
      </c>
      <c r="N8" s="204">
        <v>45383</v>
      </c>
      <c r="O8" s="207" t="s">
        <v>420</v>
      </c>
      <c r="P8" s="208" t="s">
        <v>64</v>
      </c>
      <c r="Q8" s="206" t="s">
        <v>70</v>
      </c>
      <c r="R8" s="208" t="s">
        <v>189</v>
      </c>
    </row>
    <row r="9" spans="2:18" ht="50.1" customHeight="1" x14ac:dyDescent="0.2">
      <c r="B9" s="194">
        <v>4</v>
      </c>
      <c r="C9" s="195" t="s">
        <v>10</v>
      </c>
      <c r="D9" s="196" t="s">
        <v>489</v>
      </c>
      <c r="E9" s="196">
        <v>6505</v>
      </c>
      <c r="F9" s="197" t="s">
        <v>807</v>
      </c>
      <c r="G9" s="198">
        <v>267502</v>
      </c>
      <c r="H9" s="199" t="s">
        <v>417</v>
      </c>
      <c r="I9" s="200">
        <v>30</v>
      </c>
      <c r="J9" s="201" t="s">
        <v>425</v>
      </c>
      <c r="K9" s="202" t="s">
        <v>426</v>
      </c>
      <c r="L9" s="203">
        <v>9521</v>
      </c>
      <c r="M9" s="199" t="s">
        <v>121</v>
      </c>
      <c r="N9" s="204">
        <v>45474</v>
      </c>
      <c r="O9" s="205" t="s">
        <v>420</v>
      </c>
      <c r="P9" s="199" t="s">
        <v>70</v>
      </c>
      <c r="Q9" s="206" t="s">
        <v>70</v>
      </c>
      <c r="R9" s="199" t="s">
        <v>83</v>
      </c>
    </row>
    <row r="10" spans="2:18" ht="50.1" customHeight="1" x14ac:dyDescent="0.2">
      <c r="B10" s="194">
        <v>5</v>
      </c>
      <c r="C10" s="195" t="s">
        <v>10</v>
      </c>
      <c r="D10" s="196" t="s">
        <v>489</v>
      </c>
      <c r="E10" s="196">
        <v>6520</v>
      </c>
      <c r="F10" s="197" t="s">
        <v>808</v>
      </c>
      <c r="G10" s="198">
        <v>404562</v>
      </c>
      <c r="H10" s="199" t="s">
        <v>417</v>
      </c>
      <c r="I10" s="200">
        <v>3</v>
      </c>
      <c r="J10" s="201" t="s">
        <v>823</v>
      </c>
      <c r="K10" s="202" t="s">
        <v>426</v>
      </c>
      <c r="L10" s="203">
        <v>9519</v>
      </c>
      <c r="M10" s="199" t="s">
        <v>121</v>
      </c>
      <c r="N10" s="204">
        <v>45453</v>
      </c>
      <c r="O10" s="205" t="s">
        <v>420</v>
      </c>
      <c r="P10" s="199" t="s">
        <v>70</v>
      </c>
      <c r="Q10" s="206" t="s">
        <v>70</v>
      </c>
      <c r="R10" s="199" t="s">
        <v>83</v>
      </c>
    </row>
    <row r="11" spans="2:18" ht="50.1" customHeight="1" x14ac:dyDescent="0.2">
      <c r="B11" s="194">
        <v>6</v>
      </c>
      <c r="C11" s="195" t="s">
        <v>10</v>
      </c>
      <c r="D11" s="196" t="s">
        <v>489</v>
      </c>
      <c r="E11" s="196">
        <v>6515</v>
      </c>
      <c r="F11" s="197" t="s">
        <v>809</v>
      </c>
      <c r="G11" s="198">
        <v>397491</v>
      </c>
      <c r="H11" s="199" t="s">
        <v>417</v>
      </c>
      <c r="I11" s="200">
        <v>100</v>
      </c>
      <c r="J11" s="201" t="s">
        <v>427</v>
      </c>
      <c r="K11" s="202" t="s">
        <v>426</v>
      </c>
      <c r="L11" s="203">
        <v>13590</v>
      </c>
      <c r="M11" s="199" t="s">
        <v>121</v>
      </c>
      <c r="N11" s="204">
        <v>45474</v>
      </c>
      <c r="O11" s="205" t="s">
        <v>420</v>
      </c>
      <c r="P11" s="199" t="s">
        <v>70</v>
      </c>
      <c r="Q11" s="206" t="s">
        <v>70</v>
      </c>
      <c r="R11" s="199" t="s">
        <v>83</v>
      </c>
    </row>
    <row r="12" spans="2:18" ht="50.1" customHeight="1" x14ac:dyDescent="0.2">
      <c r="B12" s="194">
        <v>7</v>
      </c>
      <c r="C12" s="206" t="s">
        <v>10</v>
      </c>
      <c r="D12" s="196" t="s">
        <v>489</v>
      </c>
      <c r="E12" s="196">
        <v>6530</v>
      </c>
      <c r="F12" s="196" t="s">
        <v>810</v>
      </c>
      <c r="G12" s="208">
        <v>427660</v>
      </c>
      <c r="H12" s="208" t="s">
        <v>417</v>
      </c>
      <c r="I12" s="212">
        <v>1</v>
      </c>
      <c r="J12" s="209" t="s">
        <v>428</v>
      </c>
      <c r="K12" s="210" t="s">
        <v>426</v>
      </c>
      <c r="L12" s="211">
        <v>14082</v>
      </c>
      <c r="M12" s="208" t="s">
        <v>121</v>
      </c>
      <c r="N12" s="204">
        <v>45505</v>
      </c>
      <c r="O12" s="207" t="s">
        <v>420</v>
      </c>
      <c r="P12" s="208" t="s">
        <v>70</v>
      </c>
      <c r="Q12" s="206" t="s">
        <v>70</v>
      </c>
      <c r="R12" s="208" t="s">
        <v>189</v>
      </c>
    </row>
    <row r="13" spans="2:18" ht="50.1" customHeight="1" x14ac:dyDescent="0.2">
      <c r="B13" s="194">
        <v>8</v>
      </c>
      <c r="C13" s="206" t="s">
        <v>10</v>
      </c>
      <c r="D13" s="196" t="s">
        <v>489</v>
      </c>
      <c r="E13" s="196">
        <v>6530</v>
      </c>
      <c r="F13" s="196" t="s">
        <v>810</v>
      </c>
      <c r="G13" s="199">
        <v>389951</v>
      </c>
      <c r="H13" s="206" t="s">
        <v>417</v>
      </c>
      <c r="I13" s="213">
        <v>2</v>
      </c>
      <c r="J13" s="201" t="s">
        <v>429</v>
      </c>
      <c r="K13" s="202" t="s">
        <v>426</v>
      </c>
      <c r="L13" s="203">
        <v>1918</v>
      </c>
      <c r="M13" s="199" t="s">
        <v>121</v>
      </c>
      <c r="N13" s="204">
        <v>45505</v>
      </c>
      <c r="O13" s="207" t="s">
        <v>420</v>
      </c>
      <c r="P13" s="208" t="s">
        <v>70</v>
      </c>
      <c r="Q13" s="206" t="s">
        <v>70</v>
      </c>
      <c r="R13" s="208" t="s">
        <v>189</v>
      </c>
    </row>
    <row r="14" spans="2:18" ht="50.1" customHeight="1" x14ac:dyDescent="0.2">
      <c r="B14" s="194">
        <v>9</v>
      </c>
      <c r="C14" s="206" t="s">
        <v>10</v>
      </c>
      <c r="D14" s="196" t="s">
        <v>489</v>
      </c>
      <c r="E14" s="196">
        <v>6530</v>
      </c>
      <c r="F14" s="196" t="s">
        <v>810</v>
      </c>
      <c r="G14" s="199">
        <v>429214</v>
      </c>
      <c r="H14" s="206" t="s">
        <v>417</v>
      </c>
      <c r="I14" s="213">
        <v>1</v>
      </c>
      <c r="J14" s="201" t="s">
        <v>430</v>
      </c>
      <c r="K14" s="202" t="s">
        <v>426</v>
      </c>
      <c r="L14" s="203">
        <v>4000</v>
      </c>
      <c r="M14" s="199" t="s">
        <v>121</v>
      </c>
      <c r="N14" s="204">
        <v>45505</v>
      </c>
      <c r="O14" s="207" t="s">
        <v>420</v>
      </c>
      <c r="P14" s="208" t="s">
        <v>70</v>
      </c>
      <c r="Q14" s="206" t="s">
        <v>70</v>
      </c>
      <c r="R14" s="208" t="s">
        <v>189</v>
      </c>
    </row>
    <row r="15" spans="2:18" ht="50.1" customHeight="1" x14ac:dyDescent="0.2">
      <c r="B15" s="194">
        <v>10</v>
      </c>
      <c r="C15" s="206" t="s">
        <v>10</v>
      </c>
      <c r="D15" s="196" t="s">
        <v>489</v>
      </c>
      <c r="E15" s="196">
        <v>6505</v>
      </c>
      <c r="F15" s="196" t="s">
        <v>824</v>
      </c>
      <c r="G15" s="199">
        <v>269851</v>
      </c>
      <c r="H15" s="199" t="s">
        <v>417</v>
      </c>
      <c r="I15" s="213">
        <v>2</v>
      </c>
      <c r="J15" s="201" t="s">
        <v>823</v>
      </c>
      <c r="K15" s="202" t="s">
        <v>426</v>
      </c>
      <c r="L15" s="203">
        <v>196</v>
      </c>
      <c r="M15" s="199" t="s">
        <v>121</v>
      </c>
      <c r="N15" s="204">
        <v>45453</v>
      </c>
      <c r="O15" s="205" t="s">
        <v>420</v>
      </c>
      <c r="P15" s="199" t="s">
        <v>70</v>
      </c>
      <c r="Q15" s="206" t="s">
        <v>70</v>
      </c>
      <c r="R15" s="199" t="s">
        <v>83</v>
      </c>
    </row>
    <row r="16" spans="2:18" ht="50.1" customHeight="1" x14ac:dyDescent="0.2">
      <c r="B16" s="194">
        <v>11</v>
      </c>
      <c r="C16" s="195" t="s">
        <v>10</v>
      </c>
      <c r="D16" s="196" t="s">
        <v>489</v>
      </c>
      <c r="E16" s="196">
        <v>6515</v>
      </c>
      <c r="F16" s="197" t="s">
        <v>809</v>
      </c>
      <c r="G16" s="198">
        <v>417242</v>
      </c>
      <c r="H16" s="199" t="s">
        <v>417</v>
      </c>
      <c r="I16" s="200">
        <v>1</v>
      </c>
      <c r="J16" s="201" t="s">
        <v>823</v>
      </c>
      <c r="K16" s="202" t="s">
        <v>426</v>
      </c>
      <c r="L16" s="203">
        <f>53+1519</f>
        <v>1572</v>
      </c>
      <c r="M16" s="199" t="s">
        <v>121</v>
      </c>
      <c r="N16" s="204">
        <v>45453</v>
      </c>
      <c r="O16" s="205" t="s">
        <v>420</v>
      </c>
      <c r="P16" s="199" t="s">
        <v>70</v>
      </c>
      <c r="Q16" s="206" t="s">
        <v>70</v>
      </c>
      <c r="R16" s="199" t="s">
        <v>83</v>
      </c>
    </row>
    <row r="17" spans="2:18" ht="50.1" customHeight="1" x14ac:dyDescent="0.2">
      <c r="B17" s="194">
        <v>12</v>
      </c>
      <c r="C17" s="206" t="s">
        <v>10</v>
      </c>
      <c r="D17" s="196" t="s">
        <v>489</v>
      </c>
      <c r="E17" s="196">
        <v>6525</v>
      </c>
      <c r="F17" s="196" t="s">
        <v>825</v>
      </c>
      <c r="G17" s="199">
        <v>405632</v>
      </c>
      <c r="H17" s="199" t="s">
        <v>417</v>
      </c>
      <c r="I17" s="213">
        <v>9</v>
      </c>
      <c r="J17" s="201" t="s">
        <v>823</v>
      </c>
      <c r="K17" s="202" t="s">
        <v>426</v>
      </c>
      <c r="L17" s="203">
        <v>224</v>
      </c>
      <c r="M17" s="199" t="s">
        <v>121</v>
      </c>
      <c r="N17" s="204">
        <v>45453</v>
      </c>
      <c r="O17" s="205" t="s">
        <v>420</v>
      </c>
      <c r="P17" s="199" t="s">
        <v>70</v>
      </c>
      <c r="Q17" s="206" t="s">
        <v>70</v>
      </c>
      <c r="R17" s="199" t="s">
        <v>83</v>
      </c>
    </row>
    <row r="18" spans="2:18" ht="50.1" customHeight="1" x14ac:dyDescent="0.2">
      <c r="B18" s="194">
        <v>13</v>
      </c>
      <c r="C18" s="206" t="s">
        <v>10</v>
      </c>
      <c r="D18" s="196" t="s">
        <v>489</v>
      </c>
      <c r="E18" s="196">
        <v>6810</v>
      </c>
      <c r="F18" s="196" t="s">
        <v>826</v>
      </c>
      <c r="G18" s="199">
        <v>437161</v>
      </c>
      <c r="H18" s="199" t="s">
        <v>417</v>
      </c>
      <c r="I18" s="213">
        <v>1</v>
      </c>
      <c r="J18" s="201" t="s">
        <v>823</v>
      </c>
      <c r="K18" s="202" t="s">
        <v>426</v>
      </c>
      <c r="L18" s="203">
        <v>8</v>
      </c>
      <c r="M18" s="199" t="s">
        <v>121</v>
      </c>
      <c r="N18" s="204">
        <v>45453</v>
      </c>
      <c r="O18" s="205" t="s">
        <v>420</v>
      </c>
      <c r="P18" s="199" t="s">
        <v>70</v>
      </c>
      <c r="Q18" s="206" t="s">
        <v>70</v>
      </c>
      <c r="R18" s="199" t="s">
        <v>83</v>
      </c>
    </row>
    <row r="19" spans="2:18" ht="30" customHeight="1" x14ac:dyDescent="0.2">
      <c r="B19" s="194">
        <v>14</v>
      </c>
      <c r="C19" s="206" t="s">
        <v>10</v>
      </c>
      <c r="D19" s="196" t="s">
        <v>489</v>
      </c>
      <c r="E19" s="196">
        <v>6510</v>
      </c>
      <c r="F19" s="197" t="s">
        <v>904</v>
      </c>
      <c r="G19" s="199">
        <v>615986</v>
      </c>
      <c r="H19" s="199" t="s">
        <v>417</v>
      </c>
      <c r="I19" s="213">
        <v>1</v>
      </c>
      <c r="J19" s="201" t="s">
        <v>427</v>
      </c>
      <c r="K19" s="202" t="s">
        <v>426</v>
      </c>
      <c r="L19" s="203">
        <v>121</v>
      </c>
      <c r="M19" s="199" t="s">
        <v>121</v>
      </c>
      <c r="N19" s="204">
        <v>45536</v>
      </c>
      <c r="O19" s="205" t="s">
        <v>420</v>
      </c>
      <c r="P19" s="199" t="s">
        <v>70</v>
      </c>
      <c r="Q19" s="206" t="s">
        <v>70</v>
      </c>
      <c r="R19" s="199" t="s">
        <v>83</v>
      </c>
    </row>
    <row r="20" spans="2:18" ht="45" x14ac:dyDescent="0.2">
      <c r="B20" s="194">
        <v>15</v>
      </c>
      <c r="C20" s="206" t="s">
        <v>10</v>
      </c>
      <c r="D20" s="196" t="s">
        <v>489</v>
      </c>
      <c r="E20" s="196">
        <v>6532</v>
      </c>
      <c r="F20" s="197" t="s">
        <v>905</v>
      </c>
      <c r="G20" s="199">
        <v>388417</v>
      </c>
      <c r="H20" s="199" t="s">
        <v>417</v>
      </c>
      <c r="I20" s="213">
        <v>1</v>
      </c>
      <c r="J20" s="201" t="s">
        <v>427</v>
      </c>
      <c r="K20" s="202" t="s">
        <v>426</v>
      </c>
      <c r="L20" s="203">
        <v>217</v>
      </c>
      <c r="M20" s="199" t="s">
        <v>121</v>
      </c>
      <c r="N20" s="204">
        <v>45536</v>
      </c>
      <c r="O20" s="205" t="s">
        <v>420</v>
      </c>
      <c r="P20" s="199" t="s">
        <v>70</v>
      </c>
      <c r="Q20" s="206" t="s">
        <v>70</v>
      </c>
      <c r="R20" s="199" t="s">
        <v>83</v>
      </c>
    </row>
    <row r="21" spans="2:18" ht="45" x14ac:dyDescent="0.2">
      <c r="B21" s="194">
        <v>16</v>
      </c>
      <c r="C21" s="206" t="s">
        <v>10</v>
      </c>
      <c r="D21" s="196" t="s">
        <v>489</v>
      </c>
      <c r="E21" s="196">
        <v>6545</v>
      </c>
      <c r="F21" s="197" t="s">
        <v>906</v>
      </c>
      <c r="G21" s="199">
        <v>276425</v>
      </c>
      <c r="H21" s="199" t="s">
        <v>417</v>
      </c>
      <c r="I21" s="213">
        <v>10</v>
      </c>
      <c r="J21" s="201" t="s">
        <v>427</v>
      </c>
      <c r="K21" s="202" t="s">
        <v>426</v>
      </c>
      <c r="L21" s="203">
        <v>22</v>
      </c>
      <c r="M21" s="199" t="s">
        <v>121</v>
      </c>
      <c r="N21" s="204">
        <v>45536</v>
      </c>
      <c r="O21" s="205" t="s">
        <v>420</v>
      </c>
      <c r="P21" s="199" t="s">
        <v>70</v>
      </c>
      <c r="Q21" s="206" t="s">
        <v>70</v>
      </c>
      <c r="R21" s="199" t="s">
        <v>83</v>
      </c>
    </row>
    <row r="22" spans="2:18" ht="45" x14ac:dyDescent="0.2">
      <c r="B22" s="194">
        <v>17</v>
      </c>
      <c r="C22" s="195" t="s">
        <v>10</v>
      </c>
      <c r="D22" s="196" t="s">
        <v>489</v>
      </c>
      <c r="E22" s="196">
        <v>6550</v>
      </c>
      <c r="F22" s="197" t="s">
        <v>907</v>
      </c>
      <c r="G22" s="198">
        <v>337958</v>
      </c>
      <c r="H22" s="199" t="s">
        <v>417</v>
      </c>
      <c r="I22" s="200">
        <v>1</v>
      </c>
      <c r="J22" s="201" t="s">
        <v>427</v>
      </c>
      <c r="K22" s="202" t="s">
        <v>426</v>
      </c>
      <c r="L22" s="203">
        <f>866+3960</f>
        <v>4826</v>
      </c>
      <c r="M22" s="199" t="s">
        <v>121</v>
      </c>
      <c r="N22" s="204">
        <v>45536</v>
      </c>
      <c r="O22" s="205" t="s">
        <v>420</v>
      </c>
      <c r="P22" s="199" t="s">
        <v>70</v>
      </c>
      <c r="Q22" s="206" t="s">
        <v>70</v>
      </c>
      <c r="R22" s="199" t="s">
        <v>83</v>
      </c>
    </row>
    <row r="23" spans="2:18" ht="45" x14ac:dyDescent="0.2">
      <c r="B23" s="194">
        <v>18</v>
      </c>
      <c r="C23" s="206" t="s">
        <v>10</v>
      </c>
      <c r="D23" s="196" t="s">
        <v>489</v>
      </c>
      <c r="E23" s="196">
        <v>6840</v>
      </c>
      <c r="F23" s="197" t="s">
        <v>908</v>
      </c>
      <c r="G23" s="199">
        <v>405280</v>
      </c>
      <c r="H23" s="199" t="s">
        <v>417</v>
      </c>
      <c r="I23" s="213">
        <v>1</v>
      </c>
      <c r="J23" s="201" t="s">
        <v>427</v>
      </c>
      <c r="K23" s="202" t="s">
        <v>426</v>
      </c>
      <c r="L23" s="203">
        <v>184</v>
      </c>
      <c r="M23" s="199" t="s">
        <v>121</v>
      </c>
      <c r="N23" s="204">
        <v>45536</v>
      </c>
      <c r="O23" s="205" t="s">
        <v>420</v>
      </c>
      <c r="P23" s="199" t="s">
        <v>70</v>
      </c>
      <c r="Q23" s="206" t="s">
        <v>70</v>
      </c>
      <c r="R23" s="199" t="s">
        <v>83</v>
      </c>
    </row>
    <row r="24" spans="2:18" ht="15" x14ac:dyDescent="0.2">
      <c r="B24" s="121"/>
      <c r="C24" s="121"/>
      <c r="G24" s="121"/>
      <c r="H24" s="121"/>
      <c r="I24" s="121"/>
      <c r="J24" s="121"/>
      <c r="K24" s="122" t="s">
        <v>66</v>
      </c>
      <c r="L24" s="123">
        <f>SUM(L6:L23)</f>
        <v>34467712.43</v>
      </c>
      <c r="M24" s="121"/>
      <c r="N24" s="121"/>
      <c r="O24" s="121"/>
      <c r="P24" s="121"/>
      <c r="Q24" s="121"/>
      <c r="R24" s="121"/>
    </row>
    <row r="25" spans="2:18" x14ac:dyDescent="0.2">
      <c r="B25" s="110"/>
      <c r="C25" s="110"/>
      <c r="G25" s="110"/>
      <c r="H25" s="110"/>
      <c r="I25" s="110"/>
      <c r="J25" s="110"/>
      <c r="K25" s="157"/>
      <c r="L25" s="158"/>
      <c r="M25" s="110"/>
      <c r="N25" s="110"/>
      <c r="O25" s="110"/>
      <c r="P25" s="110"/>
      <c r="Q25" s="110"/>
      <c r="R25" s="110"/>
    </row>
  </sheetData>
  <mergeCells count="2">
    <mergeCell ref="B2:R2"/>
    <mergeCell ref="B3:R3"/>
  </mergeCells>
  <conditionalFormatting sqref="J6">
    <cfRule type="duplicateValues" dxfId="34" priority="4"/>
  </conditionalFormatting>
  <conditionalFormatting sqref="J7:J8 J10:J14">
    <cfRule type="duplicateValues" dxfId="33" priority="12"/>
  </conditionalFormatting>
  <conditionalFormatting sqref="J9">
    <cfRule type="duplicateValues" dxfId="32" priority="3"/>
  </conditionalFormatting>
  <conditionalFormatting sqref="J15">
    <cfRule type="duplicateValues" dxfId="31" priority="11"/>
  </conditionalFormatting>
  <conditionalFormatting sqref="J16">
    <cfRule type="duplicateValues" dxfId="30" priority="2"/>
  </conditionalFormatting>
  <conditionalFormatting sqref="J17">
    <cfRule type="duplicateValues" dxfId="29" priority="10"/>
  </conditionalFormatting>
  <conditionalFormatting sqref="J18">
    <cfRule type="duplicateValues" dxfId="28" priority="9"/>
  </conditionalFormatting>
  <conditionalFormatting sqref="J19">
    <cfRule type="duplicateValues" dxfId="27" priority="8"/>
  </conditionalFormatting>
  <conditionalFormatting sqref="J20">
    <cfRule type="duplicateValues" dxfId="26" priority="7"/>
  </conditionalFormatting>
  <conditionalFormatting sqref="J21">
    <cfRule type="duplicateValues" dxfId="25" priority="6"/>
  </conditionalFormatting>
  <conditionalFormatting sqref="J22">
    <cfRule type="duplicateValues" dxfId="24" priority="1"/>
  </conditionalFormatting>
  <conditionalFormatting sqref="J23">
    <cfRule type="duplicateValues" dxfId="23" priority="5"/>
  </conditionalFormatting>
  <dataValidations count="7">
    <dataValidation type="whole" operator="greaterThanOrEqual" allowBlank="1" showInputMessage="1" showErrorMessage="1" error="Inserir somente números inteiros" sqref="L6:L23" xr:uid="{00000000-0002-0000-0800-000000000000}">
      <formula1>0</formula1>
    </dataValidation>
    <dataValidation type="list" allowBlank="1" showInputMessage="1" showErrorMessage="1" promptTitle="Opções de preenchimento:" prompt="- CATSER_x000a_- CATMAT_x000a_- N/A_x000a__x000a_Preencher todas as linhas." sqref="D6:D23" xr:uid="{00000000-0002-0000-0800-000001000000}">
      <formula1>INDIRECT("Dados"&amp;"!$I$3:$I$5")</formula1>
    </dataValidation>
    <dataValidation allowBlank="1" showInputMessage="1" showErrorMessage="1" promptTitle="Opções de preenchimento:" prompt="- CATSER_x000a_- CATMAT_x000a_- N/A_x000a__x000a_Preencher todas as linhas." sqref="D5" xr:uid="{00000000-0002-0000-0800-000002000000}"/>
    <dataValidation allowBlank="1" showInputMessage="1" showErrorMessage="1" promptTitle="Opções de preenchimento:" prompt="- Descrição do código, conforme consta no catálogo CATMAT/CATSER._x000a__x000a_- N/A_x000a__x000a_Preencher todas as linhas." sqref="F5:F23" xr:uid="{00000000-0002-0000-0800-000003000000}"/>
    <dataValidation type="textLength" allowBlank="1" showInputMessage="1" showErrorMessage="1" errorTitle="Verificar preenchimento" error="Apenas 1 código por linha. Deve ser um número inteiro entre 10 e 99999 ou N/A." prompt="1 código por linha._x000a_Preencher todas as linhas._x000a_Opções:_x000a_- Código da classe do material (4 dígitos);_x000a_- Código do serviço/obra (2 a 5 dígitos);_x000a_- N/A." sqref="E6:E23" xr:uid="{00000000-0002-0000-0800-000004000000}">
      <formula1>1</formula1>
      <formula2>5</formula2>
    </dataValidation>
    <dataValidation allowBlank="1" showInputMessage="1" prompt="1 código por linha._x000a_Preencher todas as linhas._x000a_Opções:_x000a_- Código da classe do material (4 dígitos);_x000a_- Código do serviço/obra (2 a 5 dígitos);_x000a_- N/A." sqref="E5" xr:uid="{00000000-0002-0000-0800-000005000000}"/>
    <dataValidation type="list" allowBlank="1" showInputMessage="1" showErrorMessage="1" sqref="M6:M23 P6:R23" xr:uid="{00000000-0002-0000-0800-000006000000}"/>
  </dataValidations>
  <pageMargins left="0.511811024" right="0.511811024" top="0.78740157499999996" bottom="0.78740157499999996" header="0.31496062000000002" footer="0.31496062000000002"/>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FF"/>
  </sheetPr>
  <dimension ref="A1:R9"/>
  <sheetViews>
    <sheetView showGridLines="0" zoomScale="80" zoomScaleNormal="80" workbookViewId="0">
      <pane ySplit="5" topLeftCell="A6" activePane="bottomLeft" state="frozen"/>
      <selection activeCell="E13" sqref="E13"/>
      <selection pane="bottomLeft" activeCell="J24" sqref="J24"/>
    </sheetView>
  </sheetViews>
  <sheetFormatPr defaultColWidth="8.85546875" defaultRowHeight="12.75" x14ac:dyDescent="0.2"/>
  <cols>
    <col min="1" max="1" width="2.7109375" style="301" customWidth="1"/>
    <col min="2" max="2" width="4.7109375" style="301" customWidth="1"/>
    <col min="3" max="3" width="8.7109375" style="316" customWidth="1"/>
    <col min="4" max="4" width="17.7109375" style="316" customWidth="1"/>
    <col min="5" max="5" width="23.7109375" style="316" customWidth="1"/>
    <col min="6" max="6" width="38.28515625" style="316" customWidth="1"/>
    <col min="7" max="7" width="8.7109375" style="316" customWidth="1"/>
    <col min="8" max="8" width="11.7109375" style="316" customWidth="1"/>
    <col min="9" max="9" width="10.7109375" style="301" customWidth="1"/>
    <col min="10" max="10" width="30.7109375" style="301" customWidth="1"/>
    <col min="11" max="11" width="55.7109375" style="319" customWidth="1"/>
    <col min="12" max="12" width="16.7109375" style="301" customWidth="1"/>
    <col min="13" max="13" width="10.7109375" style="301" customWidth="1"/>
    <col min="14" max="14" width="13.7109375" style="301" customWidth="1"/>
    <col min="15" max="15" width="18.7109375" style="301" customWidth="1"/>
    <col min="16" max="16" width="8.7109375" style="301" customWidth="1"/>
    <col min="17" max="17" width="10.7109375" style="301" customWidth="1"/>
    <col min="18" max="18" width="21.7109375" style="301" customWidth="1"/>
    <col min="19" max="16384" width="8.85546875" style="301"/>
  </cols>
  <sheetData>
    <row r="1" spans="1:18" ht="13.15" customHeight="1" x14ac:dyDescent="0.2">
      <c r="B1" s="302"/>
      <c r="C1" s="303"/>
      <c r="D1" s="303"/>
      <c r="E1" s="304"/>
      <c r="F1" s="304"/>
      <c r="G1" s="305"/>
      <c r="H1" s="305"/>
      <c r="I1" s="305"/>
      <c r="J1" s="305"/>
      <c r="K1" s="305"/>
      <c r="L1" s="305"/>
      <c r="M1" s="305"/>
      <c r="N1" s="305"/>
      <c r="O1" s="305"/>
      <c r="P1" s="305"/>
      <c r="Q1" s="305"/>
      <c r="R1" s="305"/>
    </row>
    <row r="2" spans="1:18" ht="20.100000000000001" customHeight="1" x14ac:dyDescent="0.2">
      <c r="A2" s="304"/>
      <c r="B2" s="411" t="s">
        <v>0</v>
      </c>
      <c r="C2" s="411"/>
      <c r="D2" s="411"/>
      <c r="E2" s="411"/>
      <c r="F2" s="411"/>
      <c r="G2" s="411"/>
      <c r="H2" s="411"/>
      <c r="I2" s="411"/>
      <c r="J2" s="411"/>
      <c r="K2" s="411"/>
      <c r="L2" s="411"/>
      <c r="M2" s="411"/>
      <c r="N2" s="411"/>
      <c r="O2" s="411"/>
      <c r="P2" s="411"/>
      <c r="Q2" s="411"/>
      <c r="R2" s="411"/>
    </row>
    <row r="3" spans="1:18" ht="20.100000000000001" customHeight="1" x14ac:dyDescent="0.2">
      <c r="A3" s="304"/>
      <c r="B3" s="412" t="s">
        <v>1062</v>
      </c>
      <c r="C3" s="412"/>
      <c r="D3" s="412"/>
      <c r="E3" s="412"/>
      <c r="F3" s="412"/>
      <c r="G3" s="412"/>
      <c r="H3" s="412"/>
      <c r="I3" s="412"/>
      <c r="J3" s="412"/>
      <c r="K3" s="412"/>
      <c r="L3" s="412"/>
      <c r="M3" s="412"/>
      <c r="N3" s="412"/>
      <c r="O3" s="412"/>
      <c r="P3" s="412"/>
      <c r="Q3" s="412"/>
      <c r="R3" s="412"/>
    </row>
    <row r="4" spans="1:18" ht="9.9499999999999993" customHeight="1" x14ac:dyDescent="0.2">
      <c r="A4" s="304"/>
      <c r="B4" s="304"/>
      <c r="C4" s="304"/>
      <c r="D4" s="304"/>
      <c r="E4" s="304"/>
      <c r="F4" s="304"/>
      <c r="G4" s="304"/>
      <c r="H4" s="304"/>
      <c r="I4" s="304"/>
      <c r="J4" s="304"/>
      <c r="K4" s="304"/>
      <c r="L4" s="304"/>
      <c r="M4" s="304"/>
      <c r="N4" s="304"/>
      <c r="O4" s="304"/>
      <c r="P4" s="304"/>
      <c r="Q4" s="304"/>
      <c r="R4" s="304"/>
    </row>
    <row r="5" spans="1:18" ht="48" customHeight="1" x14ac:dyDescent="0.2">
      <c r="A5" s="304"/>
      <c r="B5" s="306" t="s">
        <v>45</v>
      </c>
      <c r="C5" s="306" t="s">
        <v>2</v>
      </c>
      <c r="D5" s="307" t="s">
        <v>497</v>
      </c>
      <c r="E5" s="307" t="s">
        <v>498</v>
      </c>
      <c r="F5" s="307" t="s">
        <v>488</v>
      </c>
      <c r="G5" s="306" t="s">
        <v>46</v>
      </c>
      <c r="H5" s="306" t="s">
        <v>47</v>
      </c>
      <c r="I5" s="306" t="s">
        <v>48</v>
      </c>
      <c r="J5" s="306" t="s">
        <v>49</v>
      </c>
      <c r="K5" s="306" t="s">
        <v>50</v>
      </c>
      <c r="L5" s="306" t="s">
        <v>51</v>
      </c>
      <c r="M5" s="306" t="s">
        <v>52</v>
      </c>
      <c r="N5" s="306" t="s">
        <v>53</v>
      </c>
      <c r="O5" s="306" t="s">
        <v>54</v>
      </c>
      <c r="P5" s="306" t="s">
        <v>55</v>
      </c>
      <c r="Q5" s="306" t="s">
        <v>56</v>
      </c>
      <c r="R5" s="308" t="s">
        <v>57</v>
      </c>
    </row>
    <row r="6" spans="1:18" ht="60" x14ac:dyDescent="0.2">
      <c r="B6" s="325">
        <v>1</v>
      </c>
      <c r="C6" s="309" t="s">
        <v>1063</v>
      </c>
      <c r="D6" s="309" t="s">
        <v>490</v>
      </c>
      <c r="E6" s="309">
        <v>10014</v>
      </c>
      <c r="F6" s="309" t="s">
        <v>948</v>
      </c>
      <c r="G6" s="310">
        <v>10014</v>
      </c>
      <c r="H6" s="310" t="s">
        <v>1063</v>
      </c>
      <c r="I6" s="311" t="s">
        <v>59</v>
      </c>
      <c r="J6" s="309" t="s">
        <v>1064</v>
      </c>
      <c r="K6" s="310" t="s">
        <v>1065</v>
      </c>
      <c r="L6" s="192">
        <v>42725</v>
      </c>
      <c r="M6" s="312" t="s">
        <v>62</v>
      </c>
      <c r="N6" s="313" t="s">
        <v>1066</v>
      </c>
      <c r="O6" s="310" t="s">
        <v>1067</v>
      </c>
      <c r="P6" s="312" t="s">
        <v>70</v>
      </c>
      <c r="Q6" s="314" t="s">
        <v>70</v>
      </c>
      <c r="R6" s="312" t="s">
        <v>189</v>
      </c>
    </row>
    <row r="7" spans="1:18" ht="45" x14ac:dyDescent="0.2">
      <c r="B7" s="325">
        <v>2</v>
      </c>
      <c r="C7" s="309" t="s">
        <v>1063</v>
      </c>
      <c r="D7" s="309" t="s">
        <v>490</v>
      </c>
      <c r="E7" s="309">
        <v>10014</v>
      </c>
      <c r="F7" s="309" t="s">
        <v>948</v>
      </c>
      <c r="G7" s="310">
        <v>10014</v>
      </c>
      <c r="H7" s="310" t="s">
        <v>1063</v>
      </c>
      <c r="I7" s="311" t="s">
        <v>59</v>
      </c>
      <c r="J7" s="309" t="s">
        <v>1068</v>
      </c>
      <c r="K7" s="310" t="s">
        <v>1069</v>
      </c>
      <c r="L7" s="192">
        <v>69795</v>
      </c>
      <c r="M7" s="312" t="s">
        <v>62</v>
      </c>
      <c r="N7" s="313" t="s">
        <v>1066</v>
      </c>
      <c r="O7" s="310" t="s">
        <v>1067</v>
      </c>
      <c r="P7" s="312" t="s">
        <v>70</v>
      </c>
      <c r="Q7" s="314" t="s">
        <v>70</v>
      </c>
      <c r="R7" s="312" t="s">
        <v>189</v>
      </c>
    </row>
    <row r="8" spans="1:18" ht="45" x14ac:dyDescent="0.2">
      <c r="B8" s="325">
        <v>3</v>
      </c>
      <c r="C8" s="309" t="s">
        <v>1063</v>
      </c>
      <c r="D8" s="309" t="s">
        <v>490</v>
      </c>
      <c r="E8" s="309">
        <v>10014</v>
      </c>
      <c r="F8" s="309" t="s">
        <v>948</v>
      </c>
      <c r="G8" s="310">
        <v>10014</v>
      </c>
      <c r="H8" s="310" t="s">
        <v>1063</v>
      </c>
      <c r="I8" s="311" t="s">
        <v>59</v>
      </c>
      <c r="J8" s="326" t="s">
        <v>77</v>
      </c>
      <c r="K8" s="327" t="s">
        <v>78</v>
      </c>
      <c r="L8" s="192">
        <v>7341.16</v>
      </c>
      <c r="M8" s="312" t="s">
        <v>62</v>
      </c>
      <c r="N8" s="313" t="s">
        <v>1066</v>
      </c>
      <c r="O8" s="310" t="s">
        <v>1067</v>
      </c>
      <c r="P8" s="312" t="s">
        <v>70</v>
      </c>
      <c r="Q8" s="314" t="s">
        <v>70</v>
      </c>
      <c r="R8" s="312" t="s">
        <v>189</v>
      </c>
    </row>
    <row r="9" spans="1:18" ht="15" x14ac:dyDescent="0.2">
      <c r="B9" s="315"/>
      <c r="C9" s="315"/>
      <c r="G9" s="315"/>
      <c r="H9" s="315"/>
      <c r="I9" s="315"/>
      <c r="J9" s="315"/>
      <c r="K9" s="317" t="s">
        <v>66</v>
      </c>
      <c r="L9" s="318">
        <f>SUM(L6:L8)</f>
        <v>119861.16</v>
      </c>
      <c r="M9" s="315"/>
      <c r="N9" s="315"/>
      <c r="O9" s="315"/>
      <c r="P9" s="315"/>
      <c r="Q9" s="315"/>
      <c r="R9" s="315"/>
    </row>
  </sheetData>
  <mergeCells count="2">
    <mergeCell ref="B2:R2"/>
    <mergeCell ref="B3:R3"/>
  </mergeCells>
  <conditionalFormatting sqref="J6:J8">
    <cfRule type="duplicateValues" dxfId="22" priority="1"/>
  </conditionalFormatting>
  <dataValidations count="5">
    <dataValidation type="textLength" allowBlank="1" showInputMessage="1" showErrorMessage="1" errorTitle="Verificar preenchimento" error="Apenas 1 código por linha. Deve ser um número inteiro entre 10 e 99999 ou N/A." prompt="1 código por linha._x000a_Preencher todas as linhas._x000a_Opções:_x000a_- Código da classe do material (4 dígitos);_x000a_- Código do serviço/obra (2 a 5 dígitos);_x000a_- N/A." sqref="E6:E8" xr:uid="{13C32F4E-7836-402B-B30D-7FAC9703AEE7}">
      <formula1>1</formula1>
      <formula2>5</formula2>
    </dataValidation>
    <dataValidation allowBlank="1" showInputMessage="1" showErrorMessage="1" promptTitle="Opções de preenchimento:" prompt="- Descrição do código, conforme consta no catálogo CATMAT/CATSER._x000a__x000a_- N/A_x000a__x000a_Preencher todas as linhas." sqref="F5:F8" xr:uid="{00000000-0002-0000-0900-000001000000}"/>
    <dataValidation type="list" allowBlank="1" showInputMessage="1" showErrorMessage="1" promptTitle="Opções de preenchimento:" prompt="- CATSER_x000a_- CATMAT_x000a_- N/A_x000a__x000a_Preencher todas as linhas." sqref="D6:D8" xr:uid="{C39F1D35-474D-47B3-A52F-ECDF11D47458}">
      <formula1>INDIRECT("Dados"&amp;"!$I$3:$I$5")</formula1>
    </dataValidation>
    <dataValidation allowBlank="1" showInputMessage="1" prompt="1 código por linha._x000a_Preencher todas as linhas._x000a_Opções:_x000a_- Código da classe do material (4 dígitos);_x000a_- Código do serviço/obra (2 a 5 dígitos);_x000a_- N/A." sqref="E5" xr:uid="{00000000-0002-0000-0900-000003000000}"/>
    <dataValidation allowBlank="1" showInputMessage="1" showErrorMessage="1" promptTitle="Opções de preenchimento:" prompt="- CATSER_x000a_- CATMAT_x000a_- N/A_x000a__x000a_Preencher todas as linhas." sqref="D5" xr:uid="{00000000-0002-0000-0900-000004000000}"/>
  </dataValidations>
  <pageMargins left="0.511811024" right="0.511811024" top="0.78740157499999996" bottom="0.78740157499999996" header="0.31496062000000002" footer="0.31496062000000002"/>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1">
    <tabColor theme="4" tint="-0.249977111117893"/>
    <pageSetUpPr fitToPage="1"/>
  </sheetPr>
  <dimension ref="B1:Q615"/>
  <sheetViews>
    <sheetView showGridLines="0" zoomScaleNormal="100" workbookViewId="0">
      <pane ySplit="5" topLeftCell="A103" activePane="bottomLeft" state="frozen"/>
      <selection activeCell="D125" sqref="D125"/>
      <selection pane="bottomLeft" activeCell="F120" sqref="F120"/>
    </sheetView>
  </sheetViews>
  <sheetFormatPr defaultColWidth="8.85546875" defaultRowHeight="15" x14ac:dyDescent="0.25"/>
  <cols>
    <col min="1" max="1" width="3.7109375" style="12" customWidth="1"/>
    <col min="2" max="2" width="22.42578125" style="48" hidden="1" customWidth="1"/>
    <col min="3" max="4" width="22.42578125" style="48" customWidth="1"/>
    <col min="5" max="5" width="21.5703125" style="49" customWidth="1"/>
    <col min="6" max="6" width="135.140625" style="50" bestFit="1" customWidth="1"/>
    <col min="7" max="16384" width="8.85546875" style="12"/>
  </cols>
  <sheetData>
    <row r="1" spans="2:17" ht="8.25" customHeight="1" x14ac:dyDescent="0.25">
      <c r="E1" s="78"/>
      <c r="F1" s="79"/>
    </row>
    <row r="2" spans="2:17" ht="15.75" x14ac:dyDescent="0.2">
      <c r="B2" s="73"/>
      <c r="C2" s="73" t="s">
        <v>0</v>
      </c>
      <c r="D2" s="73"/>
      <c r="E2" s="73"/>
      <c r="F2" s="73"/>
      <c r="G2" s="45"/>
      <c r="H2" s="45"/>
      <c r="I2" s="45"/>
      <c r="J2" s="45"/>
      <c r="K2" s="45"/>
      <c r="L2" s="45"/>
      <c r="M2" s="45"/>
      <c r="N2" s="45"/>
      <c r="O2" s="45"/>
      <c r="P2" s="45"/>
      <c r="Q2" s="45"/>
    </row>
    <row r="3" spans="2:17" x14ac:dyDescent="0.2">
      <c r="B3" s="74"/>
      <c r="C3" s="74" t="s">
        <v>496</v>
      </c>
      <c r="D3" s="74"/>
      <c r="E3" s="74"/>
      <c r="F3" s="74"/>
      <c r="G3" s="46"/>
      <c r="H3" s="46"/>
      <c r="I3" s="46"/>
      <c r="J3" s="46"/>
      <c r="K3" s="46"/>
      <c r="L3" s="46"/>
      <c r="M3" s="46"/>
      <c r="N3" s="46"/>
      <c r="O3" s="46"/>
      <c r="P3" s="46"/>
      <c r="Q3" s="46"/>
    </row>
    <row r="4" spans="2:17" ht="8.25" customHeight="1" x14ac:dyDescent="0.25">
      <c r="E4" s="78"/>
      <c r="F4" s="79"/>
    </row>
    <row r="5" spans="2:17" ht="30" x14ac:dyDescent="0.2">
      <c r="B5" s="71" t="s">
        <v>495</v>
      </c>
      <c r="C5" s="71" t="s">
        <v>491</v>
      </c>
      <c r="D5" s="71" t="s">
        <v>494</v>
      </c>
      <c r="E5" s="71" t="s">
        <v>431</v>
      </c>
      <c r="F5" s="72" t="s">
        <v>487</v>
      </c>
    </row>
    <row r="6" spans="2:17" x14ac:dyDescent="0.2">
      <c r="B6" s="47" cm="1">
        <f t="array" aca="1" ref="B6" ca="1">catmat_unico</f>
        <v>100000008</v>
      </c>
      <c r="C6" s="47" t="str">
        <f ca="1">VLOOKUP(Tabela4[[#This Row],[ID catálogo/código]],Dados_ordenados[[ID 1-catálogo-código]:[Código]],2,FALSE)</f>
        <v>NÃO INFORMADO</v>
      </c>
      <c r="D6" s="47">
        <f ca="1">VLOOKUP(Tabela4[[#This Row],[ID catálogo/código]],Dados_ordenados[[ID 1-catálogo-código]:[Código]],3,FALSE)</f>
        <v>0</v>
      </c>
      <c r="E6" s="80">
        <f ca="1">SUMIF(Dados_ordenados[ID 1-catálogo-código],Tabela4[[#This Row],[ID catálogo/código]],Dados_ordenados[Estimativa Preliminar de Valor])</f>
        <v>0</v>
      </c>
      <c r="F6" s="81" t="str" cm="1">
        <f t="array" aca="1" ref="F6" ca="1">IFERROR(LOOKUP(2,1/(Dados_ordenados[ID 1-catálogo-código]=Tabela4[[#This Row],[ID catálogo/código]]),Dados_ordenados[ID PCA por catálogo/código]),"")</f>
        <v>SADI-NÃO INFORMADO</v>
      </c>
    </row>
    <row r="7" spans="2:17" x14ac:dyDescent="0.2">
      <c r="B7" s="47" cm="1">
        <f t="array" aca="1" ref="B7" ca="1">catmat_unico</f>
        <v>100001821</v>
      </c>
      <c r="C7" s="47" t="str">
        <f ca="1">VLOOKUP(Tabela4[[#This Row],[ID catálogo/código]],Dados_ordenados[[ID 1-catálogo-código]:[Código]],2,FALSE)</f>
        <v>CATSER</v>
      </c>
      <c r="D7" s="47">
        <f ca="1">VLOOKUP(Tabela4[[#This Row],[ID catálogo/código]],Dados_ordenados[[ID 1-catálogo-código]:[Código]],3,FALSE)</f>
        <v>182</v>
      </c>
      <c r="E7" s="80">
        <f ca="1">SUMIF(Dados_ordenados[ID 1-catálogo-código],Tabela4[[#This Row],[ID catálogo/código]],Dados_ordenados[Estimativa Preliminar de Valor])</f>
        <v>0</v>
      </c>
      <c r="F7" s="81" t="str" cm="1">
        <f t="array" aca="1" ref="F7" ca="1">IFERROR(LOOKUP(2,1/(Dados_ordenados[ID 1-catálogo-código]=Tabela4[[#This Row],[ID catálogo/código]]),Dados_ordenados[ID PCA por catálogo/código]),"")</f>
        <v>SSEG-60</v>
      </c>
    </row>
    <row r="8" spans="2:17" x14ac:dyDescent="0.2">
      <c r="B8" s="47" cm="1">
        <f t="array" aca="1" ref="B8" ca="1">catmat_unico</f>
        <v>100007791</v>
      </c>
      <c r="C8" s="47" t="str">
        <f ca="1">VLOOKUP(Tabela4[[#This Row],[ID catálogo/código]],Dados_ordenados[[ID 1-catálogo-código]:[Código]],2,FALSE)</f>
        <v>CATSER</v>
      </c>
      <c r="D8" s="47">
        <f ca="1">VLOOKUP(Tabela4[[#This Row],[ID catálogo/código]],Dados_ordenados[[ID 1-catálogo-código]:[Código]],3,FALSE)</f>
        <v>779</v>
      </c>
      <c r="E8" s="80">
        <f ca="1">SUMIF(Dados_ordenados[ID 1-catálogo-código],Tabela4[[#This Row],[ID catálogo/código]],Dados_ordenados[Estimativa Preliminar de Valor])</f>
        <v>11988</v>
      </c>
      <c r="F8" s="81" t="str" cm="1">
        <f t="array" aca="1" ref="F8" ca="1">IFERROR(LOOKUP(2,1/(Dados_ordenados[ID 1-catálogo-código]=Tabela4[[#This Row],[ID catálogo/código]]),Dados_ordenados[ID PCA por catálogo/código]),"")</f>
        <v>DUBI-6</v>
      </c>
    </row>
    <row r="9" spans="2:17" x14ac:dyDescent="0.2">
      <c r="B9" s="47" cm="1">
        <f t="array" aca="1" ref="B9" ca="1">catmat_unico</f>
        <v>100007951</v>
      </c>
      <c r="C9" s="47" t="str">
        <f ca="1">VLOOKUP(Tabela4[[#This Row],[ID catálogo/código]],Dados_ordenados[[ID 1-catálogo-código]:[Código]],2,FALSE)</f>
        <v>CATSER</v>
      </c>
      <c r="D9" s="47">
        <f ca="1">VLOOKUP(Tabela4[[#This Row],[ID catálogo/código]],Dados_ordenados[[ID 1-catálogo-código]:[Código]],3,FALSE)</f>
        <v>795</v>
      </c>
      <c r="E9" s="80">
        <f ca="1">SUMIF(Dados_ordenados[ID 1-catálogo-código],Tabela4[[#This Row],[ID catálogo/código]],Dados_ordenados[Estimativa Preliminar de Valor])</f>
        <v>49992</v>
      </c>
      <c r="F9" s="81" t="str" cm="1">
        <f t="array" aca="1" ref="F9" ca="1">IFERROR(LOOKUP(2,1/(Dados_ordenados[ID 1-catálogo-código]=Tabela4[[#This Row],[ID catálogo/código]]),Dados_ordenados[ID PCA por catálogo/código]),"")</f>
        <v>DUBI-7, DUBI-8</v>
      </c>
    </row>
    <row r="10" spans="2:17" x14ac:dyDescent="0.2">
      <c r="B10" s="47" cm="1">
        <f t="array" aca="1" ref="B10" ca="1">catmat_unico</f>
        <v>100008721</v>
      </c>
      <c r="C10" s="47" t="str">
        <f ca="1">VLOOKUP(Tabela4[[#This Row],[ID catálogo/código]],Dados_ordenados[[ID 1-catálogo-código]:[Código]],2,FALSE)</f>
        <v>CATSER</v>
      </c>
      <c r="D10" s="47">
        <f ca="1">VLOOKUP(Tabela4[[#This Row],[ID catálogo/código]],Dados_ordenados[[ID 1-catálogo-código]:[Código]],3,FALSE)</f>
        <v>872</v>
      </c>
      <c r="E10" s="80">
        <f ca="1">SUMIF(Dados_ordenados[ID 1-catálogo-código],Tabela4[[#This Row],[ID catálogo/código]],Dados_ordenados[Estimativa Preliminar de Valor])</f>
        <v>0</v>
      </c>
      <c r="F10" s="81" t="str" cm="1">
        <f t="array" aca="1" ref="F10" ca="1">IFERROR(LOOKUP(2,1/(Dados_ordenados[ID 1-catálogo-código]=Tabela4[[#This Row],[ID catálogo/código]]),Dados_ordenados[ID PCA por catálogo/código]),"")</f>
        <v>SSEG-48</v>
      </c>
    </row>
    <row r="11" spans="2:17" x14ac:dyDescent="0.2">
      <c r="B11" s="47" cm="1">
        <f t="array" aca="1" ref="B11" ca="1">catmat_unico</f>
        <v>100008731</v>
      </c>
      <c r="C11" s="47" t="str">
        <f ca="1">VLOOKUP(Tabela4[[#This Row],[ID catálogo/código]],Dados_ordenados[[ID 1-catálogo-código]:[Código]],2,FALSE)</f>
        <v>CATSER</v>
      </c>
      <c r="D11" s="47">
        <f ca="1">VLOOKUP(Tabela4[[#This Row],[ID catálogo/código]],Dados_ordenados[[ID 1-catálogo-código]:[Código]],3,FALSE)</f>
        <v>873</v>
      </c>
      <c r="E11" s="80">
        <f ca="1">SUMIF(Dados_ordenados[ID 1-catálogo-código],Tabela4[[#This Row],[ID catálogo/código]],Dados_ordenados[Estimativa Preliminar de Valor])</f>
        <v>18060</v>
      </c>
      <c r="F11" s="81" t="str" cm="1">
        <f t="array" aca="1" ref="F11" ca="1">IFERROR(LOOKUP(2,1/(Dados_ordenados[ID 1-catálogo-código]=Tabela4[[#This Row],[ID catálogo/código]]),Dados_ordenados[ID PCA por catálogo/código]),"")</f>
        <v>SSEG-47, SSEG-75</v>
      </c>
    </row>
    <row r="12" spans="2:17" x14ac:dyDescent="0.2">
      <c r="B12" s="47" cm="1">
        <f t="array" aca="1" ref="B12" ca="1">catmat_unico</f>
        <v>100008761</v>
      </c>
      <c r="C12" s="47" t="str">
        <f ca="1">VLOOKUP(Tabela4[[#This Row],[ID catálogo/código]],Dados_ordenados[[ID 1-catálogo-código]:[Código]],2,FALSE)</f>
        <v>CATSER</v>
      </c>
      <c r="D12" s="47">
        <f ca="1">VLOOKUP(Tabela4[[#This Row],[ID catálogo/código]],Dados_ordenados[[ID 1-catálogo-código]:[Código]],3,FALSE)</f>
        <v>876</v>
      </c>
      <c r="E12" s="80">
        <f ca="1">SUMIF(Dados_ordenados[ID 1-catálogo-código],Tabela4[[#This Row],[ID catálogo/código]],Dados_ordenados[Estimativa Preliminar de Valor])</f>
        <v>110966.58</v>
      </c>
      <c r="F12" s="81" t="str" cm="1">
        <f t="array" aca="1" ref="F12" ca="1">IFERROR(LOOKUP(2,1/(Dados_ordenados[ID 1-catálogo-código]=Tabela4[[#This Row],[ID catálogo/código]]),Dados_ordenados[ID PCA por catálogo/código]),"")</f>
        <v>SADI-120</v>
      </c>
    </row>
    <row r="13" spans="2:17" x14ac:dyDescent="0.2">
      <c r="B13" s="47" cm="1">
        <f t="array" aca="1" ref="B13" ca="1">catmat_unico</f>
        <v>100008811</v>
      </c>
      <c r="C13" s="47" t="str">
        <f ca="1">VLOOKUP(Tabela4[[#This Row],[ID catálogo/código]],Dados_ordenados[[ID 1-catálogo-código]:[Código]],2,FALSE)</f>
        <v>CATSER</v>
      </c>
      <c r="D13" s="47">
        <f ca="1">VLOOKUP(Tabela4[[#This Row],[ID catálogo/código]],Dados_ordenados[[ID 1-catálogo-código]:[Código]],3,FALSE)</f>
        <v>881</v>
      </c>
      <c r="E13" s="80">
        <f ca="1">SUMIF(Dados_ordenados[ID 1-catálogo-código],Tabela4[[#This Row],[ID catálogo/código]],Dados_ordenados[Estimativa Preliminar de Valor])</f>
        <v>0</v>
      </c>
      <c r="F13" s="81" t="str" cm="1">
        <f t="array" aca="1" ref="F13" ca="1">IFERROR(LOOKUP(2,1/(Dados_ordenados[ID 1-catálogo-código]=Tabela4[[#This Row],[ID catálogo/código]]),Dados_ordenados[ID PCA por catálogo/código]),"")</f>
        <v>SSEG-52</v>
      </c>
    </row>
    <row r="14" spans="2:17" x14ac:dyDescent="0.2">
      <c r="B14" s="47" cm="1">
        <f t="array" aca="1" ref="B14" ca="1">catmat_unico</f>
        <v>100009061</v>
      </c>
      <c r="C14" s="47" t="str">
        <f ca="1">VLOOKUP(Tabela4[[#This Row],[ID catálogo/código]],Dados_ordenados[[ID 1-catálogo-código]:[Código]],2,FALSE)</f>
        <v>CATSER</v>
      </c>
      <c r="D14" s="47">
        <f ca="1">VLOOKUP(Tabela4[[#This Row],[ID catálogo/código]],Dados_ordenados[[ID 1-catálogo-código]:[Código]],3,FALSE)</f>
        <v>906</v>
      </c>
      <c r="E14" s="80">
        <f ca="1">SUMIF(Dados_ordenados[ID 1-catálogo-código],Tabela4[[#This Row],[ID catálogo/código]],Dados_ordenados[Estimativa Preliminar de Valor])</f>
        <v>185919.54</v>
      </c>
      <c r="F14" s="81" t="str" cm="1">
        <f t="array" aca="1" ref="F14" ca="1">IFERROR(LOOKUP(2,1/(Dados_ordenados[ID 1-catálogo-código]=Tabela4[[#This Row],[ID catálogo/código]]),Dados_ordenados[ID PCA por catálogo/código]),"")</f>
        <v>SADI-18</v>
      </c>
    </row>
    <row r="15" spans="2:17" x14ac:dyDescent="0.2">
      <c r="B15" s="47" cm="1">
        <f t="array" aca="1" ref="B15" ca="1">catmat_unico</f>
        <v>100010052</v>
      </c>
      <c r="C15" s="47" t="str">
        <f ca="1">VLOOKUP(Tabela4[[#This Row],[ID catálogo/código]],Dados_ordenados[[ID 1-catálogo-código]:[Código]],2,FALSE)</f>
        <v>CATMAT</v>
      </c>
      <c r="D15" s="47">
        <f ca="1">VLOOKUP(Tabela4[[#This Row],[ID catálogo/código]],Dados_ordenados[[ID 1-catálogo-código]:[Código]],3,FALSE)</f>
        <v>1005</v>
      </c>
      <c r="E15" s="80">
        <f ca="1">SUMIF(Dados_ordenados[ID 1-catálogo-código],Tabela4[[#This Row],[ID catálogo/código]],Dados_ordenados[Estimativa Preliminar de Valor])</f>
        <v>2310</v>
      </c>
      <c r="F15" s="81" t="str" cm="1">
        <f t="array" aca="1" ref="F15" ca="1">IFERROR(LOOKUP(2,1/(Dados_ordenados[ID 1-catálogo-código]=Tabela4[[#This Row],[ID catálogo/código]]),Dados_ordenados[ID PCA por catálogo/código]),"")</f>
        <v>SSEG-33, SSEG-57, SSEG-58</v>
      </c>
    </row>
    <row r="16" spans="2:17" x14ac:dyDescent="0.2">
      <c r="B16" s="47" cm="1">
        <f t="array" aca="1" ref="B16" ca="1">catmat_unico</f>
        <v>100010402</v>
      </c>
      <c r="C16" s="47" t="str">
        <f ca="1">VLOOKUP(Tabela4[[#This Row],[ID catálogo/código]],Dados_ordenados[[ID 1-catálogo-código]:[Código]],2,FALSE)</f>
        <v>CATMAT</v>
      </c>
      <c r="D16" s="47">
        <f ca="1">VLOOKUP(Tabela4[[#This Row],[ID catálogo/código]],Dados_ordenados[[ID 1-catálogo-código]:[Código]],3,FALSE)</f>
        <v>1040</v>
      </c>
      <c r="E16" s="80">
        <f ca="1">SUMIF(Dados_ordenados[ID 1-catálogo-código],Tabela4[[#This Row],[ID catálogo/código]],Dados_ordenados[Estimativa Preliminar de Valor])</f>
        <v>31320</v>
      </c>
      <c r="F16" s="81" t="str" cm="1">
        <f t="array" aca="1" ref="F16" ca="1">IFERROR(LOOKUP(2,1/(Dados_ordenados[ID 1-catálogo-código]=Tabela4[[#This Row],[ID catálogo/código]]),Dados_ordenados[ID PCA por catálogo/código]),"")</f>
        <v>SSEG-30, SSEG-31</v>
      </c>
    </row>
    <row r="17" spans="2:6" x14ac:dyDescent="0.2">
      <c r="B17" s="47" cm="1">
        <f t="array" aca="1" ref="B17" ca="1">catmat_unico</f>
        <v>100013052</v>
      </c>
      <c r="C17" s="47" t="str">
        <f ca="1">VLOOKUP(Tabela4[[#This Row],[ID catálogo/código]],Dados_ordenados[[ID 1-catálogo-código]:[Código]],2,FALSE)</f>
        <v>CATMAT</v>
      </c>
      <c r="D17" s="47">
        <f ca="1">VLOOKUP(Tabela4[[#This Row],[ID catálogo/código]],Dados_ordenados[[ID 1-catálogo-código]:[Código]],3,FALSE)</f>
        <v>1305</v>
      </c>
      <c r="E17" s="80">
        <f ca="1">SUMIF(Dados_ordenados[ID 1-catálogo-código],Tabela4[[#This Row],[ID catálogo/código]],Dados_ordenados[Estimativa Preliminar de Valor])</f>
        <v>100908</v>
      </c>
      <c r="F17" s="81" t="str" cm="1">
        <f t="array" aca="1" ref="F17" ca="1">IFERROR(LOOKUP(2,1/(Dados_ordenados[ID 1-catálogo-código]=Tabela4[[#This Row],[ID catálogo/código]]),Dados_ordenados[ID PCA por catálogo/código]),"")</f>
        <v>SSEG-20, SSEG-21, SSEG-22, SSEG-23, SSEG-26, SSEG-27, SSEG-80</v>
      </c>
    </row>
    <row r="18" spans="2:6" x14ac:dyDescent="0.2">
      <c r="B18" s="47" cm="1">
        <f t="array" aca="1" ref="B18" ca="1">catmat_unico</f>
        <v>100013302</v>
      </c>
      <c r="C18" s="47" t="str">
        <f ca="1">VLOOKUP(Tabela4[[#This Row],[ID catálogo/código]],Dados_ordenados[[ID 1-catálogo-código]:[Código]],2,FALSE)</f>
        <v>CATMAT</v>
      </c>
      <c r="D18" s="47">
        <f ca="1">VLOOKUP(Tabela4[[#This Row],[ID catálogo/código]],Dados_ordenados[[ID 1-catálogo-código]:[Código]],3,FALSE)</f>
        <v>1330</v>
      </c>
      <c r="E18" s="80">
        <f ca="1">SUMIF(Dados_ordenados[ID 1-catálogo-código],Tabela4[[#This Row],[ID catálogo/código]],Dados_ordenados[Estimativa Preliminar de Valor])</f>
        <v>53950</v>
      </c>
      <c r="F18" s="81" t="str" cm="1">
        <f t="array" aca="1" ref="F18" ca="1">IFERROR(LOOKUP(2,1/(Dados_ordenados[ID 1-catálogo-código]=Tabela4[[#This Row],[ID catálogo/código]]),Dados_ordenados[ID PCA por catálogo/código]),"")</f>
        <v>SSEG-24, SSEG-25, SSEG-28, SSEG-29</v>
      </c>
    </row>
    <row r="19" spans="2:6" x14ac:dyDescent="0.2">
      <c r="B19" s="47" cm="1">
        <f t="array" aca="1" ref="B19" ca="1">catmat_unico</f>
        <v>100015502</v>
      </c>
      <c r="C19" s="47" t="str">
        <f ca="1">VLOOKUP(Tabela4[[#This Row],[ID catálogo/código]],Dados_ordenados[[ID 1-catálogo-código]:[Código]],2,FALSE)</f>
        <v>CATMAT</v>
      </c>
      <c r="D19" s="47">
        <f ca="1">VLOOKUP(Tabela4[[#This Row],[ID catálogo/código]],Dados_ordenados[[ID 1-catálogo-código]:[Código]],3,FALSE)</f>
        <v>1550</v>
      </c>
      <c r="E19" s="80">
        <f ca="1">SUMIF(Dados_ordenados[ID 1-catálogo-código],Tabela4[[#This Row],[ID catálogo/código]],Dados_ordenados[Estimativa Preliminar de Valor])</f>
        <v>9950</v>
      </c>
      <c r="F19" s="81" t="str" cm="1">
        <f t="array" aca="1" ref="F19" ca="1">IFERROR(LOOKUP(2,1/(Dados_ordenados[ID 1-catálogo-código]=Tabela4[[#This Row],[ID catálogo/código]]),Dados_ordenados[ID PCA por catálogo/código]),"")</f>
        <v>SSEG-77</v>
      </c>
    </row>
    <row r="20" spans="2:6" x14ac:dyDescent="0.2">
      <c r="B20" s="47" cm="1">
        <f t="array" aca="1" ref="B20" ca="1">catmat_unico</f>
        <v>100016271</v>
      </c>
      <c r="C20" s="47" t="str">
        <f ca="1">VLOOKUP(Tabela4[[#This Row],[ID catálogo/código]],Dados_ordenados[[ID 1-catálogo-código]:[Código]],2,FALSE)</f>
        <v>CATSER</v>
      </c>
      <c r="D20" s="47">
        <f ca="1">VLOOKUP(Tabela4[[#This Row],[ID catálogo/código]],Dados_ordenados[[ID 1-catálogo-código]:[Código]],3,FALSE)</f>
        <v>1627</v>
      </c>
      <c r="E20" s="80">
        <f ca="1">SUMIF(Dados_ordenados[ID 1-catálogo-código],Tabela4[[#This Row],[ID catálogo/código]],Dados_ordenados[Estimativa Preliminar de Valor])</f>
        <v>3373769.3500000006</v>
      </c>
      <c r="F20" s="81" t="str" cm="1">
        <f t="array" aca="1" ref="F20" ca="1">IFERROR(LOOKUP(2,1/(Dados_ordenados[ID 1-catálogo-código]=Tabela4[[#This Row],[ID catálogo/código]]),Dados_ordenados[ID PCA por catálogo/código]),"")</f>
        <v>SADI-6, SADI-54, SADI-55, SADI-56, SADI-93, SADI-96, SADI-113, SADI-115</v>
      </c>
    </row>
    <row r="21" spans="2:6" x14ac:dyDescent="0.2">
      <c r="B21" s="47" cm="1">
        <f t="array" aca="1" ref="B21" ca="1">catmat_unico</f>
        <v>100019701</v>
      </c>
      <c r="C21" s="47" t="str">
        <f ca="1">VLOOKUP(Tabela4[[#This Row],[ID catálogo/código]],Dados_ordenados[[ID 1-catálogo-código]:[Código]],2,FALSE)</f>
        <v>CATSER</v>
      </c>
      <c r="D21" s="47">
        <f ca="1">VLOOKUP(Tabela4[[#This Row],[ID catálogo/código]],Dados_ordenados[[ID 1-catálogo-código]:[Código]],3,FALSE)</f>
        <v>1970</v>
      </c>
      <c r="E21" s="80">
        <f ca="1">SUMIF(Dados_ordenados[ID 1-catálogo-código],Tabela4[[#This Row],[ID catálogo/código]],Dados_ordenados[Estimativa Preliminar de Valor])</f>
        <v>202776.31</v>
      </c>
      <c r="F21" s="81" t="str" cm="1">
        <f t="array" aca="1" ref="F21" ca="1">IFERROR(LOOKUP(2,1/(Dados_ordenados[ID 1-catálogo-código]=Tabela4[[#This Row],[ID catálogo/código]]),Dados_ordenados[ID PCA por catálogo/código]),"")</f>
        <v>SADI-19, SADI-23, SADI-26, SADI-27, SADI-28, SADI-57</v>
      </c>
    </row>
    <row r="22" spans="2:6" x14ac:dyDescent="0.2">
      <c r="B22" s="47" cm="1">
        <f t="array" aca="1" ref="B22" ca="1">catmat_unico</f>
        <v>100019881</v>
      </c>
      <c r="C22" s="47" t="str">
        <f ca="1">VLOOKUP(Tabela4[[#This Row],[ID catálogo/código]],Dados_ordenados[[ID 1-catálogo-código]:[Código]],2,FALSE)</f>
        <v>CATSER</v>
      </c>
      <c r="D22" s="47">
        <f ca="1">VLOOKUP(Tabela4[[#This Row],[ID catálogo/código]],Dados_ordenados[[ID 1-catálogo-código]:[Código]],3,FALSE)</f>
        <v>1988</v>
      </c>
      <c r="E22" s="80">
        <f ca="1">SUMIF(Dados_ordenados[ID 1-catálogo-código],Tabela4[[#This Row],[ID catálogo/código]],Dados_ordenados[Estimativa Preliminar de Valor])</f>
        <v>81184</v>
      </c>
      <c r="F22" s="81" t="str" cm="1">
        <f t="array" aca="1" ref="F22" ca="1">IFERROR(LOOKUP(2,1/(Dados_ordenados[ID 1-catálogo-código]=Tabela4[[#This Row],[ID catálogo/código]]),Dados_ordenados[ID PCA por catálogo/código]),"")</f>
        <v>SADI-41</v>
      </c>
    </row>
    <row r="23" spans="2:6" x14ac:dyDescent="0.2">
      <c r="B23" s="47" cm="1">
        <f t="array" aca="1" ref="B23" ca="1">catmat_unico</f>
        <v>100023102</v>
      </c>
      <c r="C23" s="47" t="str">
        <f ca="1">VLOOKUP(Tabela4[[#This Row],[ID catálogo/código]],Dados_ordenados[[ID 1-catálogo-código]:[Código]],2,FALSE)</f>
        <v>CATMAT</v>
      </c>
      <c r="D23" s="47">
        <f ca="1">VLOOKUP(Tabela4[[#This Row],[ID catálogo/código]],Dados_ordenados[[ID 1-catálogo-código]:[Código]],3,FALSE)</f>
        <v>2310</v>
      </c>
      <c r="E23" s="80">
        <f ca="1">SUMIF(Dados_ordenados[ID 1-catálogo-código],Tabela4[[#This Row],[ID catálogo/código]],Dados_ordenados[Estimativa Preliminar de Valor])</f>
        <v>154600</v>
      </c>
      <c r="F23" s="81" t="str" cm="1">
        <f t="array" aca="1" ref="F23" ca="1">IFERROR(LOOKUP(2,1/(Dados_ordenados[ID 1-catálogo-código]=Tabela4[[#This Row],[ID catálogo/código]]),Dados_ordenados[ID PCA por catálogo/código]),"")</f>
        <v>SSEG-49</v>
      </c>
    </row>
    <row r="24" spans="2:6" x14ac:dyDescent="0.2">
      <c r="B24" s="47" cm="1">
        <f t="array" aca="1" ref="B24" ca="1">catmat_unico</f>
        <v>100023202</v>
      </c>
      <c r="C24" s="47" t="str">
        <f ca="1">VLOOKUP(Tabela4[[#This Row],[ID catálogo/código]],Dados_ordenados[[ID 1-catálogo-código]:[Código]],2,FALSE)</f>
        <v>CATMAT</v>
      </c>
      <c r="D24" s="47">
        <f ca="1">VLOOKUP(Tabela4[[#This Row],[ID catálogo/código]],Dados_ordenados[[ID 1-catálogo-código]:[Código]],3,FALSE)</f>
        <v>2320</v>
      </c>
      <c r="E24" s="80">
        <f ca="1">SUMIF(Dados_ordenados[ID 1-catálogo-código],Tabela4[[#This Row],[ID catálogo/código]],Dados_ordenados[Estimativa Preliminar de Valor])</f>
        <v>463000</v>
      </c>
      <c r="F24" s="81" t="str" cm="1">
        <f t="array" aca="1" ref="F24" ca="1">IFERROR(LOOKUP(2,1/(Dados_ordenados[ID 1-catálogo-código]=Tabela4[[#This Row],[ID catálogo/código]]),Dados_ordenados[ID PCA por catálogo/código]),"")</f>
        <v>SSEG-50, SSEG-51, SSEG-64</v>
      </c>
    </row>
    <row r="25" spans="2:6" x14ac:dyDescent="0.2">
      <c r="B25" s="47" cm="1">
        <f t="array" aca="1" ref="B25" ca="1">catmat_unico</f>
        <v>100026581</v>
      </c>
      <c r="C25" s="47" t="str">
        <f ca="1">VLOOKUP(Tabela4[[#This Row],[ID catálogo/código]],Dados_ordenados[[ID 1-catálogo-código]:[Código]],2,FALSE)</f>
        <v>CATSER</v>
      </c>
      <c r="D25" s="47">
        <f ca="1">VLOOKUP(Tabela4[[#This Row],[ID catálogo/código]],Dados_ordenados[[ID 1-catálogo-código]:[Código]],3,FALSE)</f>
        <v>2658</v>
      </c>
      <c r="E25" s="80">
        <f ca="1">SUMIF(Dados_ordenados[ID 1-catálogo-código],Tabela4[[#This Row],[ID catálogo/código]],Dados_ordenados[Estimativa Preliminar de Valor])</f>
        <v>220000</v>
      </c>
      <c r="F25" s="81" t="str" cm="1">
        <f t="array" aca="1" ref="F25" ca="1">IFERROR(LOOKUP(2,1/(Dados_ordenados[ID 1-catálogo-código]=Tabela4[[#This Row],[ID catálogo/código]]),Dados_ordenados[ID PCA por catálogo/código]),"")</f>
        <v>SADI-61</v>
      </c>
    </row>
    <row r="26" spans="2:6" x14ac:dyDescent="0.2">
      <c r="B26" s="47" cm="1">
        <f t="array" aca="1" ref="B26" ca="1">catmat_unico</f>
        <v>100027631</v>
      </c>
      <c r="C26" s="47" t="str">
        <f ca="1">VLOOKUP(Tabela4[[#This Row],[ID catálogo/código]],Dados_ordenados[[ID 1-catálogo-código]:[Código]],2,FALSE)</f>
        <v>CATSER</v>
      </c>
      <c r="D26" s="47">
        <f ca="1">VLOOKUP(Tabela4[[#This Row],[ID catálogo/código]],Dados_ordenados[[ID 1-catálogo-código]:[Código]],3,FALSE)</f>
        <v>2763</v>
      </c>
      <c r="E26" s="80">
        <f ca="1">SUMIF(Dados_ordenados[ID 1-catálogo-código],Tabela4[[#This Row],[ID catálogo/código]],Dados_ordenados[Estimativa Preliminar de Valor])</f>
        <v>362909.72000000003</v>
      </c>
      <c r="F26" s="81" t="str" cm="1">
        <f t="array" aca="1" ref="F26" ca="1">IFERROR(LOOKUP(2,1/(Dados_ordenados[ID 1-catálogo-código]=Tabela4[[#This Row],[ID catálogo/código]]),Dados_ordenados[ID PCA por catálogo/código]),"")</f>
        <v>SADI-21, SADI-60</v>
      </c>
    </row>
    <row r="27" spans="2:6" x14ac:dyDescent="0.2">
      <c r="B27" s="47" cm="1">
        <f t="array" aca="1" ref="B27" ca="1">catmat_unico</f>
        <v>100027711</v>
      </c>
      <c r="C27" s="47" t="str">
        <f ca="1">VLOOKUP(Tabela4[[#This Row],[ID catálogo/código]],Dados_ordenados[[ID 1-catálogo-código]:[Código]],2,FALSE)</f>
        <v>CATSER</v>
      </c>
      <c r="D27" s="47">
        <f ca="1">VLOOKUP(Tabela4[[#This Row],[ID catálogo/código]],Dados_ordenados[[ID 1-catálogo-código]:[Código]],3,FALSE)</f>
        <v>2771</v>
      </c>
      <c r="E27" s="80">
        <f ca="1">SUMIF(Dados_ordenados[ID 1-catálogo-código],Tabela4[[#This Row],[ID catálogo/código]],Dados_ordenados[Estimativa Preliminar de Valor])</f>
        <v>1044749.78</v>
      </c>
      <c r="F27" s="81" t="str" cm="1">
        <f t="array" aca="1" ref="F27" ca="1">IFERROR(LOOKUP(2,1/(Dados_ordenados[ID 1-catálogo-código]=Tabela4[[#This Row],[ID catálogo/código]]),Dados_ordenados[ID PCA por catálogo/código]),"")</f>
        <v>SADI-25, SADI-42</v>
      </c>
    </row>
    <row r="28" spans="2:6" x14ac:dyDescent="0.2">
      <c r="B28" s="47" cm="1">
        <f t="array" aca="1" ref="B28" ca="1">catmat_unico</f>
        <v>100027801</v>
      </c>
      <c r="C28" s="47" t="str">
        <f ca="1">VLOOKUP(Tabela4[[#This Row],[ID catálogo/código]],Dados_ordenados[[ID 1-catálogo-código]:[Código]],2,FALSE)</f>
        <v>CATSER</v>
      </c>
      <c r="D28" s="47">
        <f ca="1">VLOOKUP(Tabela4[[#This Row],[ID catálogo/código]],Dados_ordenados[[ID 1-catálogo-código]:[Código]],3,FALSE)</f>
        <v>2780</v>
      </c>
      <c r="E28" s="80">
        <f ca="1">SUMIF(Dados_ordenados[ID 1-catálogo-código],Tabela4[[#This Row],[ID catálogo/código]],Dados_ordenados[Estimativa Preliminar de Valor])</f>
        <v>2863522.87</v>
      </c>
      <c r="F28" s="81" t="str" cm="1">
        <f t="array" aca="1" ref="F28" ca="1">IFERROR(LOOKUP(2,1/(Dados_ordenados[ID 1-catálogo-código]=Tabela4[[#This Row],[ID catálogo/código]]),Dados_ordenados[ID PCA por catálogo/código]),"")</f>
        <v>SADI-95</v>
      </c>
    </row>
    <row r="29" spans="2:6" x14ac:dyDescent="0.2">
      <c r="B29" s="47" cm="1">
        <f t="array" aca="1" ref="B29" ca="1">catmat_unico</f>
        <v>100034132</v>
      </c>
      <c r="C29" s="47" t="str">
        <f ca="1">VLOOKUP(Tabela4[[#This Row],[ID catálogo/código]],Dados_ordenados[[ID 1-catálogo-código]:[Código]],2,FALSE)</f>
        <v>CATMAT</v>
      </c>
      <c r="D29" s="47">
        <f ca="1">VLOOKUP(Tabela4[[#This Row],[ID catálogo/código]],Dados_ordenados[[ID 1-catálogo-código]:[Código]],3,FALSE)</f>
        <v>3413</v>
      </c>
      <c r="E29" s="80">
        <f ca="1">SUMIF(Dados_ordenados[ID 1-catálogo-código],Tabela4[[#This Row],[ID catálogo/código]],Dados_ordenados[Estimativa Preliminar de Valor])</f>
        <v>12242.130000000001</v>
      </c>
      <c r="F29" s="81" t="str" cm="1">
        <f t="array" aca="1" ref="F29" ca="1">IFERROR(LOOKUP(2,1/(Dados_ordenados[ID 1-catálogo-código]=Tabela4[[#This Row],[ID catálogo/código]]),Dados_ordenados[ID PCA por catálogo/código]),"")</f>
        <v>SADI-130</v>
      </c>
    </row>
    <row r="30" spans="2:6" x14ac:dyDescent="0.2">
      <c r="B30" s="47" cm="1">
        <f t="array" aca="1" ref="B30" ca="1">catmat_unico</f>
        <v>100034171</v>
      </c>
      <c r="C30" s="47" t="str">
        <f ca="1">VLOOKUP(Tabela4[[#This Row],[ID catálogo/código]],Dados_ordenados[[ID 1-catálogo-código]:[Código]],2,FALSE)</f>
        <v>CATSER</v>
      </c>
      <c r="D30" s="47">
        <f ca="1">VLOOKUP(Tabela4[[#This Row],[ID catálogo/código]],Dados_ordenados[[ID 1-catálogo-código]:[Código]],3,FALSE)</f>
        <v>3417</v>
      </c>
      <c r="E30" s="80">
        <f ca="1">SUMIF(Dados_ordenados[ID 1-catálogo-código],Tabela4[[#This Row],[ID catálogo/código]],Dados_ordenados[Estimativa Preliminar de Valor])</f>
        <v>5767.4</v>
      </c>
      <c r="F30" s="81" t="str" cm="1">
        <f t="array" aca="1" ref="F30" ca="1">IFERROR(LOOKUP(2,1/(Dados_ordenados[ID 1-catálogo-código]=Tabela4[[#This Row],[ID catálogo/código]]),Dados_ordenados[ID PCA por catálogo/código]),"")</f>
        <v>SADI-31</v>
      </c>
    </row>
    <row r="31" spans="2:6" x14ac:dyDescent="0.2">
      <c r="B31" s="47" cm="1">
        <f t="array" aca="1" ref="B31" ca="1">catmat_unico</f>
        <v>100034382</v>
      </c>
      <c r="C31" s="47" t="str">
        <f ca="1">VLOOKUP(Tabela4[[#This Row],[ID catálogo/código]],Dados_ordenados[[ID 1-catálogo-código]:[Código]],2,FALSE)</f>
        <v>CATMAT</v>
      </c>
      <c r="D31" s="47">
        <f ca="1">VLOOKUP(Tabela4[[#This Row],[ID catálogo/código]],Dados_ordenados[[ID 1-catálogo-código]:[Código]],3,FALSE)</f>
        <v>3438</v>
      </c>
      <c r="E31" s="80">
        <f ca="1">SUMIF(Dados_ordenados[ID 1-catálogo-código],Tabela4[[#This Row],[ID catálogo/código]],Dados_ordenados[Estimativa Preliminar de Valor])</f>
        <v>9100</v>
      </c>
      <c r="F31" s="81" t="str" cm="1">
        <f t="array" aca="1" ref="F31" ca="1">IFERROR(LOOKUP(2,1/(Dados_ordenados[ID 1-catálogo-código]=Tabela4[[#This Row],[ID catálogo/código]]),Dados_ordenados[ID PCA por catálogo/código]),"")</f>
        <v>SADI-128</v>
      </c>
    </row>
    <row r="32" spans="2:6" x14ac:dyDescent="0.2">
      <c r="B32" s="47" cm="1">
        <f t="array" aca="1" ref="B32" ca="1">catmat_unico</f>
        <v>100034752</v>
      </c>
      <c r="C32" s="47" t="str">
        <f ca="1">VLOOKUP(Tabela4[[#This Row],[ID catálogo/código]],Dados_ordenados[[ID 1-catálogo-código]:[Código]],2,FALSE)</f>
        <v>CATMAT</v>
      </c>
      <c r="D32" s="47">
        <f ca="1">VLOOKUP(Tabela4[[#This Row],[ID catálogo/código]],Dados_ordenados[[ID 1-catálogo-código]:[Código]],3,FALSE)</f>
        <v>3475</v>
      </c>
      <c r="E32" s="80">
        <f ca="1">SUMIF(Dados_ordenados[ID 1-catálogo-código],Tabela4[[#This Row],[ID catálogo/código]],Dados_ordenados[Estimativa Preliminar de Valor])</f>
        <v>11265</v>
      </c>
      <c r="F32" s="81" t="str" cm="1">
        <f t="array" aca="1" ref="F32" ca="1">IFERROR(LOOKUP(2,1/(Dados_ordenados[ID 1-catálogo-código]=Tabela4[[#This Row],[ID catálogo/código]]),Dados_ordenados[ID PCA por catálogo/código]),"")</f>
        <v>SSEG-79, SSEG-81</v>
      </c>
    </row>
    <row r="33" spans="2:6" x14ac:dyDescent="0.2">
      <c r="B33" s="47" cm="1">
        <f t="array" aca="1" ref="B33" ca="1">catmat_unico</f>
        <v>100035571</v>
      </c>
      <c r="C33" s="47" t="str">
        <f ca="1">VLOOKUP(Tabela4[[#This Row],[ID catálogo/código]],Dados_ordenados[[ID 1-catálogo-código]:[Código]],2,FALSE)</f>
        <v>CATSER</v>
      </c>
      <c r="D33" s="47">
        <f ca="1">VLOOKUP(Tabela4[[#This Row],[ID catálogo/código]],Dados_ordenados[[ID 1-catálogo-código]:[Código]],3,FALSE)</f>
        <v>3557</v>
      </c>
      <c r="E33" s="80">
        <f ca="1">SUMIF(Dados_ordenados[ID 1-catálogo-código],Tabela4[[#This Row],[ID catálogo/código]],Dados_ordenados[Estimativa Preliminar de Valor])</f>
        <v>4805821.72</v>
      </c>
      <c r="F33" s="81" t="str" cm="1">
        <f t="array" aca="1" ref="F33" ca="1">IFERROR(LOOKUP(2,1/(Dados_ordenados[ID 1-catálogo-código]=Tabela4[[#This Row],[ID catálogo/código]]),Dados_ordenados[ID PCA por catálogo/código]),"")</f>
        <v>SADI-24, SADI-58</v>
      </c>
    </row>
    <row r="34" spans="2:6" x14ac:dyDescent="0.2">
      <c r="B34" s="47" cm="1">
        <f t="array" aca="1" ref="B34" ca="1">catmat_unico</f>
        <v>100035902</v>
      </c>
      <c r="C34" s="47" t="str">
        <f ca="1">VLOOKUP(Tabela4[[#This Row],[ID catálogo/código]],Dados_ordenados[[ID 1-catálogo-código]:[Código]],2,FALSE)</f>
        <v>CATMAT</v>
      </c>
      <c r="D34" s="47">
        <f ca="1">VLOOKUP(Tabela4[[#This Row],[ID catálogo/código]],Dados_ordenados[[ID 1-catálogo-código]:[Código]],3,FALSE)</f>
        <v>3590</v>
      </c>
      <c r="E34" s="80">
        <f ca="1">SUMIF(Dados_ordenados[ID 1-catálogo-código],Tabela4[[#This Row],[ID catálogo/código]],Dados_ordenados[Estimativa Preliminar de Valor])</f>
        <v>6673.9</v>
      </c>
      <c r="F34" s="81" t="str" cm="1">
        <f t="array" aca="1" ref="F34" ca="1">IFERROR(LOOKUP(2,1/(Dados_ordenados[ID 1-catálogo-código]=Tabela4[[#This Row],[ID catálogo/código]]),Dados_ordenados[ID PCA por catálogo/código]),"")</f>
        <v>SADI-132, SSEG-56, SSEG-65</v>
      </c>
    </row>
    <row r="35" spans="2:6" x14ac:dyDescent="0.2">
      <c r="B35" s="47" cm="1">
        <f t="array" aca="1" ref="B35" ca="1">catmat_unico</f>
        <v>100036621</v>
      </c>
      <c r="C35" s="47" t="str">
        <f ca="1">VLOOKUP(Tabela4[[#This Row],[ID catálogo/código]],Dados_ordenados[[ID 1-catálogo-código]:[Código]],2,FALSE)</f>
        <v>CATSER</v>
      </c>
      <c r="D35" s="47">
        <f ca="1">VLOOKUP(Tabela4[[#This Row],[ID catálogo/código]],Dados_ordenados[[ID 1-catálogo-código]:[Código]],3,FALSE)</f>
        <v>3662</v>
      </c>
      <c r="E35" s="80">
        <f ca="1">SUMIF(Dados_ordenados[ID 1-catálogo-código],Tabela4[[#This Row],[ID catálogo/código]],Dados_ordenados[Estimativa Preliminar de Valor])</f>
        <v>16890</v>
      </c>
      <c r="F35" s="81" t="str" cm="1">
        <f t="array" aca="1" ref="F35" ca="1">IFERROR(LOOKUP(2,1/(Dados_ordenados[ID 1-catálogo-código]=Tabela4[[#This Row],[ID catálogo/código]]),Dados_ordenados[ID PCA por catálogo/código]),"")</f>
        <v>SSEG-16</v>
      </c>
    </row>
    <row r="36" spans="2:6" x14ac:dyDescent="0.2">
      <c r="B36" s="47" cm="1">
        <f t="array" aca="1" ref="B36" ca="1">catmat_unico</f>
        <v>100036971</v>
      </c>
      <c r="C36" s="47" t="str">
        <f ca="1">VLOOKUP(Tabela4[[#This Row],[ID catálogo/código]],Dados_ordenados[[ID 1-catálogo-código]:[Código]],2,FALSE)</f>
        <v>CATSER</v>
      </c>
      <c r="D36" s="47">
        <f ca="1">VLOOKUP(Tabela4[[#This Row],[ID catálogo/código]],Dados_ordenados[[ID 1-catálogo-código]:[Código]],3,FALSE)</f>
        <v>3697</v>
      </c>
      <c r="E36" s="80">
        <f ca="1">SUMIF(Dados_ordenados[ID 1-catálogo-código],Tabela4[[#This Row],[ID catálogo/código]],Dados_ordenados[Estimativa Preliminar de Valor])</f>
        <v>251534.4</v>
      </c>
      <c r="F36" s="81" t="str" cm="1">
        <f t="array" aca="1" ref="F36" ca="1">IFERROR(LOOKUP(2,1/(Dados_ordenados[ID 1-catálogo-código]=Tabela4[[#This Row],[ID catálogo/código]]),Dados_ordenados[ID PCA por catálogo/código]),"")</f>
        <v>SADI-47</v>
      </c>
    </row>
    <row r="37" spans="2:6" x14ac:dyDescent="0.2">
      <c r="B37" s="47" cm="1">
        <f t="array" aca="1" ref="B37" ca="1">catmat_unico</f>
        <v>100037191</v>
      </c>
      <c r="C37" s="47" t="str">
        <f ca="1">VLOOKUP(Tabela4[[#This Row],[ID catálogo/código]],Dados_ordenados[[ID 1-catálogo-código]:[Código]],2,FALSE)</f>
        <v>CATSER</v>
      </c>
      <c r="D37" s="47">
        <f ca="1">VLOOKUP(Tabela4[[#This Row],[ID catálogo/código]],Dados_ordenados[[ID 1-catálogo-código]:[Código]],3,FALSE)</f>
        <v>3719</v>
      </c>
      <c r="E37" s="80">
        <f ca="1">SUMIF(Dados_ordenados[ID 1-catálogo-código],Tabela4[[#This Row],[ID catálogo/código]],Dados_ordenados[Estimativa Preliminar de Valor])</f>
        <v>598758.17999999993</v>
      </c>
      <c r="F37" s="81" t="str" cm="1">
        <f t="array" aca="1" ref="F37" ca="1">IFERROR(LOOKUP(2,1/(Dados_ordenados[ID 1-catálogo-código]=Tabela4[[#This Row],[ID catálogo/código]]),Dados_ordenados[ID PCA por catálogo/código]),"")</f>
        <v>CORE-1, SADI-4, SADI-10</v>
      </c>
    </row>
    <row r="38" spans="2:6" x14ac:dyDescent="0.2">
      <c r="B38" s="47" cm="1">
        <f t="array" aca="1" ref="B38" ca="1">catmat_unico</f>
        <v>100037861</v>
      </c>
      <c r="C38" s="47" t="str">
        <f ca="1">VLOOKUP(Tabela4[[#This Row],[ID catálogo/código]],Dados_ordenados[[ID 1-catálogo-código]:[Código]],2,FALSE)</f>
        <v>CATSER</v>
      </c>
      <c r="D38" s="47">
        <f ca="1">VLOOKUP(Tabela4[[#This Row],[ID catálogo/código]],Dados_ordenados[[ID 1-catálogo-código]:[Código]],3,FALSE)</f>
        <v>3786</v>
      </c>
      <c r="E38" s="80">
        <f ca="1">SUMIF(Dados_ordenados[ID 1-catálogo-código],Tabela4[[#This Row],[ID catálogo/código]],Dados_ordenados[Estimativa Preliminar de Valor])</f>
        <v>14938.970000000001</v>
      </c>
      <c r="F38" s="81" t="str" cm="1">
        <f t="array" aca="1" ref="F38" ca="1">IFERROR(LOOKUP(2,1/(Dados_ordenados[ID 1-catálogo-código]=Tabela4[[#This Row],[ID catálogo/código]]),Dados_ordenados[ID PCA por catálogo/código]),"")</f>
        <v>SADI-16</v>
      </c>
    </row>
    <row r="39" spans="2:6" x14ac:dyDescent="0.2">
      <c r="B39" s="47" cm="1">
        <f t="array" aca="1" ref="B39" ca="1">catmat_unico</f>
        <v>100038911</v>
      </c>
      <c r="C39" s="47" t="str">
        <f ca="1">VLOOKUP(Tabela4[[#This Row],[ID catálogo/código]],Dados_ordenados[[ID 1-catálogo-código]:[Código]],2,FALSE)</f>
        <v>CATSER</v>
      </c>
      <c r="D39" s="47">
        <f ca="1">VLOOKUP(Tabela4[[#This Row],[ID catálogo/código]],Dados_ordenados[[ID 1-catálogo-código]:[Código]],3,FALSE)</f>
        <v>3891</v>
      </c>
      <c r="E39" s="80">
        <f ca="1">SUMIF(Dados_ordenados[ID 1-catálogo-código],Tabela4[[#This Row],[ID catálogo/código]],Dados_ordenados[Estimativa Preliminar de Valor])</f>
        <v>1946615.0299999998</v>
      </c>
      <c r="F39" s="81" t="str" cm="1">
        <f t="array" aca="1" ref="F39" ca="1">IFERROR(LOOKUP(2,1/(Dados_ordenados[ID 1-catálogo-código]=Tabela4[[#This Row],[ID catálogo/código]]),Dados_ordenados[ID PCA por catálogo/código]),"")</f>
        <v>SADI-48, SADI-49</v>
      </c>
    </row>
    <row r="40" spans="2:6" x14ac:dyDescent="0.2">
      <c r="B40" s="47" cm="1">
        <f t="array" aca="1" ref="B40" ca="1">catmat_unico</f>
        <v>100039301</v>
      </c>
      <c r="C40" s="47" t="str">
        <f ca="1">VLOOKUP(Tabela4[[#This Row],[ID catálogo/código]],Dados_ordenados[[ID 1-catálogo-código]:[Código]],2,FALSE)</f>
        <v>CATSER</v>
      </c>
      <c r="D40" s="47">
        <f ca="1">VLOOKUP(Tabela4[[#This Row],[ID catálogo/código]],Dados_ordenados[[ID 1-catálogo-código]:[Código]],3,FALSE)</f>
        <v>3930</v>
      </c>
      <c r="E40" s="80">
        <f ca="1">SUMIF(Dados_ordenados[ID 1-catálogo-código],Tabela4[[#This Row],[ID catálogo/código]],Dados_ordenados[Estimativa Preliminar de Valor])</f>
        <v>878</v>
      </c>
      <c r="F40" s="81" t="str" cm="1">
        <f t="array" aca="1" ref="F40" ca="1">IFERROR(LOOKUP(2,1/(Dados_ordenados[ID 1-catálogo-código]=Tabela4[[#This Row],[ID catálogo/código]]),Dados_ordenados[ID PCA por catálogo/código]),"")</f>
        <v>SADI-122</v>
      </c>
    </row>
    <row r="41" spans="2:6" x14ac:dyDescent="0.2">
      <c r="B41" s="47" cm="1">
        <f t="array" aca="1" ref="B41" ca="1">catmat_unico</f>
        <v>100039502</v>
      </c>
      <c r="C41" s="47" t="str">
        <f ca="1">VLOOKUP(Tabela4[[#This Row],[ID catálogo/código]],Dados_ordenados[[ID 1-catálogo-código]:[Código]],2,FALSE)</f>
        <v>CATMAT</v>
      </c>
      <c r="D41" s="47">
        <f ca="1">VLOOKUP(Tabela4[[#This Row],[ID catálogo/código]],Dados_ordenados[[ID 1-catálogo-código]:[Código]],3,FALSE)</f>
        <v>3950</v>
      </c>
      <c r="E41" s="80">
        <f ca="1">SUMIF(Dados_ordenados[ID 1-catálogo-código],Tabela4[[#This Row],[ID catálogo/código]],Dados_ordenados[Estimativa Preliminar de Valor])</f>
        <v>8000</v>
      </c>
      <c r="F41" s="81" t="str" cm="1">
        <f t="array" aca="1" ref="F41" ca="1">IFERROR(LOOKUP(2,1/(Dados_ordenados[ID 1-catálogo-código]=Tabela4[[#This Row],[ID catálogo/código]]),Dados_ordenados[ID PCA por catálogo/código]),"")</f>
        <v>SADI-133</v>
      </c>
    </row>
    <row r="42" spans="2:6" x14ac:dyDescent="0.2">
      <c r="B42" s="47" cm="1">
        <f t="array" aca="1" ref="B42" ca="1">catmat_unico</f>
        <v>100039902</v>
      </c>
      <c r="C42" s="47" t="str">
        <f ca="1">VLOOKUP(Tabela4[[#This Row],[ID catálogo/código]],Dados_ordenados[[ID 1-catálogo-código]:[Código]],2,FALSE)</f>
        <v>CATMAT</v>
      </c>
      <c r="D42" s="47">
        <f ca="1">VLOOKUP(Tabela4[[#This Row],[ID catálogo/código]],Dados_ordenados[[ID 1-catálogo-código]:[Código]],3,FALSE)</f>
        <v>3990</v>
      </c>
      <c r="E42" s="80">
        <f ca="1">SUMIF(Dados_ordenados[ID 1-catálogo-código],Tabela4[[#This Row],[ID catálogo/código]],Dados_ordenados[Estimativa Preliminar de Valor])</f>
        <v>0</v>
      </c>
      <c r="F42" s="81" t="str" cm="1">
        <f t="array" aca="1" ref="F42" ca="1">IFERROR(LOOKUP(2,1/(Dados_ordenados[ID 1-catálogo-código]=Tabela4[[#This Row],[ID catálogo/código]]),Dados_ordenados[ID PCA por catálogo/código]),"")</f>
        <v>SADI-111</v>
      </c>
    </row>
    <row r="43" spans="2:6" x14ac:dyDescent="0.2">
      <c r="B43" s="47" cm="1">
        <f t="array" aca="1" ref="B43" ca="1">catmat_unico</f>
        <v>100040141</v>
      </c>
      <c r="C43" s="47" t="str">
        <f ca="1">VLOOKUP(Tabela4[[#This Row],[ID catálogo/código]],Dados_ordenados[[ID 1-catálogo-código]:[Código]],2,FALSE)</f>
        <v>CATSER</v>
      </c>
      <c r="D43" s="47">
        <f ca="1">VLOOKUP(Tabela4[[#This Row],[ID catálogo/código]],Dados_ordenados[[ID 1-catálogo-código]:[Código]],3,FALSE)</f>
        <v>4014</v>
      </c>
      <c r="E43" s="80">
        <f ca="1">SUMIF(Dados_ordenados[ID 1-catálogo-código],Tabela4[[#This Row],[ID catálogo/código]],Dados_ordenados[Estimativa Preliminar de Valor])</f>
        <v>21261.5</v>
      </c>
      <c r="F43" s="81" t="str" cm="1">
        <f t="array" aca="1" ref="F43" ca="1">IFERROR(LOOKUP(2,1/(Dados_ordenados[ID 1-catálogo-código]=Tabela4[[#This Row],[ID catálogo/código]]),Dados_ordenados[ID PCA por catálogo/código]),"")</f>
        <v>EMAG-11, SADI-119</v>
      </c>
    </row>
    <row r="44" spans="2:6" x14ac:dyDescent="0.2">
      <c r="B44" s="47" cm="1">
        <f t="array" aca="1" ref="B44" ca="1">catmat_unico</f>
        <v>100041102</v>
      </c>
      <c r="C44" s="47" t="str">
        <f ca="1">VLOOKUP(Tabela4[[#This Row],[ID catálogo/código]],Dados_ordenados[[ID 1-catálogo-código]:[Código]],2,FALSE)</f>
        <v>CATMAT</v>
      </c>
      <c r="D44" s="47">
        <f ca="1">VLOOKUP(Tabela4[[#This Row],[ID catálogo/código]],Dados_ordenados[[ID 1-catálogo-código]:[Código]],3,FALSE)</f>
        <v>4110</v>
      </c>
      <c r="E44" s="80">
        <f ca="1">SUMIF(Dados_ordenados[ID 1-catálogo-código],Tabela4[[#This Row],[ID catálogo/código]],Dados_ordenados[Estimativa Preliminar de Valor])</f>
        <v>54708.25</v>
      </c>
      <c r="F44" s="81" t="str" cm="1">
        <f t="array" aca="1" ref="F44" ca="1">IFERROR(LOOKUP(2,1/(Dados_ordenados[ID 1-catálogo-código]=Tabela4[[#This Row],[ID catálogo/código]]),Dados_ordenados[ID PCA por catálogo/código]),"")</f>
        <v>SADI-70, SADI-91</v>
      </c>
    </row>
    <row r="45" spans="2:6" x14ac:dyDescent="0.2">
      <c r="B45" s="47" cm="1">
        <f t="array" aca="1" ref="B45" ca="1">catmat_unico</f>
        <v>100041201</v>
      </c>
      <c r="C45" s="47" t="str">
        <f ca="1">VLOOKUP(Tabela4[[#This Row],[ID catálogo/código]],Dados_ordenados[[ID 1-catálogo-código]:[Código]],2,FALSE)</f>
        <v>CATSER</v>
      </c>
      <c r="D45" s="47">
        <f ca="1">VLOOKUP(Tabela4[[#This Row],[ID catálogo/código]],Dados_ordenados[[ID 1-catálogo-código]:[Código]],3,FALSE)</f>
        <v>4120</v>
      </c>
      <c r="E45" s="80">
        <f ca="1">SUMIF(Dados_ordenados[ID 1-catálogo-código],Tabela4[[#This Row],[ID catálogo/código]],Dados_ordenados[Estimativa Preliminar de Valor])</f>
        <v>5678658.4100000001</v>
      </c>
      <c r="F45" s="81" t="str" cm="1">
        <f t="array" aca="1" ref="F45" ca="1">IFERROR(LOOKUP(2,1/(Dados_ordenados[ID 1-catálogo-código]=Tabela4[[#This Row],[ID catálogo/código]]),Dados_ordenados[ID PCA por catálogo/código]),"")</f>
        <v>SADI-22</v>
      </c>
    </row>
    <row r="46" spans="2:6" x14ac:dyDescent="0.2">
      <c r="B46" s="47" cm="1">
        <f t="array" aca="1" ref="B46" ca="1">catmat_unico</f>
        <v>100041202</v>
      </c>
      <c r="C46" s="47" t="str">
        <f ca="1">VLOOKUP(Tabela4[[#This Row],[ID catálogo/código]],Dados_ordenados[[ID 1-catálogo-código]:[Código]],2,FALSE)</f>
        <v>CATMAT</v>
      </c>
      <c r="D46" s="47">
        <f ca="1">VLOOKUP(Tabela4[[#This Row],[ID catálogo/código]],Dados_ordenados[[ID 1-catálogo-código]:[Código]],3,FALSE)</f>
        <v>4120</v>
      </c>
      <c r="E46" s="80">
        <f ca="1">SUMIF(Dados_ordenados[ID 1-catálogo-código],Tabela4[[#This Row],[ID catálogo/código]],Dados_ordenados[Estimativa Preliminar de Valor])</f>
        <v>246311.28</v>
      </c>
      <c r="F46" s="81" t="str" cm="1">
        <f t="array" aca="1" ref="F46" ca="1">IFERROR(LOOKUP(2,1/(Dados_ordenados[ID 1-catálogo-código]=Tabela4[[#This Row],[ID catálogo/código]]),Dados_ordenados[ID PCA por catálogo/código]),"")</f>
        <v>SADI-106</v>
      </c>
    </row>
    <row r="47" spans="2:6" x14ac:dyDescent="0.2">
      <c r="B47" s="47" cm="1">
        <f t="array" aca="1" ref="B47" ca="1">catmat_unico</f>
        <v>100041381</v>
      </c>
      <c r="C47" s="47" t="str">
        <f ca="1">VLOOKUP(Tabela4[[#This Row],[ID catálogo/código]],Dados_ordenados[[ID 1-catálogo-código]:[Código]],2,FALSE)</f>
        <v>CATSER</v>
      </c>
      <c r="D47" s="47">
        <f ca="1">VLOOKUP(Tabela4[[#This Row],[ID catálogo/código]],Dados_ordenados[[ID 1-catálogo-código]:[Código]],3,FALSE)</f>
        <v>4138</v>
      </c>
      <c r="E47" s="80">
        <f ca="1">SUMIF(Dados_ordenados[ID 1-catálogo-código],Tabela4[[#This Row],[ID catálogo/código]],Dados_ordenados[Estimativa Preliminar de Valor])</f>
        <v>347.24</v>
      </c>
      <c r="F47" s="81" t="str" cm="1">
        <f t="array" aca="1" ref="F47" ca="1">IFERROR(LOOKUP(2,1/(Dados_ordenados[ID 1-catálogo-código]=Tabela4[[#This Row],[ID catálogo/código]]),Dados_ordenados[ID PCA por catálogo/código]),"")</f>
        <v>SADI-15</v>
      </c>
    </row>
    <row r="48" spans="2:6" x14ac:dyDescent="0.2">
      <c r="B48" s="47" cm="1">
        <f t="array" aca="1" ref="B48" ca="1">catmat_unico</f>
        <v>100042271</v>
      </c>
      <c r="C48" s="47" t="str">
        <f ca="1">VLOOKUP(Tabela4[[#This Row],[ID catálogo/código]],Dados_ordenados[[ID 1-catálogo-código]:[Código]],2,FALSE)</f>
        <v>CATSER</v>
      </c>
      <c r="D48" s="47">
        <f ca="1">VLOOKUP(Tabela4[[#This Row],[ID catálogo/código]],Dados_ordenados[[ID 1-catálogo-código]:[Código]],3,FALSE)</f>
        <v>4227</v>
      </c>
      <c r="E48" s="80">
        <f ca="1">SUMIF(Dados_ordenados[ID 1-catálogo-código],Tabela4[[#This Row],[ID catálogo/código]],Dados_ordenados[Estimativa Preliminar de Valor])</f>
        <v>8100</v>
      </c>
      <c r="F48" s="81" t="str" cm="1">
        <f t="array" aca="1" ref="F48" ca="1">IFERROR(LOOKUP(2,1/(Dados_ordenados[ID 1-catálogo-código]=Tabela4[[#This Row],[ID catálogo/código]]),Dados_ordenados[ID PCA por catálogo/código]),"")</f>
        <v>SADI-17</v>
      </c>
    </row>
    <row r="49" spans="2:6" x14ac:dyDescent="0.2">
      <c r="B49" s="47" cm="1">
        <f t="array" aca="1" ref="B49" ca="1">catmat_unico</f>
        <v>100042402</v>
      </c>
      <c r="C49" s="47" t="str">
        <f ca="1">VLOOKUP(Tabela4[[#This Row],[ID catálogo/código]],Dados_ordenados[[ID 1-catálogo-código]:[Código]],2,FALSE)</f>
        <v>CATMAT</v>
      </c>
      <c r="D49" s="47">
        <f ca="1">VLOOKUP(Tabela4[[#This Row],[ID catálogo/código]],Dados_ordenados[[ID 1-catálogo-código]:[Código]],3,FALSE)</f>
        <v>4240</v>
      </c>
      <c r="E49" s="80">
        <f ca="1">SUMIF(Dados_ordenados[ID 1-catálogo-código],Tabela4[[#This Row],[ID catálogo/código]],Dados_ordenados[Estimativa Preliminar de Valor])</f>
        <v>50375</v>
      </c>
      <c r="F49" s="81" t="str" cm="1">
        <f t="array" aca="1" ref="F49" ca="1">IFERROR(LOOKUP(2,1/(Dados_ordenados[ID 1-catálogo-código]=Tabela4[[#This Row],[ID catálogo/código]]),Dados_ordenados[ID PCA por catálogo/código]),"")</f>
        <v>SSEG-36, SSEG-37, SSEG-38, SSEG-40, SSEG-43</v>
      </c>
    </row>
    <row r="50" spans="2:6" x14ac:dyDescent="0.2">
      <c r="B50" s="47" cm="1">
        <f t="array" aca="1" ref="B50" ca="1">catmat_unico</f>
        <v>100042861</v>
      </c>
      <c r="C50" s="47" t="str">
        <f ca="1">VLOOKUP(Tabela4[[#This Row],[ID catálogo/código]],Dados_ordenados[[ID 1-catálogo-código]:[Código]],2,FALSE)</f>
        <v>CATSER</v>
      </c>
      <c r="D50" s="47">
        <f ca="1">VLOOKUP(Tabela4[[#This Row],[ID catálogo/código]],Dados_ordenados[[ID 1-catálogo-código]:[Código]],3,FALSE)</f>
        <v>4286</v>
      </c>
      <c r="E50" s="80">
        <f ca="1">SUMIF(Dados_ordenados[ID 1-catálogo-código],Tabela4[[#This Row],[ID catálogo/código]],Dados_ordenados[Estimativa Preliminar de Valor])</f>
        <v>172337.67</v>
      </c>
      <c r="F50" s="81" t="str" cm="1">
        <f t="array" aca="1" ref="F50" ca="1">IFERROR(LOOKUP(2,1/(Dados_ordenados[ID 1-catálogo-código]=Tabela4[[#This Row],[ID catálogo/código]]),Dados_ordenados[ID PCA por catálogo/código]),"")</f>
        <v>SADI-32</v>
      </c>
    </row>
    <row r="51" spans="2:6" x14ac:dyDescent="0.2">
      <c r="B51" s="47" cm="1">
        <f t="array" aca="1" ref="B51" ca="1">catmat_unico</f>
        <v>100043202</v>
      </c>
      <c r="C51" s="47" t="str">
        <f ca="1">VLOOKUP(Tabela4[[#This Row],[ID catálogo/código]],Dados_ordenados[[ID 1-catálogo-código]:[Código]],2,FALSE)</f>
        <v>CATMAT</v>
      </c>
      <c r="D51" s="47">
        <f ca="1">VLOOKUP(Tabela4[[#This Row],[ID catálogo/código]],Dados_ordenados[[ID 1-catálogo-código]:[Código]],3,FALSE)</f>
        <v>4320</v>
      </c>
      <c r="E51" s="80">
        <f ca="1">SUMIF(Dados_ordenados[ID 1-catálogo-código],Tabela4[[#This Row],[ID catálogo/código]],Dados_ordenados[Estimativa Preliminar de Valor])</f>
        <v>37980</v>
      </c>
      <c r="F51" s="81" t="str" cm="1">
        <f t="array" aca="1" ref="F51" ca="1">IFERROR(LOOKUP(2,1/(Dados_ordenados[ID 1-catálogo-código]=Tabela4[[#This Row],[ID catálogo/código]]),Dados_ordenados[ID PCA por catálogo/código]),"")</f>
        <v>SADI-77</v>
      </c>
    </row>
    <row r="52" spans="2:6" x14ac:dyDescent="0.2">
      <c r="B52" s="47" cm="1">
        <f t="array" aca="1" ref="B52" ca="1">catmat_unico</f>
        <v>100043831</v>
      </c>
      <c r="C52" s="47" t="str">
        <f ca="1">VLOOKUP(Tabela4[[#This Row],[ID catálogo/código]],Dados_ordenados[[ID 1-catálogo-código]:[Código]],2,FALSE)</f>
        <v>CATSER</v>
      </c>
      <c r="D52" s="47">
        <f ca="1">VLOOKUP(Tabela4[[#This Row],[ID catálogo/código]],Dados_ordenados[[ID 1-catálogo-código]:[Código]],3,FALSE)</f>
        <v>4383</v>
      </c>
      <c r="E52" s="80">
        <f ca="1">SUMIF(Dados_ordenados[ID 1-catálogo-código],Tabela4[[#This Row],[ID catálogo/código]],Dados_ordenados[Estimativa Preliminar de Valor])</f>
        <v>145030.57999999999</v>
      </c>
      <c r="F52" s="81" t="str" cm="1">
        <f t="array" aca="1" ref="F52" ca="1">IFERROR(LOOKUP(2,1/(Dados_ordenados[ID 1-catálogo-código]=Tabela4[[#This Row],[ID catálogo/código]]),Dados_ordenados[ID PCA por catálogo/código]),"")</f>
        <v>SADI-94</v>
      </c>
    </row>
    <row r="53" spans="2:6" x14ac:dyDescent="0.2">
      <c r="B53" s="47" cm="1">
        <f t="array" aca="1" ref="B53" ca="1">catmat_unico</f>
        <v>100043911</v>
      </c>
      <c r="C53" s="47" t="str">
        <f ca="1">VLOOKUP(Tabela4[[#This Row],[ID catálogo/código]],Dados_ordenados[[ID 1-catálogo-código]:[Código]],2,FALSE)</f>
        <v>CATSER</v>
      </c>
      <c r="D53" s="47">
        <f ca="1">VLOOKUP(Tabela4[[#This Row],[ID catálogo/código]],Dados_ordenados[[ID 1-catálogo-código]:[Código]],3,FALSE)</f>
        <v>4391</v>
      </c>
      <c r="E53" s="80">
        <f ca="1">SUMIF(Dados_ordenados[ID 1-catálogo-código],Tabela4[[#This Row],[ID catálogo/código]],Dados_ordenados[Estimativa Preliminar de Valor])</f>
        <v>116583.20000000001</v>
      </c>
      <c r="F53" s="81" t="str" cm="1">
        <f t="array" aca="1" ref="F53" ca="1">IFERROR(LOOKUP(2,1/(Dados_ordenados[ID 1-catálogo-código]=Tabela4[[#This Row],[ID catálogo/código]]),Dados_ordenados[ID PCA por catálogo/código]),"")</f>
        <v>SEGE-2, SEGE-2, SEGE-20</v>
      </c>
    </row>
    <row r="54" spans="2:6" x14ac:dyDescent="0.2">
      <c r="B54" s="47" cm="1">
        <f t="array" aca="1" ref="B54" ca="1">catmat_unico</f>
        <v>100046102</v>
      </c>
      <c r="C54" s="47" t="str">
        <f ca="1">VLOOKUP(Tabela4[[#This Row],[ID catálogo/código]],Dados_ordenados[[ID 1-catálogo-código]:[Código]],2,FALSE)</f>
        <v>CATMAT</v>
      </c>
      <c r="D54" s="47">
        <f ca="1">VLOOKUP(Tabela4[[#This Row],[ID catálogo/código]],Dados_ordenados[[ID 1-catálogo-código]:[Código]],3,FALSE)</f>
        <v>4610</v>
      </c>
      <c r="E54" s="80">
        <f ca="1">SUMIF(Dados_ordenados[ID 1-catálogo-código],Tabela4[[#This Row],[ID catálogo/código]],Dados_ordenados[Estimativa Preliminar de Valor])</f>
        <v>5867.0400000000009</v>
      </c>
      <c r="F54" s="81" t="str" cm="1">
        <f t="array" aca="1" ref="F54" ca="1">IFERROR(LOOKUP(2,1/(Dados_ordenados[ID 1-catálogo-código]=Tabela4[[#This Row],[ID catálogo/código]]),Dados_ordenados[ID PCA por catálogo/código]),"")</f>
        <v>SADI-89</v>
      </c>
    </row>
    <row r="55" spans="2:6" x14ac:dyDescent="0.2">
      <c r="B55" s="47" cm="1">
        <f t="array" aca="1" ref="B55" ca="1">catmat_unico</f>
        <v>100052102</v>
      </c>
      <c r="C55" s="47" t="str">
        <f ca="1">VLOOKUP(Tabela4[[#This Row],[ID catálogo/código]],Dados_ordenados[[ID 1-catálogo-código]:[Código]],2,FALSE)</f>
        <v>CATMAT</v>
      </c>
      <c r="D55" s="47">
        <f ca="1">VLOOKUP(Tabela4[[#This Row],[ID catálogo/código]],Dados_ordenados[[ID 1-catálogo-código]:[Código]],3,FALSE)</f>
        <v>5210</v>
      </c>
      <c r="E55" s="80">
        <f ca="1">SUMIF(Dados_ordenados[ID 1-catálogo-código],Tabela4[[#This Row],[ID catálogo/código]],Dados_ordenados[Estimativa Preliminar de Valor])</f>
        <v>1813.37</v>
      </c>
      <c r="F55" s="81" t="str" cm="1">
        <f t="array" aca="1" ref="F55" ca="1">IFERROR(LOOKUP(2,1/(Dados_ordenados[ID 1-catálogo-código]=Tabela4[[#This Row],[ID catálogo/código]]),Dados_ordenados[ID PCA por catálogo/código]),"")</f>
        <v>SADI-117</v>
      </c>
    </row>
    <row r="56" spans="2:6" x14ac:dyDescent="0.2">
      <c r="B56" s="47" cm="1">
        <f t="array" aca="1" ref="B56" ca="1">catmat_unico</f>
        <v>100053402</v>
      </c>
      <c r="C56" s="47" t="str">
        <f ca="1">VLOOKUP(Tabela4[[#This Row],[ID catálogo/código]],Dados_ordenados[[ID 1-catálogo-código]:[Código]],2,FALSE)</f>
        <v>CATMAT</v>
      </c>
      <c r="D56" s="47">
        <f ca="1">VLOOKUP(Tabela4[[#This Row],[ID catálogo/código]],Dados_ordenados[[ID 1-catálogo-código]:[Código]],3,FALSE)</f>
        <v>5340</v>
      </c>
      <c r="E56" s="80">
        <f ca="1">SUMIF(Dados_ordenados[ID 1-catálogo-código],Tabela4[[#This Row],[ID catálogo/código]],Dados_ordenados[Estimativa Preliminar de Valor])</f>
        <v>0</v>
      </c>
      <c r="F56" s="81" t="str" cm="1">
        <f t="array" aca="1" ref="F56" ca="1">IFERROR(LOOKUP(2,1/(Dados_ordenados[ID 1-catálogo-código]=Tabela4[[#This Row],[ID catálogo/código]]),Dados_ordenados[ID PCA por catálogo/código]),"")</f>
        <v>SADI-43</v>
      </c>
    </row>
    <row r="57" spans="2:6" x14ac:dyDescent="0.2">
      <c r="B57" s="47" cm="1">
        <f t="array" aca="1" ref="B57" ca="1">catmat_unico</f>
        <v>100053801</v>
      </c>
      <c r="C57" s="47" t="str">
        <f ca="1">VLOOKUP(Tabela4[[#This Row],[ID catálogo/código]],Dados_ordenados[[ID 1-catálogo-código]:[Código]],2,FALSE)</f>
        <v>CATSER</v>
      </c>
      <c r="D57" s="47">
        <f ca="1">VLOOKUP(Tabela4[[#This Row],[ID catálogo/código]],Dados_ordenados[[ID 1-catálogo-código]:[Código]],3,FALSE)</f>
        <v>5380</v>
      </c>
      <c r="E57" s="80">
        <f ca="1">SUMIF(Dados_ordenados[ID 1-catálogo-código],Tabela4[[#This Row],[ID catálogo/código]],Dados_ordenados[Estimativa Preliminar de Valor])</f>
        <v>637495.66999999993</v>
      </c>
      <c r="F57" s="81" t="str" cm="1">
        <f t="array" aca="1" ref="F57" ca="1">IFERROR(LOOKUP(2,1/(Dados_ordenados[ID 1-catálogo-código]=Tabela4[[#This Row],[ID catálogo/código]]),Dados_ordenados[ID PCA por catálogo/código]),"")</f>
        <v>SADI-5</v>
      </c>
    </row>
    <row r="58" spans="2:6" x14ac:dyDescent="0.2">
      <c r="B58" s="47" cm="1">
        <f t="array" aca="1" ref="B58" ca="1">catmat_unico</f>
        <v>100054281</v>
      </c>
      <c r="C58" s="47" t="str">
        <f ca="1">VLOOKUP(Tabela4[[#This Row],[ID catálogo/código]],Dados_ordenados[[ID 1-catálogo-código]:[Código]],2,FALSE)</f>
        <v>CATSER</v>
      </c>
      <c r="D58" s="47">
        <f ca="1">VLOOKUP(Tabela4[[#This Row],[ID catálogo/código]],Dados_ordenados[[ID 1-catálogo-código]:[Código]],3,FALSE)</f>
        <v>5428</v>
      </c>
      <c r="E58" s="80">
        <f ca="1">SUMIF(Dados_ordenados[ID 1-catálogo-código],Tabela4[[#This Row],[ID catálogo/código]],Dados_ordenados[Estimativa Preliminar de Valor])</f>
        <v>11540</v>
      </c>
      <c r="F58" s="81" t="str" cm="1">
        <f t="array" aca="1" ref="F58" ca="1">IFERROR(LOOKUP(2,1/(Dados_ordenados[ID 1-catálogo-código]=Tabela4[[#This Row],[ID catálogo/código]]),Dados_ordenados[ID PCA por catálogo/código]),"")</f>
        <v>SADI-97</v>
      </c>
    </row>
    <row r="59" spans="2:6" x14ac:dyDescent="0.2">
      <c r="B59" s="47" cm="1">
        <f t="array" aca="1" ref="B59" ca="1">catmat_unico</f>
        <v>100054361</v>
      </c>
      <c r="C59" s="47" t="str">
        <f ca="1">VLOOKUP(Tabela4[[#This Row],[ID catálogo/código]],Dados_ordenados[[ID 1-catálogo-código]:[Código]],2,FALSE)</f>
        <v>CATSER</v>
      </c>
      <c r="D59" s="47">
        <f ca="1">VLOOKUP(Tabela4[[#This Row],[ID catálogo/código]],Dados_ordenados[[ID 1-catálogo-código]:[Código]],3,FALSE)</f>
        <v>5436</v>
      </c>
      <c r="E59" s="80">
        <f ca="1">SUMIF(Dados_ordenados[ID 1-catálogo-código],Tabela4[[#This Row],[ID catálogo/código]],Dados_ordenados[Estimativa Preliminar de Valor])</f>
        <v>0</v>
      </c>
      <c r="F59" s="81" t="str" cm="1">
        <f t="array" aca="1" ref="F59" ca="1">IFERROR(LOOKUP(2,1/(Dados_ordenados[ID 1-catálogo-código]=Tabela4[[#This Row],[ID catálogo/código]]),Dados_ordenados[ID PCA por catálogo/código]),"")</f>
        <v>SADI-46</v>
      </c>
    </row>
    <row r="60" spans="2:6" x14ac:dyDescent="0.2">
      <c r="B60" s="47" cm="1">
        <f t="array" aca="1" ref="B60" ca="1">catmat_unico</f>
        <v>100054402</v>
      </c>
      <c r="C60" s="47" t="str">
        <f ca="1">VLOOKUP(Tabela4[[#This Row],[ID catálogo/código]],Dados_ordenados[[ID 1-catálogo-código]:[Código]],2,FALSE)</f>
        <v>CATMAT</v>
      </c>
      <c r="D60" s="47">
        <f ca="1">VLOOKUP(Tabela4[[#This Row],[ID catálogo/código]],Dados_ordenados[[ID 1-catálogo-código]:[Código]],3,FALSE)</f>
        <v>5440</v>
      </c>
      <c r="E60" s="80">
        <f ca="1">SUMIF(Dados_ordenados[ID 1-catálogo-código],Tabela4[[#This Row],[ID catálogo/código]],Dados_ordenados[Estimativa Preliminar de Valor])</f>
        <v>0</v>
      </c>
      <c r="F60" s="81" t="str" cm="1">
        <f t="array" aca="1" ref="F60" ca="1">IFERROR(LOOKUP(2,1/(Dados_ordenados[ID 1-catálogo-código]=Tabela4[[#This Row],[ID catálogo/código]]),Dados_ordenados[ID PCA por catálogo/código]),"")</f>
        <v>SADI-131</v>
      </c>
    </row>
    <row r="61" spans="2:6" x14ac:dyDescent="0.2">
      <c r="B61" s="47" cm="1">
        <f t="array" aca="1" ref="B61" ca="1">catmat_unico</f>
        <v>100054521</v>
      </c>
      <c r="C61" s="47" t="str">
        <f ca="1">VLOOKUP(Tabela4[[#This Row],[ID catálogo/código]],Dados_ordenados[[ID 1-catálogo-código]:[Código]],2,FALSE)</f>
        <v>CATSER</v>
      </c>
      <c r="D61" s="47">
        <f ca="1">VLOOKUP(Tabela4[[#This Row],[ID catálogo/código]],Dados_ordenados[[ID 1-catálogo-código]:[Código]],3,FALSE)</f>
        <v>5452</v>
      </c>
      <c r="E61" s="80">
        <f ca="1">SUMIF(Dados_ordenados[ID 1-catálogo-código],Tabela4[[#This Row],[ID catálogo/código]],Dados_ordenados[Estimativa Preliminar de Valor])</f>
        <v>78076</v>
      </c>
      <c r="F61" s="81" t="str" cm="1">
        <f t="array" aca="1" ref="F61" ca="1">IFERROR(LOOKUP(2,1/(Dados_ordenados[ID 1-catálogo-código]=Tabela4[[#This Row],[ID catálogo/código]]),Dados_ordenados[ID PCA por catálogo/código]),"")</f>
        <v>SADI-85, SADI-144</v>
      </c>
    </row>
    <row r="62" spans="2:6" x14ac:dyDescent="0.2">
      <c r="B62" s="47" cm="1">
        <f t="array" aca="1" ref="B62" ca="1">catmat_unico</f>
        <v>100055222</v>
      </c>
      <c r="C62" s="47" t="str">
        <f ca="1">VLOOKUP(Tabela4[[#This Row],[ID catálogo/código]],Dados_ordenados[[ID 1-catálogo-código]:[Código]],2,FALSE)</f>
        <v>CATMAT</v>
      </c>
      <c r="D62" s="47">
        <f ca="1">VLOOKUP(Tabela4[[#This Row],[ID catálogo/código]],Dados_ordenados[[ID 1-catálogo-código]:[Código]],3,FALSE)</f>
        <v>5522</v>
      </c>
      <c r="E62" s="80">
        <f ca="1">SUMIF(Dados_ordenados[ID 1-catálogo-código],Tabela4[[#This Row],[ID catálogo/código]],Dados_ordenados[Estimativa Preliminar de Valor])</f>
        <v>1207999</v>
      </c>
      <c r="F62" s="81" t="str" cm="1">
        <f t="array" aca="1" ref="F62" ca="1">IFERROR(LOOKUP(2,1/(Dados_ordenados[ID 1-catálogo-código]=Tabela4[[#This Row],[ID catálogo/código]]),Dados_ordenados[ID PCA por catálogo/código]),"")</f>
        <v>SETI-59</v>
      </c>
    </row>
    <row r="63" spans="2:6" x14ac:dyDescent="0.2">
      <c r="B63" s="47" cm="1">
        <f t="array" aca="1" ref="B63" ca="1">catmat_unico</f>
        <v>100055302</v>
      </c>
      <c r="C63" s="47" t="str">
        <f ca="1">VLOOKUP(Tabela4[[#This Row],[ID catálogo/código]],Dados_ordenados[[ID 1-catálogo-código]:[Código]],2,FALSE)</f>
        <v>CATMAT</v>
      </c>
      <c r="D63" s="47">
        <f ca="1">VLOOKUP(Tabela4[[#This Row],[ID catálogo/código]],Dados_ordenados[[ID 1-catálogo-código]:[Código]],3,FALSE)</f>
        <v>5530</v>
      </c>
      <c r="E63" s="80">
        <f ca="1">SUMIF(Dados_ordenados[ID 1-catálogo-código],Tabela4[[#This Row],[ID catálogo/código]],Dados_ordenados[Estimativa Preliminar de Valor])</f>
        <v>0</v>
      </c>
      <c r="F63" s="81" t="str" cm="1">
        <f t="array" aca="1" ref="F63" ca="1">IFERROR(LOOKUP(2,1/(Dados_ordenados[ID 1-catálogo-código]=Tabela4[[#This Row],[ID catálogo/código]]),Dados_ordenados[ID PCA por catálogo/código]),"")</f>
        <v>SADI-102</v>
      </c>
    </row>
    <row r="64" spans="2:6" x14ac:dyDescent="0.2">
      <c r="B64" s="47" cm="1">
        <f t="array" aca="1" ref="B64" ca="1">catmat_unico</f>
        <v>100055761</v>
      </c>
      <c r="C64" s="47" t="str">
        <f ca="1">VLOOKUP(Tabela4[[#This Row],[ID catálogo/código]],Dados_ordenados[[ID 1-catálogo-código]:[Código]],2,FALSE)</f>
        <v>CATSER</v>
      </c>
      <c r="D64" s="47">
        <f ca="1">VLOOKUP(Tabela4[[#This Row],[ID catálogo/código]],Dados_ordenados[[ID 1-catálogo-código]:[Código]],3,FALSE)</f>
        <v>5576</v>
      </c>
      <c r="E64" s="80">
        <f ca="1">SUMIF(Dados_ordenados[ID 1-catálogo-código],Tabela4[[#This Row],[ID catálogo/código]],Dados_ordenados[Estimativa Preliminar de Valor])</f>
        <v>0</v>
      </c>
      <c r="F64" s="81" t="str" cm="1">
        <f t="array" aca="1" ref="F64" ca="1">IFERROR(LOOKUP(2,1/(Dados_ordenados[ID 1-catálogo-código]=Tabela4[[#This Row],[ID catálogo/código]]),Dados_ordenados[ID PCA por catálogo/código]),"")</f>
        <v>SADI-75</v>
      </c>
    </row>
    <row r="65" spans="2:6" x14ac:dyDescent="0.2">
      <c r="B65" s="47" cm="1">
        <f t="array" aca="1" ref="B65" ca="1">catmat_unico</f>
        <v>100056702</v>
      </c>
      <c r="C65" s="47" t="str">
        <f ca="1">VLOOKUP(Tabela4[[#This Row],[ID catálogo/código]],Dados_ordenados[[ID 1-catálogo-código]:[Código]],2,FALSE)</f>
        <v>CATMAT</v>
      </c>
      <c r="D65" s="47">
        <f ca="1">VLOOKUP(Tabela4[[#This Row],[ID catálogo/código]],Dados_ordenados[[ID 1-catálogo-código]:[Código]],3,FALSE)</f>
        <v>5670</v>
      </c>
      <c r="E65" s="80">
        <f ca="1">SUMIF(Dados_ordenados[ID 1-catálogo-código],Tabela4[[#This Row],[ID catálogo/código]],Dados_ordenados[Estimativa Preliminar de Valor])</f>
        <v>246055.66</v>
      </c>
      <c r="F65" s="81" t="str" cm="1">
        <f t="array" aca="1" ref="F65" ca="1">IFERROR(LOOKUP(2,1/(Dados_ordenados[ID 1-catálogo-código]=Tabela4[[#This Row],[ID catálogo/código]]),Dados_ordenados[ID PCA por catálogo/código]),"")</f>
        <v>SADI-65, SADI-104, SADI-105</v>
      </c>
    </row>
    <row r="66" spans="2:6" x14ac:dyDescent="0.2">
      <c r="B66" s="47" cm="1">
        <f t="array" aca="1" ref="B66" ca="1">catmat_unico</f>
        <v>100056802</v>
      </c>
      <c r="C66" s="47" t="str">
        <f ca="1">VLOOKUP(Tabela4[[#This Row],[ID catálogo/código]],Dados_ordenados[[ID 1-catálogo-código]:[Código]],2,FALSE)</f>
        <v>CATMAT</v>
      </c>
      <c r="D66" s="47">
        <f ca="1">VLOOKUP(Tabela4[[#This Row],[ID catálogo/código]],Dados_ordenados[[ID 1-catálogo-código]:[Código]],3,FALSE)</f>
        <v>5680</v>
      </c>
      <c r="E66" s="80">
        <f ca="1">SUMIF(Dados_ordenados[ID 1-catálogo-código],Tabela4[[#This Row],[ID catálogo/código]],Dados_ordenados[Estimativa Preliminar de Valor])</f>
        <v>500</v>
      </c>
      <c r="F66" s="81" t="str" cm="1">
        <f t="array" aca="1" ref="F66" ca="1">IFERROR(LOOKUP(2,1/(Dados_ordenados[ID 1-catálogo-código]=Tabela4[[#This Row],[ID catálogo/código]]),Dados_ordenados[ID PCA por catálogo/código]),"")</f>
        <v>SADI-135</v>
      </c>
    </row>
    <row r="67" spans="2:6" x14ac:dyDescent="0.2">
      <c r="B67" s="47" cm="1">
        <f t="array" aca="1" ref="B67" ca="1">catmat_unico</f>
        <v>100057201</v>
      </c>
      <c r="C67" s="47" t="str">
        <f ca="1">VLOOKUP(Tabela4[[#This Row],[ID catálogo/código]],Dados_ordenados[[ID 1-catálogo-código]:[Código]],2,FALSE)</f>
        <v>CATSER</v>
      </c>
      <c r="D67" s="47">
        <f ca="1">VLOOKUP(Tabela4[[#This Row],[ID catálogo/código]],Dados_ordenados[[ID 1-catálogo-código]:[Código]],3,FALSE)</f>
        <v>5720</v>
      </c>
      <c r="E67" s="80">
        <f ca="1">SUMIF(Dados_ordenados[ID 1-catálogo-código],Tabela4[[#This Row],[ID catálogo/código]],Dados_ordenados[Estimativa Preliminar de Valor])</f>
        <v>10000</v>
      </c>
      <c r="F67" s="81" t="str" cm="1">
        <f t="array" aca="1" ref="F67" ca="1">IFERROR(LOOKUP(2,1/(Dados_ordenados[ID 1-catálogo-código]=Tabela4[[#This Row],[ID catálogo/código]]),Dados_ordenados[ID PCA por catálogo/código]),"")</f>
        <v>SSEG-11</v>
      </c>
    </row>
    <row r="68" spans="2:6" x14ac:dyDescent="0.2">
      <c r="B68" s="47" cm="1">
        <f t="array" aca="1" ref="B68" ca="1">catmat_unico</f>
        <v>100058052</v>
      </c>
      <c r="C68" s="47" t="str">
        <f ca="1">VLOOKUP(Tabela4[[#This Row],[ID catálogo/código]],Dados_ordenados[[ID 1-catálogo-código]:[Código]],2,FALSE)</f>
        <v>CATMAT</v>
      </c>
      <c r="D68" s="47">
        <f ca="1">VLOOKUP(Tabela4[[#This Row],[ID catálogo/código]],Dados_ordenados[[ID 1-catálogo-código]:[Código]],3,FALSE)</f>
        <v>5805</v>
      </c>
      <c r="E68" s="80">
        <f ca="1">SUMIF(Dados_ordenados[ID 1-catálogo-código],Tabela4[[#This Row],[ID catálogo/código]],Dados_ordenados[Estimativa Preliminar de Valor])</f>
        <v>59400</v>
      </c>
      <c r="F68" s="81" t="str" cm="1">
        <f t="array" aca="1" ref="F68" ca="1">IFERROR(LOOKUP(2,1/(Dados_ordenados[ID 1-catálogo-código]=Tabela4[[#This Row],[ID catálogo/código]]),Dados_ordenados[ID PCA por catálogo/código]),"")</f>
        <v>SADI-74, SADI-137</v>
      </c>
    </row>
    <row r="69" spans="2:6" x14ac:dyDescent="0.2">
      <c r="B69" s="47" cm="1">
        <f t="array" aca="1" ref="B69" ca="1">catmat_unico</f>
        <v>100058202</v>
      </c>
      <c r="C69" s="47" t="str">
        <f ca="1">VLOOKUP(Tabela4[[#This Row],[ID catálogo/código]],Dados_ordenados[[ID 1-catálogo-código]:[Código]],2,FALSE)</f>
        <v>CATMAT</v>
      </c>
      <c r="D69" s="47">
        <f ca="1">VLOOKUP(Tabela4[[#This Row],[ID catálogo/código]],Dados_ordenados[[ID 1-catálogo-código]:[Código]],3,FALSE)</f>
        <v>5820</v>
      </c>
      <c r="E69" s="80">
        <f ca="1">SUMIF(Dados_ordenados[ID 1-catálogo-código],Tabela4[[#This Row],[ID catálogo/código]],Dados_ordenados[Estimativa Preliminar de Valor])</f>
        <v>33200</v>
      </c>
      <c r="F69" s="81" t="str" cm="1">
        <f t="array" aca="1" ref="F69" ca="1">IFERROR(LOOKUP(2,1/(Dados_ordenados[ID 1-catálogo-código]=Tabela4[[#This Row],[ID catálogo/código]]),Dados_ordenados[ID PCA por catálogo/código]),"")</f>
        <v>SADI-69, SSEG-78</v>
      </c>
    </row>
    <row r="70" spans="2:6" x14ac:dyDescent="0.2">
      <c r="B70" s="47" cm="1">
        <f t="array" aca="1" ref="B70" ca="1">catmat_unico</f>
        <v>100058362</v>
      </c>
      <c r="C70" s="47" t="str">
        <f ca="1">VLOOKUP(Tabela4[[#This Row],[ID catálogo/código]],Dados_ordenados[[ID 1-catálogo-código]:[Código]],2,FALSE)</f>
        <v>CATMAT</v>
      </c>
      <c r="D70" s="47">
        <f ca="1">VLOOKUP(Tabela4[[#This Row],[ID catálogo/código]],Dados_ordenados[[ID 1-catálogo-código]:[Código]],3,FALSE)</f>
        <v>5836</v>
      </c>
      <c r="E70" s="80">
        <f ca="1">SUMIF(Dados_ordenados[ID 1-catálogo-código],Tabela4[[#This Row],[ID catálogo/código]],Dados_ordenados[Estimativa Preliminar de Valor])</f>
        <v>0</v>
      </c>
      <c r="F70" s="81" t="str" cm="1">
        <f t="array" aca="1" ref="F70" ca="1">IFERROR(LOOKUP(2,1/(Dados_ordenados[ID 1-catálogo-código]=Tabela4[[#This Row],[ID catálogo/código]]),Dados_ordenados[ID PCA por catálogo/código]),"")</f>
        <v>SSEG-53, SSEG-54</v>
      </c>
    </row>
    <row r="71" spans="2:6" x14ac:dyDescent="0.2">
      <c r="B71" s="47" cm="1">
        <f t="array" aca="1" ref="B71" ca="1">catmat_unico</f>
        <v>100059302</v>
      </c>
      <c r="C71" s="47" t="str">
        <f ca="1">VLOOKUP(Tabela4[[#This Row],[ID catálogo/código]],Dados_ordenados[[ID 1-catálogo-código]:[Código]],2,FALSE)</f>
        <v>CATMAT</v>
      </c>
      <c r="D71" s="47">
        <f ca="1">VLOOKUP(Tabela4[[#This Row],[ID catálogo/código]],Dados_ordenados[[ID 1-catálogo-código]:[Código]],3,FALSE)</f>
        <v>5930</v>
      </c>
      <c r="E71" s="80">
        <f ca="1">SUMIF(Dados_ordenados[ID 1-catálogo-código],Tabela4[[#This Row],[ID catálogo/código]],Dados_ordenados[Estimativa Preliminar de Valor])</f>
        <v>0</v>
      </c>
      <c r="F71" s="81" t="str" cm="1">
        <f t="array" aca="1" ref="F71" ca="1">IFERROR(LOOKUP(2,1/(Dados_ordenados[ID 1-catálogo-código]=Tabela4[[#This Row],[ID catálogo/código]]),Dados_ordenados[ID PCA por catálogo/código]),"")</f>
        <v>SADI-127</v>
      </c>
    </row>
    <row r="72" spans="2:6" x14ac:dyDescent="0.2">
      <c r="B72" s="47" cm="1">
        <f t="array" aca="1" ref="B72" ca="1">catmat_unico</f>
        <v>100059632</v>
      </c>
      <c r="C72" s="47" t="str">
        <f ca="1">VLOOKUP(Tabela4[[#This Row],[ID catálogo/código]],Dados_ordenados[[ID 1-catálogo-código]:[Código]],2,FALSE)</f>
        <v>CATMAT</v>
      </c>
      <c r="D72" s="47">
        <f ca="1">VLOOKUP(Tabela4[[#This Row],[ID catálogo/código]],Dados_ordenados[[ID 1-catálogo-código]:[Código]],3,FALSE)</f>
        <v>5963</v>
      </c>
      <c r="E72" s="80">
        <f ca="1">SUMIF(Dados_ordenados[ID 1-catálogo-código],Tabela4[[#This Row],[ID catálogo/código]],Dados_ordenados[Estimativa Preliminar de Valor])</f>
        <v>27300</v>
      </c>
      <c r="F72" s="81" t="str" cm="1">
        <f t="array" aca="1" ref="F72" ca="1">IFERROR(LOOKUP(2,1/(Dados_ordenados[ID 1-catálogo-código]=Tabela4[[#This Row],[ID catálogo/código]]),Dados_ordenados[ID PCA por catálogo/código]),"")</f>
        <v>SSEG-18, SSEG-71</v>
      </c>
    </row>
    <row r="73" spans="2:6" x14ac:dyDescent="0.2">
      <c r="B73" s="47" cm="1">
        <f t="array" aca="1" ref="B73" ca="1">catmat_unico</f>
        <v>100059852</v>
      </c>
      <c r="C73" s="47" t="str">
        <f ca="1">VLOOKUP(Tabela4[[#This Row],[ID catálogo/código]],Dados_ordenados[[ID 1-catálogo-código]:[Código]],2,FALSE)</f>
        <v>CATMAT</v>
      </c>
      <c r="D73" s="47">
        <f ca="1">VLOOKUP(Tabela4[[#This Row],[ID catálogo/código]],Dados_ordenados[[ID 1-catálogo-código]:[Código]],3,FALSE)</f>
        <v>5985</v>
      </c>
      <c r="E73" s="80">
        <f ca="1">SUMIF(Dados_ordenados[ID 1-catálogo-código],Tabela4[[#This Row],[ID catálogo/código]],Dados_ordenados[Estimativa Preliminar de Valor])</f>
        <v>6000</v>
      </c>
      <c r="F73" s="81" t="str" cm="1">
        <f t="array" aca="1" ref="F73" ca="1">IFERROR(LOOKUP(2,1/(Dados_ordenados[ID 1-catálogo-código]=Tabela4[[#This Row],[ID catálogo/código]]),Dados_ordenados[ID PCA por catálogo/código]),"")</f>
        <v>SSEG-82</v>
      </c>
    </row>
    <row r="74" spans="2:6" x14ac:dyDescent="0.2">
      <c r="B74" s="47" cm="1">
        <f t="array" aca="1" ref="B74" ca="1">catmat_unico</f>
        <v>100061102</v>
      </c>
      <c r="C74" s="47" t="str">
        <f ca="1">VLOOKUP(Tabela4[[#This Row],[ID catálogo/código]],Dados_ordenados[[ID 1-catálogo-código]:[Código]],2,FALSE)</f>
        <v>CATMAT</v>
      </c>
      <c r="D74" s="47">
        <f ca="1">VLOOKUP(Tabela4[[#This Row],[ID catálogo/código]],Dados_ordenados[[ID 1-catálogo-código]:[Código]],3,FALSE)</f>
        <v>6110</v>
      </c>
      <c r="E74" s="80">
        <f ca="1">SUMIF(Dados_ordenados[ID 1-catálogo-código],Tabela4[[#This Row],[ID catálogo/código]],Dados_ordenados[Estimativa Preliminar de Valor])</f>
        <v>27889.989999999998</v>
      </c>
      <c r="F74" s="81" t="str" cm="1">
        <f t="array" aca="1" ref="F74" ca="1">IFERROR(LOOKUP(2,1/(Dados_ordenados[ID 1-catálogo-código]=Tabela4[[#This Row],[ID catálogo/código]]),Dados_ordenados[ID PCA por catálogo/código]),"")</f>
        <v>SADI-129</v>
      </c>
    </row>
    <row r="75" spans="2:6" x14ac:dyDescent="0.2">
      <c r="B75" s="47" cm="1">
        <f t="array" aca="1" ref="B75" ca="1">catmat_unico</f>
        <v>100061302</v>
      </c>
      <c r="C75" s="47" t="str">
        <f ca="1">VLOOKUP(Tabela4[[#This Row],[ID catálogo/código]],Dados_ordenados[[ID 1-catálogo-código]:[Código]],2,FALSE)</f>
        <v>CATMAT</v>
      </c>
      <c r="D75" s="47">
        <f ca="1">VLOOKUP(Tabela4[[#This Row],[ID catálogo/código]],Dados_ordenados[[ID 1-catálogo-código]:[Código]],3,FALSE)</f>
        <v>6130</v>
      </c>
      <c r="E75" s="80">
        <f ca="1">SUMIF(Dados_ordenados[ID 1-catálogo-código],Tabela4[[#This Row],[ID catálogo/código]],Dados_ordenados[Estimativa Preliminar de Valor])</f>
        <v>25300</v>
      </c>
      <c r="F75" s="81" t="str" cm="1">
        <f t="array" aca="1" ref="F75" ca="1">IFERROR(LOOKUP(2,1/(Dados_ordenados[ID 1-catálogo-código]=Tabela4[[#This Row],[ID catálogo/código]]),Dados_ordenados[ID PCA por catálogo/código]),"")</f>
        <v>SADI-64, SADI-76, SSEG-83</v>
      </c>
    </row>
    <row r="76" spans="2:6" x14ac:dyDescent="0.2">
      <c r="B76" s="47" cm="1">
        <f t="array" aca="1" ref="B76" ca="1">catmat_unico</f>
        <v>100061452</v>
      </c>
      <c r="C76" s="47" t="str">
        <f ca="1">VLOOKUP(Tabela4[[#This Row],[ID catálogo/código]],Dados_ordenados[[ID 1-catálogo-código]:[Código]],2,FALSE)</f>
        <v>CATMAT</v>
      </c>
      <c r="D76" s="47">
        <f ca="1">VLOOKUP(Tabela4[[#This Row],[ID catálogo/código]],Dados_ordenados[[ID 1-catálogo-código]:[Código]],3,FALSE)</f>
        <v>6145</v>
      </c>
      <c r="E76" s="80">
        <f ca="1">SUMIF(Dados_ordenados[ID 1-catálogo-código],Tabela4[[#This Row],[ID catálogo/código]],Dados_ordenados[Estimativa Preliminar de Valor])</f>
        <v>6328</v>
      </c>
      <c r="F76" s="81" t="str" cm="1">
        <f t="array" aca="1" ref="F76" ca="1">IFERROR(LOOKUP(2,1/(Dados_ordenados[ID 1-catálogo-código]=Tabela4[[#This Row],[ID catálogo/código]]),Dados_ordenados[ID PCA por catálogo/código]),"")</f>
        <v>SADI-140</v>
      </c>
    </row>
    <row r="77" spans="2:6" x14ac:dyDescent="0.2">
      <c r="B77" s="47" cm="1">
        <f t="array" aca="1" ref="B77" ca="1">catmat_unico</f>
        <v>100061502</v>
      </c>
      <c r="C77" s="47" t="str">
        <f ca="1">VLOOKUP(Tabela4[[#This Row],[ID catálogo/código]],Dados_ordenados[[ID 1-catálogo-código]:[Código]],2,FALSE)</f>
        <v>CATMAT</v>
      </c>
      <c r="D77" s="47">
        <f ca="1">VLOOKUP(Tabela4[[#This Row],[ID catálogo/código]],Dados_ordenados[[ID 1-catálogo-código]:[Código]],3,FALSE)</f>
        <v>6150</v>
      </c>
      <c r="E77" s="80">
        <f ca="1">SUMIF(Dados_ordenados[ID 1-catálogo-código],Tabela4[[#This Row],[ID catálogo/código]],Dados_ordenados[Estimativa Preliminar de Valor])</f>
        <v>0</v>
      </c>
      <c r="F77" s="81" t="str" cm="1">
        <f t="array" aca="1" ref="F77" ca="1">IFERROR(LOOKUP(2,1/(Dados_ordenados[ID 1-catálogo-código]=Tabela4[[#This Row],[ID catálogo/código]]),Dados_ordenados[ID PCA por catálogo/código]),"")</f>
        <v>SADI-81</v>
      </c>
    </row>
    <row r="78" spans="2:6" x14ac:dyDescent="0.2">
      <c r="B78" s="47" cm="1">
        <f t="array" aca="1" ref="B78" ca="1">catmat_unico</f>
        <v>100062302</v>
      </c>
      <c r="C78" s="47" t="str">
        <f ca="1">VLOOKUP(Tabela4[[#This Row],[ID catálogo/código]],Dados_ordenados[[ID 1-catálogo-código]:[Código]],2,FALSE)</f>
        <v>CATMAT</v>
      </c>
      <c r="D78" s="47">
        <f ca="1">VLOOKUP(Tabela4[[#This Row],[ID catálogo/código]],Dados_ordenados[[ID 1-catálogo-código]:[Código]],3,FALSE)</f>
        <v>6230</v>
      </c>
      <c r="E78" s="80">
        <f ca="1">SUMIF(Dados_ordenados[ID 1-catálogo-código],Tabela4[[#This Row],[ID catálogo/código]],Dados_ordenados[Estimativa Preliminar de Valor])</f>
        <v>3852</v>
      </c>
      <c r="F78" s="81" t="str" cm="1">
        <f t="array" aca="1" ref="F78" ca="1">IFERROR(LOOKUP(2,1/(Dados_ordenados[ID 1-catálogo-código]=Tabela4[[#This Row],[ID catálogo/código]]),Dados_ordenados[ID PCA por catálogo/código]),"")</f>
        <v>SSEG-41</v>
      </c>
    </row>
    <row r="79" spans="2:6" x14ac:dyDescent="0.2">
      <c r="B79" s="47" cm="1">
        <f t="array" aca="1" ref="B79" ca="1">catmat_unico</f>
        <v>100062402</v>
      </c>
      <c r="C79" s="47" t="str">
        <f ca="1">VLOOKUP(Tabela4[[#This Row],[ID catálogo/código]],Dados_ordenados[[ID 1-catálogo-código]:[Código]],2,FALSE)</f>
        <v>CATMAT</v>
      </c>
      <c r="D79" s="47">
        <f ca="1">VLOOKUP(Tabela4[[#This Row],[ID catálogo/código]],Dados_ordenados[[ID 1-catálogo-código]:[Código]],3,FALSE)</f>
        <v>6240</v>
      </c>
      <c r="E79" s="80">
        <f ca="1">SUMIF(Dados_ordenados[ID 1-catálogo-código],Tabela4[[#This Row],[ID catálogo/código]],Dados_ordenados[Estimativa Preliminar de Valor])</f>
        <v>136938.9</v>
      </c>
      <c r="F79" s="81" t="str" cm="1">
        <f t="array" aca="1" ref="F79" ca="1">IFERROR(LOOKUP(2,1/(Dados_ordenados[ID 1-catálogo-código]=Tabela4[[#This Row],[ID catálogo/código]]),Dados_ordenados[ID PCA por catálogo/código]),"")</f>
        <v>SADI-87</v>
      </c>
    </row>
    <row r="80" spans="2:6" x14ac:dyDescent="0.2">
      <c r="B80" s="47" cm="1">
        <f t="array" aca="1" ref="B80" ca="1">catmat_unico</f>
        <v>100063502</v>
      </c>
      <c r="C80" s="47" t="str">
        <f ca="1">VLOOKUP(Tabela4[[#This Row],[ID catálogo/código]],Dados_ordenados[[ID 1-catálogo-código]:[Código]],2,FALSE)</f>
        <v>CATMAT</v>
      </c>
      <c r="D80" s="47">
        <f ca="1">VLOOKUP(Tabela4[[#This Row],[ID catálogo/código]],Dados_ordenados[[ID 1-catálogo-código]:[Código]],3,FALSE)</f>
        <v>6350</v>
      </c>
      <c r="E80" s="80">
        <f ca="1">SUMIF(Dados_ordenados[ID 1-catálogo-código],Tabela4[[#This Row],[ID catálogo/código]],Dados_ordenados[Estimativa Preliminar de Valor])</f>
        <v>32516.38</v>
      </c>
      <c r="F80" s="81" t="str" cm="1">
        <f t="array" aca="1" ref="F80" ca="1">IFERROR(LOOKUP(2,1/(Dados_ordenados[ID 1-catálogo-código]=Tabela4[[#This Row],[ID catálogo/código]]),Dados_ordenados[ID PCA por catálogo/código]),"")</f>
        <v>SADI-82, SADI-83, SSEG-19, SSEG-76</v>
      </c>
    </row>
    <row r="81" spans="2:6" x14ac:dyDescent="0.2">
      <c r="B81" s="47" cm="1">
        <f t="array" aca="1" ref="B81" ca="1">catmat_unico</f>
        <v>100065052</v>
      </c>
      <c r="C81" s="47" t="str">
        <f ca="1">VLOOKUP(Tabela4[[#This Row],[ID catálogo/código]],Dados_ordenados[[ID 1-catálogo-código]:[Código]],2,FALSE)</f>
        <v>CATMAT</v>
      </c>
      <c r="D81" s="47">
        <f ca="1">VLOOKUP(Tabela4[[#This Row],[ID catálogo/código]],Dados_ordenados[[ID 1-catálogo-código]:[Código]],3,FALSE)</f>
        <v>6505</v>
      </c>
      <c r="E81" s="80">
        <f ca="1">SUMIF(Dados_ordenados[ID 1-catálogo-código],Tabela4[[#This Row],[ID catálogo/código]],Dados_ordenados[Estimativa Preliminar de Valor])</f>
        <v>9717</v>
      </c>
      <c r="F81" s="81" t="str" cm="1">
        <f t="array" aca="1" ref="F81" ca="1">IFERROR(LOOKUP(2,1/(Dados_ordenados[ID 1-catálogo-código]=Tabela4[[#This Row],[ID catálogo/código]]),Dados_ordenados[ID PCA por catálogo/código]),"")</f>
        <v>UBAS-4, UBAS-10</v>
      </c>
    </row>
    <row r="82" spans="2:6" x14ac:dyDescent="0.2">
      <c r="B82" s="47" cm="1">
        <f t="array" aca="1" ref="B82" ca="1">catmat_unico</f>
        <v>100065102</v>
      </c>
      <c r="C82" s="47" t="str">
        <f ca="1">VLOOKUP(Tabela4[[#This Row],[ID catálogo/código]],Dados_ordenados[[ID 1-catálogo-código]:[Código]],2,FALSE)</f>
        <v>CATMAT</v>
      </c>
      <c r="D82" s="47">
        <f ca="1">VLOOKUP(Tabela4[[#This Row],[ID catálogo/código]],Dados_ordenados[[ID 1-catálogo-código]:[Código]],3,FALSE)</f>
        <v>6510</v>
      </c>
      <c r="E82" s="80">
        <f ca="1">SUMIF(Dados_ordenados[ID 1-catálogo-código],Tabela4[[#This Row],[ID catálogo/código]],Dados_ordenados[Estimativa Preliminar de Valor])</f>
        <v>121</v>
      </c>
      <c r="F82" s="81" t="str" cm="1">
        <f t="array" aca="1" ref="F82" ca="1">IFERROR(LOOKUP(2,1/(Dados_ordenados[ID 1-catálogo-código]=Tabela4[[#This Row],[ID catálogo/código]]),Dados_ordenados[ID PCA por catálogo/código]),"")</f>
        <v>UBAS-14</v>
      </c>
    </row>
    <row r="83" spans="2:6" x14ac:dyDescent="0.2">
      <c r="B83" s="47" cm="1">
        <f t="array" aca="1" ref="B83" ca="1">catmat_unico</f>
        <v>100065152</v>
      </c>
      <c r="C83" s="47" t="str">
        <f ca="1">VLOOKUP(Tabela4[[#This Row],[ID catálogo/código]],Dados_ordenados[[ID 1-catálogo-código]:[Código]],2,FALSE)</f>
        <v>CATMAT</v>
      </c>
      <c r="D83" s="47">
        <f ca="1">VLOOKUP(Tabela4[[#This Row],[ID catálogo/código]],Dados_ordenados[[ID 1-catálogo-código]:[Código]],3,FALSE)</f>
        <v>6515</v>
      </c>
      <c r="E83" s="80">
        <f ca="1">SUMIF(Dados_ordenados[ID 1-catálogo-código],Tabela4[[#This Row],[ID catálogo/código]],Dados_ordenados[Estimativa Preliminar de Valor])</f>
        <v>15162</v>
      </c>
      <c r="F83" s="81" t="str" cm="1">
        <f t="array" aca="1" ref="F83" ca="1">IFERROR(LOOKUP(2,1/(Dados_ordenados[ID 1-catálogo-código]=Tabela4[[#This Row],[ID catálogo/código]]),Dados_ordenados[ID PCA por catálogo/código]),"")</f>
        <v>UBAS-6, UBAS-11</v>
      </c>
    </row>
    <row r="84" spans="2:6" x14ac:dyDescent="0.2">
      <c r="B84" s="47" cm="1">
        <f t="array" aca="1" ref="B84" ca="1">catmat_unico</f>
        <v>100065202</v>
      </c>
      <c r="C84" s="47" t="str">
        <f ca="1">VLOOKUP(Tabela4[[#This Row],[ID catálogo/código]],Dados_ordenados[[ID 1-catálogo-código]:[Código]],2,FALSE)</f>
        <v>CATMAT</v>
      </c>
      <c r="D84" s="47">
        <f ca="1">VLOOKUP(Tabela4[[#This Row],[ID catálogo/código]],Dados_ordenados[[ID 1-catálogo-código]:[Código]],3,FALSE)</f>
        <v>6520</v>
      </c>
      <c r="E84" s="80">
        <f ca="1">SUMIF(Dados_ordenados[ID 1-catálogo-código],Tabela4[[#This Row],[ID catálogo/código]],Dados_ordenados[Estimativa Preliminar de Valor])</f>
        <v>9519</v>
      </c>
      <c r="F84" s="81" t="str" cm="1">
        <f t="array" aca="1" ref="F84" ca="1">IFERROR(LOOKUP(2,1/(Dados_ordenados[ID 1-catálogo-código]=Tabela4[[#This Row],[ID catálogo/código]]),Dados_ordenados[ID PCA por catálogo/código]),"")</f>
        <v>UBAS-5</v>
      </c>
    </row>
    <row r="85" spans="2:6" x14ac:dyDescent="0.2">
      <c r="B85" s="47" cm="1">
        <f t="array" aca="1" ref="B85" ca="1">catmat_unico</f>
        <v>100065252</v>
      </c>
      <c r="C85" s="47" t="str">
        <f ca="1">VLOOKUP(Tabela4[[#This Row],[ID catálogo/código]],Dados_ordenados[[ID 1-catálogo-código]:[Código]],2,FALSE)</f>
        <v>CATMAT</v>
      </c>
      <c r="D85" s="47">
        <f ca="1">VLOOKUP(Tabela4[[#This Row],[ID catálogo/código]],Dados_ordenados[[ID 1-catálogo-código]:[Código]],3,FALSE)</f>
        <v>6525</v>
      </c>
      <c r="E85" s="80">
        <f ca="1">SUMIF(Dados_ordenados[ID 1-catálogo-código],Tabela4[[#This Row],[ID catálogo/código]],Dados_ordenados[Estimativa Preliminar de Valor])</f>
        <v>224</v>
      </c>
      <c r="F85" s="81" t="str" cm="1">
        <f t="array" aca="1" ref="F85" ca="1">IFERROR(LOOKUP(2,1/(Dados_ordenados[ID 1-catálogo-código]=Tabela4[[#This Row],[ID catálogo/código]]),Dados_ordenados[ID PCA por catálogo/código]),"")</f>
        <v>UBAS-12</v>
      </c>
    </row>
    <row r="86" spans="2:6" x14ac:dyDescent="0.2">
      <c r="B86" s="47" cm="1">
        <f t="array" aca="1" ref="B86" ca="1">catmat_unico</f>
        <v>100065302</v>
      </c>
      <c r="C86" s="47" t="str">
        <f ca="1">VLOOKUP(Tabela4[[#This Row],[ID catálogo/código]],Dados_ordenados[[ID 1-catálogo-código]:[Código]],2,FALSE)</f>
        <v>CATMAT</v>
      </c>
      <c r="D86" s="47">
        <f ca="1">VLOOKUP(Tabela4[[#This Row],[ID catálogo/código]],Dados_ordenados[[ID 1-catálogo-código]:[Código]],3,FALSE)</f>
        <v>6530</v>
      </c>
      <c r="E86" s="80">
        <f ca="1">SUMIF(Dados_ordenados[ID 1-catálogo-código],Tabela4[[#This Row],[ID catálogo/código]],Dados_ordenados[Estimativa Preliminar de Valor])</f>
        <v>20000</v>
      </c>
      <c r="F86" s="81" t="str" cm="1">
        <f t="array" aca="1" ref="F86" ca="1">IFERROR(LOOKUP(2,1/(Dados_ordenados[ID 1-catálogo-código]=Tabela4[[#This Row],[ID catálogo/código]]),Dados_ordenados[ID PCA por catálogo/código]),"")</f>
        <v>UBAS-7, UBAS-8, UBAS-9</v>
      </c>
    </row>
    <row r="87" spans="2:6" x14ac:dyDescent="0.2">
      <c r="B87" s="47" cm="1">
        <f t="array" aca="1" ref="B87" ca="1">catmat_unico</f>
        <v>100065322</v>
      </c>
      <c r="C87" s="47" t="str">
        <f ca="1">VLOOKUP(Tabela4[[#This Row],[ID catálogo/código]],Dados_ordenados[[ID 1-catálogo-código]:[Código]],2,FALSE)</f>
        <v>CATMAT</v>
      </c>
      <c r="D87" s="47">
        <f ca="1">VLOOKUP(Tabela4[[#This Row],[ID catálogo/código]],Dados_ordenados[[ID 1-catálogo-código]:[Código]],3,FALSE)</f>
        <v>6532</v>
      </c>
      <c r="E87" s="80">
        <f ca="1">SUMIF(Dados_ordenados[ID 1-catálogo-código],Tabela4[[#This Row],[ID catálogo/código]],Dados_ordenados[Estimativa Preliminar de Valor])</f>
        <v>217</v>
      </c>
      <c r="F87" s="81" t="str" cm="1">
        <f t="array" aca="1" ref="F87" ca="1">IFERROR(LOOKUP(2,1/(Dados_ordenados[ID 1-catálogo-código]=Tabela4[[#This Row],[ID catálogo/código]]),Dados_ordenados[ID PCA por catálogo/código]),"")</f>
        <v>UBAS-15</v>
      </c>
    </row>
    <row r="88" spans="2:6" x14ac:dyDescent="0.2">
      <c r="B88" s="47" cm="1">
        <f t="array" aca="1" ref="B88" ca="1">catmat_unico</f>
        <v>100065452</v>
      </c>
      <c r="C88" s="47" t="str">
        <f ca="1">VLOOKUP(Tabela4[[#This Row],[ID catálogo/código]],Dados_ordenados[[ID 1-catálogo-código]:[Código]],2,FALSE)</f>
        <v>CATMAT</v>
      </c>
      <c r="D88" s="47">
        <f ca="1">VLOOKUP(Tabela4[[#This Row],[ID catálogo/código]],Dados_ordenados[[ID 1-catálogo-código]:[Código]],3,FALSE)</f>
        <v>6545</v>
      </c>
      <c r="E88" s="80">
        <f ca="1">SUMIF(Dados_ordenados[ID 1-catálogo-código],Tabela4[[#This Row],[ID catálogo/código]],Dados_ordenados[Estimativa Preliminar de Valor])</f>
        <v>22</v>
      </c>
      <c r="F88" s="81" t="str" cm="1">
        <f t="array" aca="1" ref="F88" ca="1">IFERROR(LOOKUP(2,1/(Dados_ordenados[ID 1-catálogo-código]=Tabela4[[#This Row],[ID catálogo/código]]),Dados_ordenados[ID PCA por catálogo/código]),"")</f>
        <v>UBAS-16</v>
      </c>
    </row>
    <row r="89" spans="2:6" x14ac:dyDescent="0.2">
      <c r="B89" s="47" cm="1">
        <f t="array" aca="1" ref="B89" ca="1">catmat_unico</f>
        <v>100065502</v>
      </c>
      <c r="C89" s="47" t="str">
        <f ca="1">VLOOKUP(Tabela4[[#This Row],[ID catálogo/código]],Dados_ordenados[[ID 1-catálogo-código]:[Código]],2,FALSE)</f>
        <v>CATMAT</v>
      </c>
      <c r="D89" s="47">
        <f ca="1">VLOOKUP(Tabela4[[#This Row],[ID catálogo/código]],Dados_ordenados[[ID 1-catálogo-código]:[Código]],3,FALSE)</f>
        <v>6550</v>
      </c>
      <c r="E89" s="80">
        <f ca="1">SUMIF(Dados_ordenados[ID 1-catálogo-código],Tabela4[[#This Row],[ID catálogo/código]],Dados_ordenados[Estimativa Preliminar de Valor])</f>
        <v>4826</v>
      </c>
      <c r="F89" s="81" t="str" cm="1">
        <f t="array" aca="1" ref="F89" ca="1">IFERROR(LOOKUP(2,1/(Dados_ordenados[ID 1-catálogo-código]=Tabela4[[#This Row],[ID catálogo/código]]),Dados_ordenados[ID PCA por catálogo/código]),"")</f>
        <v>UBAS-17</v>
      </c>
    </row>
    <row r="90" spans="2:6" x14ac:dyDescent="0.2">
      <c r="B90" s="47" cm="1">
        <f t="array" aca="1" ref="B90" ca="1">catmat_unico</f>
        <v>100066252</v>
      </c>
      <c r="C90" s="47" t="str">
        <f ca="1">VLOOKUP(Tabela4[[#This Row],[ID catálogo/código]],Dados_ordenados[[ID 1-catálogo-código]:[Código]],2,FALSE)</f>
        <v>CATMAT</v>
      </c>
      <c r="D90" s="47">
        <f ca="1">VLOOKUP(Tabela4[[#This Row],[ID catálogo/código]],Dados_ordenados[[ID 1-catálogo-código]:[Código]],3,FALSE)</f>
        <v>6625</v>
      </c>
      <c r="E90" s="80">
        <f ca="1">SUMIF(Dados_ordenados[ID 1-catálogo-código],Tabela4[[#This Row],[ID catálogo/código]],Dados_ordenados[Estimativa Preliminar de Valor])</f>
        <v>1932</v>
      </c>
      <c r="F90" s="81" t="str" cm="1">
        <f t="array" aca="1" ref="F90" ca="1">IFERROR(LOOKUP(2,1/(Dados_ordenados[ID 1-catálogo-código]=Tabela4[[#This Row],[ID catálogo/código]]),Dados_ordenados[ID PCA por catálogo/código]),"")</f>
        <v>SADI-143</v>
      </c>
    </row>
    <row r="91" spans="2:6" x14ac:dyDescent="0.2">
      <c r="B91" s="47" cm="1">
        <f t="array" aca="1" ref="B91" ca="1">catmat_unico</f>
        <v>100066452</v>
      </c>
      <c r="C91" s="47" t="str">
        <f ca="1">VLOOKUP(Tabela4[[#This Row],[ID catálogo/código]],Dados_ordenados[[ID 1-catálogo-código]:[Código]],2,FALSE)</f>
        <v>CATMAT</v>
      </c>
      <c r="D91" s="47">
        <f ca="1">VLOOKUP(Tabela4[[#This Row],[ID catálogo/código]],Dados_ordenados[[ID 1-catálogo-código]:[Código]],3,FALSE)</f>
        <v>6645</v>
      </c>
      <c r="E91" s="80">
        <f ca="1">SUMIF(Dados_ordenados[ID 1-catálogo-código],Tabela4[[#This Row],[ID catálogo/código]],Dados_ordenados[Estimativa Preliminar de Valor])</f>
        <v>479.7</v>
      </c>
      <c r="F91" s="81" t="str" cm="1">
        <f t="array" aca="1" ref="F91" ca="1">IFERROR(LOOKUP(2,1/(Dados_ordenados[ID 1-catálogo-código]=Tabela4[[#This Row],[ID catálogo/código]]),Dados_ordenados[ID PCA por catálogo/código]),"")</f>
        <v>SADI-118</v>
      </c>
    </row>
    <row r="92" spans="2:6" x14ac:dyDescent="0.2">
      <c r="B92" s="47" cm="1">
        <f t="array" aca="1" ref="B92" ca="1">catmat_unico</f>
        <v>100066502</v>
      </c>
      <c r="C92" s="47" t="str">
        <f ca="1">VLOOKUP(Tabela4[[#This Row],[ID catálogo/código]],Dados_ordenados[[ID 1-catálogo-código]:[Código]],2,FALSE)</f>
        <v>CATMAT</v>
      </c>
      <c r="D92" s="47">
        <f ca="1">VLOOKUP(Tabela4[[#This Row],[ID catálogo/código]],Dados_ordenados[[ID 1-catálogo-código]:[Código]],3,FALSE)</f>
        <v>6650</v>
      </c>
      <c r="E92" s="80">
        <f ca="1">SUMIF(Dados_ordenados[ID 1-catálogo-código],Tabela4[[#This Row],[ID catálogo/código]],Dados_ordenados[Estimativa Preliminar de Valor])</f>
        <v>0</v>
      </c>
      <c r="F92" s="81" t="str" cm="1">
        <f t="array" aca="1" ref="F92" ca="1">IFERROR(LOOKUP(2,1/(Dados_ordenados[ID 1-catálogo-código]=Tabela4[[#This Row],[ID catálogo/código]]),Dados_ordenados[ID PCA por catálogo/código]),"")</f>
        <v>SSEG-59</v>
      </c>
    </row>
    <row r="93" spans="2:6" x14ac:dyDescent="0.2">
      <c r="B93" s="47" cm="1">
        <f t="array" aca="1" ref="B93" ca="1">catmat_unico</f>
        <v>100067102</v>
      </c>
      <c r="C93" s="47" t="str">
        <f ca="1">VLOOKUP(Tabela4[[#This Row],[ID catálogo/código]],Dados_ordenados[[ID 1-catálogo-código]:[Código]],2,FALSE)</f>
        <v>CATMAT</v>
      </c>
      <c r="D93" s="47">
        <f ca="1">VLOOKUP(Tabela4[[#This Row],[ID catálogo/código]],Dados_ordenados[[ID 1-catálogo-código]:[Código]],3,FALSE)</f>
        <v>6710</v>
      </c>
      <c r="E93" s="80">
        <f ca="1">SUMIF(Dados_ordenados[ID 1-catálogo-código],Tabela4[[#This Row],[ID catálogo/código]],Dados_ordenados[Estimativa Preliminar de Valor])</f>
        <v>0</v>
      </c>
      <c r="F93" s="81" t="str" cm="1">
        <f t="array" aca="1" ref="F93" ca="1">IFERROR(LOOKUP(2,1/(Dados_ordenados[ID 1-catálogo-código]=Tabela4[[#This Row],[ID catálogo/código]]),Dados_ordenados[ID PCA por catálogo/código]),"")</f>
        <v>SSEG-55</v>
      </c>
    </row>
    <row r="94" spans="2:6" x14ac:dyDescent="0.2">
      <c r="B94" s="47" cm="1">
        <f t="array" aca="1" ref="B94" ca="1">catmat_unico</f>
        <v>100067202</v>
      </c>
      <c r="C94" s="47" t="str">
        <f ca="1">VLOOKUP(Tabela4[[#This Row],[ID catálogo/código]],Dados_ordenados[[ID 1-catálogo-código]:[Código]],2,FALSE)</f>
        <v>CATMAT</v>
      </c>
      <c r="D94" s="47">
        <f ca="1">VLOOKUP(Tabela4[[#This Row],[ID catálogo/código]],Dados_ordenados[[ID 1-catálogo-código]:[Código]],3,FALSE)</f>
        <v>6720</v>
      </c>
      <c r="E94" s="80">
        <f ca="1">SUMIF(Dados_ordenados[ID 1-catálogo-código],Tabela4[[#This Row],[ID catálogo/código]],Dados_ordenados[Estimativa Preliminar de Valor])</f>
        <v>0</v>
      </c>
      <c r="F94" s="81" t="str" cm="1">
        <f t="array" aca="1" ref="F94" ca="1">IFERROR(LOOKUP(2,1/(Dados_ordenados[ID 1-catálogo-código]=Tabela4[[#This Row],[ID catálogo/código]]),Dados_ordenados[ID PCA por catálogo/código]),"")</f>
        <v>SADI-110</v>
      </c>
    </row>
    <row r="95" spans="2:6" x14ac:dyDescent="0.2">
      <c r="B95" s="47" cm="1">
        <f t="array" aca="1" ref="B95" ca="1">catmat_unico</f>
        <v>100067602</v>
      </c>
      <c r="C95" s="47" t="str">
        <f ca="1">VLOOKUP(Tabela4[[#This Row],[ID catálogo/código]],Dados_ordenados[[ID 1-catálogo-código]:[Código]],2,FALSE)</f>
        <v>CATMAT</v>
      </c>
      <c r="D95" s="47">
        <f ca="1">VLOOKUP(Tabela4[[#This Row],[ID catálogo/código]],Dados_ordenados[[ID 1-catálogo-código]:[Código]],3,FALSE)</f>
        <v>6760</v>
      </c>
      <c r="E95" s="80">
        <f ca="1">SUMIF(Dados_ordenados[ID 1-catálogo-código],Tabela4[[#This Row],[ID catálogo/código]],Dados_ordenados[Estimativa Preliminar de Valor])</f>
        <v>1755</v>
      </c>
      <c r="F95" s="81" t="str" cm="1">
        <f t="array" aca="1" ref="F95" ca="1">IFERROR(LOOKUP(2,1/(Dados_ordenados[ID 1-catálogo-código]=Tabela4[[#This Row],[ID catálogo/código]]),Dados_ordenados[ID PCA por catálogo/código]),"")</f>
        <v>SSEG-66, SSEG-67</v>
      </c>
    </row>
    <row r="96" spans="2:6" x14ac:dyDescent="0.2">
      <c r="B96" s="47" cm="1">
        <f t="array" aca="1" ref="B96" ca="1">catmat_unico</f>
        <v>100068102</v>
      </c>
      <c r="C96" s="47" t="str">
        <f ca="1">VLOOKUP(Tabela4[[#This Row],[ID catálogo/código]],Dados_ordenados[[ID 1-catálogo-código]:[Código]],2,FALSE)</f>
        <v>CATMAT</v>
      </c>
      <c r="D96" s="47">
        <f ca="1">VLOOKUP(Tabela4[[#This Row],[ID catálogo/código]],Dados_ordenados[[ID 1-catálogo-código]:[Código]],3,FALSE)</f>
        <v>6810</v>
      </c>
      <c r="E96" s="80">
        <f ca="1">SUMIF(Dados_ordenados[ID 1-catálogo-código],Tabela4[[#This Row],[ID catálogo/código]],Dados_ordenados[Estimativa Preliminar de Valor])</f>
        <v>8</v>
      </c>
      <c r="F96" s="81" t="str" cm="1">
        <f t="array" aca="1" ref="F96" ca="1">IFERROR(LOOKUP(2,1/(Dados_ordenados[ID 1-catálogo-código]=Tabela4[[#This Row],[ID catálogo/código]]),Dados_ordenados[ID PCA por catálogo/código]),"")</f>
        <v>UBAS-13</v>
      </c>
    </row>
    <row r="97" spans="2:6" x14ac:dyDescent="0.2">
      <c r="B97" s="47" cm="1">
        <f t="array" aca="1" ref="B97" ca="1">catmat_unico</f>
        <v>100068402</v>
      </c>
      <c r="C97" s="47" t="str">
        <f ca="1">VLOOKUP(Tabela4[[#This Row],[ID catálogo/código]],Dados_ordenados[[ID 1-catálogo-código]:[Código]],2,FALSE)</f>
        <v>CATMAT</v>
      </c>
      <c r="D97" s="47">
        <f ca="1">VLOOKUP(Tabela4[[#This Row],[ID catálogo/código]],Dados_ordenados[[ID 1-catálogo-código]:[Código]],3,FALSE)</f>
        <v>6840</v>
      </c>
      <c r="E97" s="80">
        <f ca="1">SUMIF(Dados_ordenados[ID 1-catálogo-código],Tabela4[[#This Row],[ID catálogo/código]],Dados_ordenados[Estimativa Preliminar de Valor])</f>
        <v>184</v>
      </c>
      <c r="F97" s="81" t="str" cm="1">
        <f t="array" aca="1" ref="F97" ca="1">IFERROR(LOOKUP(2,1/(Dados_ordenados[ID 1-catálogo-código]=Tabela4[[#This Row],[ID catálogo/código]]),Dados_ordenados[ID PCA por catálogo/código]),"")</f>
        <v>UBAS-18</v>
      </c>
    </row>
    <row r="98" spans="2:6" x14ac:dyDescent="0.2">
      <c r="B98" s="47" cm="1">
        <f t="array" aca="1" ref="B98" ca="1">catmat_unico</f>
        <v>100070102</v>
      </c>
      <c r="C98" s="47" t="str">
        <f ca="1">VLOOKUP(Tabela4[[#This Row],[ID catálogo/código]],Dados_ordenados[[ID 1-catálogo-código]:[Código]],2,FALSE)</f>
        <v>CATMAT</v>
      </c>
      <c r="D98" s="47">
        <f ca="1">VLOOKUP(Tabela4[[#This Row],[ID catálogo/código]],Dados_ordenados[[ID 1-catálogo-código]:[Código]],3,FALSE)</f>
        <v>7010</v>
      </c>
      <c r="E98" s="80">
        <f ca="1">SUMIF(Dados_ordenados[ID 1-catálogo-código],Tabela4[[#This Row],[ID catálogo/código]],Dados_ordenados[Estimativa Preliminar de Valor])</f>
        <v>8148856</v>
      </c>
      <c r="F98" s="81" t="str" cm="1">
        <f t="array" aca="1" ref="F98" ca="1">IFERROR(LOOKUP(2,1/(Dados_ordenados[ID 1-catálogo-código]=Tabela4[[#This Row],[ID catálogo/código]]),Dados_ordenados[ID PCA por catálogo/código]),"")</f>
        <v>SETI-39, SETI-40, SETI-58, SETI-64, SETI-74</v>
      </c>
    </row>
    <row r="99" spans="2:6" x14ac:dyDescent="0.2">
      <c r="B99" s="47" cm="1">
        <f t="array" aca="1" ref="B99" ca="1">catmat_unico</f>
        <v>100070202</v>
      </c>
      <c r="C99" s="47" t="str">
        <f ca="1">VLOOKUP(Tabela4[[#This Row],[ID catálogo/código]],Dados_ordenados[[ID 1-catálogo-código]:[Código]],2,FALSE)</f>
        <v>CATMAT</v>
      </c>
      <c r="D99" s="47">
        <f ca="1">VLOOKUP(Tabela4[[#This Row],[ID catálogo/código]],Dados_ordenados[[ID 1-catálogo-código]:[Código]],3,FALSE)</f>
        <v>7020</v>
      </c>
      <c r="E99" s="80">
        <f ca="1">SUMIF(Dados_ordenados[ID 1-catálogo-código],Tabela4[[#This Row],[ID catálogo/código]],Dados_ordenados[Estimativa Preliminar de Valor])</f>
        <v>69467</v>
      </c>
      <c r="F99" s="81" t="str" cm="1">
        <f t="array" aca="1" ref="F99" ca="1">IFERROR(LOOKUP(2,1/(Dados_ordenados[ID 1-catálogo-código]=Tabela4[[#This Row],[ID catálogo/código]]),Dados_ordenados[ID PCA por catálogo/código]),"")</f>
        <v>SSEG-61</v>
      </c>
    </row>
    <row r="100" spans="2:6" x14ac:dyDescent="0.2">
      <c r="B100" s="47" cm="1">
        <f t="array" aca="1" ref="B100" ca="1">catmat_unico</f>
        <v>100070402</v>
      </c>
      <c r="C100" s="47" t="str">
        <f ca="1">VLOOKUP(Tabela4[[#This Row],[ID catálogo/código]],Dados_ordenados[[ID 1-catálogo-código]:[Código]],2,FALSE)</f>
        <v>CATMAT</v>
      </c>
      <c r="D100" s="47">
        <f ca="1">VLOOKUP(Tabela4[[#This Row],[ID catálogo/código]],Dados_ordenados[[ID 1-catálogo-código]:[Código]],3,FALSE)</f>
        <v>7040</v>
      </c>
      <c r="E100" s="80">
        <f ca="1">SUMIF(Dados_ordenados[ID 1-catálogo-código],Tabela4[[#This Row],[ID catálogo/código]],Dados_ordenados[Estimativa Preliminar de Valor])</f>
        <v>0</v>
      </c>
      <c r="F100" s="81" t="str" cm="1">
        <f t="array" aca="1" ref="F100" ca="1">IFERROR(LOOKUP(2,1/(Dados_ordenados[ID 1-catálogo-código]=Tabela4[[#This Row],[ID catálogo/código]]),Dados_ordenados[ID PCA por catálogo/código]),"")</f>
        <v>SADI-107, SADI-138</v>
      </c>
    </row>
    <row r="101" spans="2:6" x14ac:dyDescent="0.2">
      <c r="B101" s="47" cm="1">
        <f t="array" aca="1" ref="B101" ca="1">catmat_unico</f>
        <v>100070502</v>
      </c>
      <c r="C101" s="47" t="str">
        <f ca="1">VLOOKUP(Tabela4[[#This Row],[ID catálogo/código]],Dados_ordenados[[ID 1-catálogo-código]:[Código]],2,FALSE)</f>
        <v>CATMAT</v>
      </c>
      <c r="D101" s="47">
        <f ca="1">VLOOKUP(Tabela4[[#This Row],[ID catálogo/código]],Dados_ordenados[[ID 1-catálogo-código]:[Código]],3,FALSE)</f>
        <v>7050</v>
      </c>
      <c r="E101" s="80">
        <f ca="1">SUMIF(Dados_ordenados[ID 1-catálogo-código],Tabela4[[#This Row],[ID catálogo/código]],Dados_ordenados[Estimativa Preliminar de Valor])</f>
        <v>16095546</v>
      </c>
      <c r="F101" s="81" t="str" cm="1">
        <f t="array" aca="1" ref="F101" ca="1">IFERROR(LOOKUP(2,1/(Dados_ordenados[ID 1-catálogo-código]=Tabela4[[#This Row],[ID catálogo/código]]),Dados_ordenados[ID PCA por catálogo/código]),"")</f>
        <v>SETI-41, SETI-43, SETI-60, SETI-63, SETI-69, SETI-70, SETI-72</v>
      </c>
    </row>
    <row r="102" spans="2:6" x14ac:dyDescent="0.2">
      <c r="B102" s="47" cm="1">
        <f t="array" aca="1" ref="B102" ca="1">catmat_unico</f>
        <v>100070602</v>
      </c>
      <c r="C102" s="47" t="str">
        <f ca="1">VLOOKUP(Tabela4[[#This Row],[ID catálogo/código]],Dados_ordenados[[ID 1-catálogo-código]:[Código]],2,FALSE)</f>
        <v>CATMAT</v>
      </c>
      <c r="D102" s="47">
        <f ca="1">VLOOKUP(Tabela4[[#This Row],[ID catálogo/código]],Dados_ordenados[[ID 1-catálogo-código]:[Código]],3,FALSE)</f>
        <v>7060</v>
      </c>
      <c r="E102" s="80">
        <f ca="1">SUMIF(Dados_ordenados[ID 1-catálogo-código],Tabela4[[#This Row],[ID catálogo/código]],Dados_ordenados[Estimativa Preliminar de Valor])</f>
        <v>1223</v>
      </c>
      <c r="F102" s="81" t="str" cm="1">
        <f t="array" aca="1" ref="F102" ca="1">IFERROR(LOOKUP(2,1/(Dados_ordenados[ID 1-catálogo-código]=Tabela4[[#This Row],[ID catálogo/código]]),Dados_ordenados[ID PCA por catálogo/código]),"")</f>
        <v>SSEG-74</v>
      </c>
    </row>
    <row r="103" spans="2:6" x14ac:dyDescent="0.2">
      <c r="B103" s="47" cm="1">
        <f t="array" aca="1" ref="B103" ca="1">catmat_unico</f>
        <v>100070702</v>
      </c>
      <c r="C103" s="47" t="str">
        <f ca="1">VLOOKUP(Tabela4[[#This Row],[ID catálogo/código]],Dados_ordenados[[ID 1-catálogo-código]:[Código]],2,FALSE)</f>
        <v>CATMAT</v>
      </c>
      <c r="D103" s="47">
        <f ca="1">VLOOKUP(Tabela4[[#This Row],[ID catálogo/código]],Dados_ordenados[[ID 1-catálogo-código]:[Código]],3,FALSE)</f>
        <v>7070</v>
      </c>
      <c r="E103" s="80">
        <f ca="1">SUMIF(Dados_ordenados[ID 1-catálogo-código],Tabela4[[#This Row],[ID catálogo/código]],Dados_ordenados[Estimativa Preliminar de Valor])</f>
        <v>620</v>
      </c>
      <c r="F103" s="81" t="str" cm="1">
        <f t="array" aca="1" ref="F103" ca="1">IFERROR(LOOKUP(2,1/(Dados_ordenados[ID 1-catálogo-código]=Tabela4[[#This Row],[ID catálogo/código]]),Dados_ordenados[ID PCA por catálogo/código]),"")</f>
        <v>SSEG-62</v>
      </c>
    </row>
    <row r="104" spans="2:6" x14ac:dyDescent="0.2">
      <c r="B104" s="47" cm="1">
        <f t="array" aca="1" ref="B104" ca="1">catmat_unico</f>
        <v>100071102</v>
      </c>
      <c r="C104" s="47" t="str">
        <f ca="1">VLOOKUP(Tabela4[[#This Row],[ID catálogo/código]],Dados_ordenados[[ID 1-catálogo-código]:[Código]],2,FALSE)</f>
        <v>CATMAT</v>
      </c>
      <c r="D104" s="47">
        <f ca="1">VLOOKUP(Tabela4[[#This Row],[ID catálogo/código]],Dados_ordenados[[ID 1-catálogo-código]:[Código]],3,FALSE)</f>
        <v>7110</v>
      </c>
      <c r="E104" s="80">
        <f ca="1">SUMIF(Dados_ordenados[ID 1-catálogo-código],Tabela4[[#This Row],[ID catálogo/código]],Dados_ordenados[Estimativa Preliminar de Valor])</f>
        <v>791920</v>
      </c>
      <c r="F104" s="81" t="str" cm="1">
        <f t="array" aca="1" ref="F104" ca="1">IFERROR(LOOKUP(2,1/(Dados_ordenados[ID 1-catálogo-código]=Tabela4[[#This Row],[ID catálogo/código]]),Dados_ordenados[ID PCA por catálogo/código]),"")</f>
        <v>EMAG-12, SADI-52, SADI-101, SADI-108, SADI-116, SADI-121</v>
      </c>
    </row>
    <row r="105" spans="2:6" x14ac:dyDescent="0.2">
      <c r="B105" s="47" cm="1">
        <f t="array" aca="1" ref="B105" ca="1">catmat_unico</f>
        <v>100071951</v>
      </c>
      <c r="C105" s="47" t="str">
        <f ca="1">VLOOKUP(Tabela4[[#This Row],[ID catálogo/código]],Dados_ordenados[[ID 1-catálogo-código]:[Código]],2,FALSE)</f>
        <v>CATSER</v>
      </c>
      <c r="D105" s="47">
        <f ca="1">VLOOKUP(Tabela4[[#This Row],[ID catálogo/código]],Dados_ordenados[[ID 1-catálogo-código]:[Código]],3,FALSE)</f>
        <v>7195</v>
      </c>
      <c r="E105" s="80">
        <f ca="1">SUMIF(Dados_ordenados[ID 1-catálogo-código],Tabela4[[#This Row],[ID catálogo/código]],Dados_ordenados[Estimativa Preliminar de Valor])</f>
        <v>0</v>
      </c>
      <c r="F105" s="81" t="str" cm="1">
        <f t="array" aca="1" ref="F105" ca="1">IFERROR(LOOKUP(2,1/(Dados_ordenados[ID 1-catálogo-código]=Tabela4[[#This Row],[ID catálogo/código]]),Dados_ordenados[ID PCA por catálogo/código]),"")</f>
        <v>SEGE-22</v>
      </c>
    </row>
    <row r="106" spans="2:6" x14ac:dyDescent="0.2">
      <c r="B106" s="47" cm="1">
        <f t="array" aca="1" ref="B106" ca="1">catmat_unico</f>
        <v>100071952</v>
      </c>
      <c r="C106" s="47" t="str">
        <f ca="1">VLOOKUP(Tabela4[[#This Row],[ID catálogo/código]],Dados_ordenados[[ID 1-catálogo-código]:[Código]],2,FALSE)</f>
        <v>CATMAT</v>
      </c>
      <c r="D106" s="47">
        <f ca="1">VLOOKUP(Tabela4[[#This Row],[ID catálogo/código]],Dados_ordenados[[ID 1-catálogo-código]:[Código]],3,FALSE)</f>
        <v>7195</v>
      </c>
      <c r="E106" s="80">
        <f ca="1">SUMIF(Dados_ordenados[ID 1-catálogo-código],Tabela4[[#This Row],[ID catálogo/código]],Dados_ordenados[Estimativa Preliminar de Valor])</f>
        <v>549300</v>
      </c>
      <c r="F106" s="81" t="str" cm="1">
        <f t="array" aca="1" ref="F106" ca="1">IFERROR(LOOKUP(2,1/(Dados_ordenados[ID 1-catálogo-código]=Tabela4[[#This Row],[ID catálogo/código]]),Dados_ordenados[ID PCA por catálogo/código]),"")</f>
        <v>SADI-109, SADI-124, SADI-145</v>
      </c>
    </row>
    <row r="107" spans="2:6" x14ac:dyDescent="0.2">
      <c r="B107" s="47" cm="1">
        <f t="array" aca="1" ref="B107" ca="1">catmat_unico</f>
        <v>100072202</v>
      </c>
      <c r="C107" s="47" t="str">
        <f ca="1">VLOOKUP(Tabela4[[#This Row],[ID catálogo/código]],Dados_ordenados[[ID 1-catálogo-código]:[Código]],2,FALSE)</f>
        <v>CATMAT</v>
      </c>
      <c r="D107" s="47">
        <f ca="1">VLOOKUP(Tabela4[[#This Row],[ID catálogo/código]],Dados_ordenados[[ID 1-catálogo-código]:[Código]],3,FALSE)</f>
        <v>7220</v>
      </c>
      <c r="E107" s="80">
        <f ca="1">SUMIF(Dados_ordenados[ID 1-catálogo-código],Tabela4[[#This Row],[ID catálogo/código]],Dados_ordenados[Estimativa Preliminar de Valor])</f>
        <v>93275</v>
      </c>
      <c r="F107" s="81" t="str" cm="1">
        <f t="array" aca="1" ref="F107" ca="1">IFERROR(LOOKUP(2,1/(Dados_ordenados[ID 1-catálogo-código]=Tabela4[[#This Row],[ID catálogo/código]]),Dados_ordenados[ID PCA por catálogo/código]),"")</f>
        <v>SADI-141</v>
      </c>
    </row>
    <row r="108" spans="2:6" x14ac:dyDescent="0.2">
      <c r="B108" s="47" cm="1">
        <f t="array" aca="1" ref="B108" ca="1">catmat_unico</f>
        <v>100072302</v>
      </c>
      <c r="C108" s="47" t="str">
        <f ca="1">VLOOKUP(Tabela4[[#This Row],[ID catálogo/código]],Dados_ordenados[[ID 1-catálogo-código]:[Código]],2,FALSE)</f>
        <v>CATMAT</v>
      </c>
      <c r="D108" s="47">
        <f ca="1">VLOOKUP(Tabela4[[#This Row],[ID catálogo/código]],Dados_ordenados[[ID 1-catálogo-código]:[Código]],3,FALSE)</f>
        <v>7230</v>
      </c>
      <c r="E108" s="80">
        <f ca="1">SUMIF(Dados_ordenados[ID 1-catálogo-código],Tabela4[[#This Row],[ID catálogo/código]],Dados_ordenados[Estimativa Preliminar de Valor])</f>
        <v>0</v>
      </c>
      <c r="F108" s="81" t="str" cm="1">
        <f t="array" aca="1" ref="F108" ca="1">IFERROR(LOOKUP(2,1/(Dados_ordenados[ID 1-catálogo-código]=Tabela4[[#This Row],[ID catálogo/código]]),Dados_ordenados[ID PCA por catálogo/código]),"")</f>
        <v>SADI-100</v>
      </c>
    </row>
    <row r="109" spans="2:6" x14ac:dyDescent="0.2">
      <c r="B109" s="47" cm="1">
        <f t="array" aca="1" ref="B109" ca="1">catmat_unico</f>
        <v>100072402</v>
      </c>
      <c r="C109" s="47" t="str">
        <f ca="1">VLOOKUP(Tabela4[[#This Row],[ID catálogo/código]],Dados_ordenados[[ID 1-catálogo-código]:[Código]],2,FALSE)</f>
        <v>CATMAT</v>
      </c>
      <c r="D109" s="47">
        <f ca="1">VLOOKUP(Tabela4[[#This Row],[ID catálogo/código]],Dados_ordenados[[ID 1-catálogo-código]:[Código]],3,FALSE)</f>
        <v>7240</v>
      </c>
      <c r="E109" s="80">
        <f ca="1">SUMIF(Dados_ordenados[ID 1-catálogo-código],Tabela4[[#This Row],[ID catálogo/código]],Dados_ordenados[Estimativa Preliminar de Valor])</f>
        <v>0</v>
      </c>
      <c r="F109" s="81" t="str" cm="1">
        <f t="array" aca="1" ref="F109" ca="1">IFERROR(LOOKUP(2,1/(Dados_ordenados[ID 1-catálogo-código]=Tabela4[[#This Row],[ID catálogo/código]]),Dados_ordenados[ID PCA por catálogo/código]),"")</f>
        <v>SADI-88</v>
      </c>
    </row>
    <row r="110" spans="2:6" x14ac:dyDescent="0.2">
      <c r="B110" s="47" cm="1">
        <f t="array" aca="1" ref="B110" ca="1">catmat_unico</f>
        <v>100072902</v>
      </c>
      <c r="C110" s="47" t="str">
        <f ca="1">VLOOKUP(Tabela4[[#This Row],[ID catálogo/código]],Dados_ordenados[[ID 1-catálogo-código]:[Código]],2,FALSE)</f>
        <v>CATMAT</v>
      </c>
      <c r="D110" s="47">
        <f ca="1">VLOOKUP(Tabela4[[#This Row],[ID catálogo/código]],Dados_ordenados[[ID 1-catálogo-código]:[Código]],3,FALSE)</f>
        <v>7290</v>
      </c>
      <c r="E110" s="80">
        <f ca="1">SUMIF(Dados_ordenados[ID 1-catálogo-código],Tabela4[[#This Row],[ID catálogo/código]],Dados_ordenados[Estimativa Preliminar de Valor])</f>
        <v>10464</v>
      </c>
      <c r="F110" s="81" t="str" cm="1">
        <f t="array" aca="1" ref="F110" ca="1">IFERROR(LOOKUP(2,1/(Dados_ordenados[ID 1-catálogo-código]=Tabela4[[#This Row],[ID catálogo/código]]),Dados_ordenados[ID PCA por catálogo/código]),"")</f>
        <v>SSEG-72</v>
      </c>
    </row>
    <row r="111" spans="2:6" x14ac:dyDescent="0.2">
      <c r="B111" s="47" cm="1">
        <f t="array" aca="1" ref="B111" ca="1">catmat_unico</f>
        <v>100073102</v>
      </c>
      <c r="C111" s="47" t="str">
        <f ca="1">VLOOKUP(Tabela4[[#This Row],[ID catálogo/código]],Dados_ordenados[[ID 1-catálogo-código]:[Código]],2,FALSE)</f>
        <v>CATMAT</v>
      </c>
      <c r="D111" s="47">
        <f ca="1">VLOOKUP(Tabela4[[#This Row],[ID catálogo/código]],Dados_ordenados[[ID 1-catálogo-código]:[Código]],3,FALSE)</f>
        <v>7310</v>
      </c>
      <c r="E111" s="80">
        <f ca="1">SUMIF(Dados_ordenados[ID 1-catálogo-código],Tabela4[[#This Row],[ID catálogo/código]],Dados_ordenados[Estimativa Preliminar de Valor])</f>
        <v>40258.74</v>
      </c>
      <c r="F111" s="81" t="str" cm="1">
        <f t="array" aca="1" ref="F111" ca="1">IFERROR(LOOKUP(2,1/(Dados_ordenados[ID 1-catálogo-código]=Tabela4[[#This Row],[ID catálogo/código]]),Dados_ordenados[ID PCA por catálogo/código]),"")</f>
        <v>SADI-103</v>
      </c>
    </row>
    <row r="112" spans="2:6" x14ac:dyDescent="0.2">
      <c r="B112" s="47" cm="1">
        <f t="array" aca="1" ref="B112" ca="1">catmat_unico</f>
        <v>100075102</v>
      </c>
      <c r="C112" s="47" t="str">
        <f ca="1">VLOOKUP(Tabela4[[#This Row],[ID catálogo/código]],Dados_ordenados[[ID 1-catálogo-código]:[Código]],2,FALSE)</f>
        <v>CATMAT</v>
      </c>
      <c r="D112" s="47">
        <f ca="1">VLOOKUP(Tabela4[[#This Row],[ID catálogo/código]],Dados_ordenados[[ID 1-catálogo-código]:[Código]],3,FALSE)</f>
        <v>7510</v>
      </c>
      <c r="E112" s="80">
        <f ca="1">SUMIF(Dados_ordenados[ID 1-catálogo-código],Tabela4[[#This Row],[ID catálogo/código]],Dados_ordenados[Estimativa Preliminar de Valor])</f>
        <v>976</v>
      </c>
      <c r="F112" s="81" t="str" cm="1">
        <f t="array" aca="1" ref="F112" ca="1">IFERROR(LOOKUP(2,1/(Dados_ordenados[ID 1-catálogo-código]=Tabela4[[#This Row],[ID catálogo/código]]),Dados_ordenados[ID PCA por catálogo/código]),"")</f>
        <v>SADI-80</v>
      </c>
    </row>
    <row r="113" spans="2:6" x14ac:dyDescent="0.2">
      <c r="B113" s="47" cm="1">
        <f t="array" aca="1" ref="B113" ca="1">catmat_unico</f>
        <v>100076102</v>
      </c>
      <c r="C113" s="47" t="str">
        <f ca="1">VLOOKUP(Tabela4[[#This Row],[ID catálogo/código]],Dados_ordenados[[ID 1-catálogo-código]:[Código]],2,FALSE)</f>
        <v>CATMAT</v>
      </c>
      <c r="D113" s="47">
        <f ca="1">VLOOKUP(Tabela4[[#This Row],[ID catálogo/código]],Dados_ordenados[[ID 1-catálogo-código]:[Código]],3,FALSE)</f>
        <v>7610</v>
      </c>
      <c r="E113" s="80">
        <f ca="1">SUMIF(Dados_ordenados[ID 1-catálogo-código],Tabela4[[#This Row],[ID catálogo/código]],Dados_ordenados[Estimativa Preliminar de Valor])</f>
        <v>91711.88</v>
      </c>
      <c r="F113" s="81" t="str" cm="1">
        <f t="array" aca="1" ref="F113" ca="1">IFERROR(LOOKUP(2,1/(Dados_ordenados[ID 1-catálogo-código]=Tabela4[[#This Row],[ID catálogo/código]]),Dados_ordenados[ID PCA por catálogo/código]),"")</f>
        <v>DUBI-12</v>
      </c>
    </row>
    <row r="114" spans="2:6" x14ac:dyDescent="0.2">
      <c r="B114" s="47" cm="1">
        <f t="array" aca="1" ref="B114" ca="1">catmat_unico</f>
        <v>100076902</v>
      </c>
      <c r="C114" s="47" t="str">
        <f ca="1">VLOOKUP(Tabela4[[#This Row],[ID catálogo/código]],Dados_ordenados[[ID 1-catálogo-código]:[Código]],2,FALSE)</f>
        <v>CATMAT</v>
      </c>
      <c r="D114" s="47">
        <f ca="1">VLOOKUP(Tabela4[[#This Row],[ID catálogo/código]],Dados_ordenados[[ID 1-catálogo-código]:[Código]],3,FALSE)</f>
        <v>7690</v>
      </c>
      <c r="E114" s="80">
        <f ca="1">SUMIF(Dados_ordenados[ID 1-catálogo-código],Tabela4[[#This Row],[ID catálogo/código]],Dados_ordenados[Estimativa Preliminar de Valor])</f>
        <v>11400</v>
      </c>
      <c r="F114" s="81" t="str" cm="1">
        <f t="array" aca="1" ref="F114" ca="1">IFERROR(LOOKUP(2,1/(Dados_ordenados[ID 1-catálogo-código]=Tabela4[[#This Row],[ID catálogo/código]]),Dados_ordenados[ID PCA por catálogo/código]),"")</f>
        <v>SADI-142</v>
      </c>
    </row>
    <row r="115" spans="2:6" x14ac:dyDescent="0.2">
      <c r="B115" s="47" cm="1">
        <f t="array" aca="1" ref="B115" ca="1">catmat_unico</f>
        <v>100077302</v>
      </c>
      <c r="C115" s="47" t="str">
        <f ca="1">VLOOKUP(Tabela4[[#This Row],[ID catálogo/código]],Dados_ordenados[[ID 1-catálogo-código]:[Código]],2,FALSE)</f>
        <v>CATMAT</v>
      </c>
      <c r="D115" s="47">
        <f ca="1">VLOOKUP(Tabela4[[#This Row],[ID catálogo/código]],Dados_ordenados[[ID 1-catálogo-código]:[Código]],3,FALSE)</f>
        <v>7730</v>
      </c>
      <c r="E115" s="80">
        <f ca="1">SUMIF(Dados_ordenados[ID 1-catálogo-código],Tabela4[[#This Row],[ID catálogo/código]],Dados_ordenados[Estimativa Preliminar de Valor])</f>
        <v>89479.4</v>
      </c>
      <c r="F115" s="81" t="str" cm="1">
        <f t="array" aca="1" ref="F115" ca="1">IFERROR(LOOKUP(2,1/(Dados_ordenados[ID 1-catálogo-código]=Tabela4[[#This Row],[ID catálogo/código]]),Dados_ordenados[ID PCA por catálogo/código]),"")</f>
        <v>SADI-99</v>
      </c>
    </row>
    <row r="116" spans="2:6" x14ac:dyDescent="0.2">
      <c r="B116" s="47" cm="1">
        <f t="array" aca="1" ref="B116" ca="1">catmat_unico</f>
        <v>100079102</v>
      </c>
      <c r="C116" s="47" t="str">
        <f ca="1">VLOOKUP(Tabela4[[#This Row],[ID catálogo/código]],Dados_ordenados[[ID 1-catálogo-código]:[Código]],2,FALSE)</f>
        <v>CATMAT</v>
      </c>
      <c r="D116" s="47">
        <f ca="1">VLOOKUP(Tabela4[[#This Row],[ID catálogo/código]],Dados_ordenados[[ID 1-catálogo-código]:[Código]],3,FALSE)</f>
        <v>7910</v>
      </c>
      <c r="E116" s="80">
        <f ca="1">SUMIF(Dados_ordenados[ID 1-catálogo-código],Tabela4[[#This Row],[ID catálogo/código]],Dados_ordenados[Estimativa Preliminar de Valor])</f>
        <v>800</v>
      </c>
      <c r="F116" s="81" t="str" cm="1">
        <f t="array" aca="1" ref="F116" ca="1">IFERROR(LOOKUP(2,1/(Dados_ordenados[ID 1-catálogo-código]=Tabela4[[#This Row],[ID catálogo/código]]),Dados_ordenados[ID PCA por catálogo/código]),"")</f>
        <v>SADI-134</v>
      </c>
    </row>
    <row r="117" spans="2:6" x14ac:dyDescent="0.2">
      <c r="B117" s="47" cm="1">
        <f t="array" aca="1" ref="B117" ca="1">catmat_unico</f>
        <v>100081052</v>
      </c>
      <c r="C117" s="47" t="str">
        <f ca="1">VLOOKUP(Tabela4[[#This Row],[ID catálogo/código]],Dados_ordenados[[ID 1-catálogo-código]:[Código]],2,FALSE)</f>
        <v>CATMAT</v>
      </c>
      <c r="D117" s="47">
        <f ca="1">VLOOKUP(Tabela4[[#This Row],[ID catálogo/código]],Dados_ordenados[[ID 1-catálogo-código]:[Código]],3,FALSE)</f>
        <v>8105</v>
      </c>
      <c r="E117" s="80">
        <f ca="1">SUMIF(Dados_ordenados[ID 1-catálogo-código],Tabela4[[#This Row],[ID catálogo/código]],Dados_ordenados[Estimativa Preliminar de Valor])</f>
        <v>19632</v>
      </c>
      <c r="F117" s="81" t="str" cm="1">
        <f t="array" aca="1" ref="F117" ca="1">IFERROR(LOOKUP(2,1/(Dados_ordenados[ID 1-catálogo-código]=Tabela4[[#This Row],[ID catálogo/código]]),Dados_ordenados[ID PCA por catálogo/código]),"")</f>
        <v>SADI-78, SSEG-42</v>
      </c>
    </row>
    <row r="118" spans="2:6" x14ac:dyDescent="0.2">
      <c r="B118" s="47" cm="1">
        <f t="array" aca="1" ref="B118" ca="1">catmat_unico</f>
        <v>100083111</v>
      </c>
      <c r="C118" s="47" t="str">
        <f ca="1">VLOOKUP(Tabela4[[#This Row],[ID catálogo/código]],Dados_ordenados[[ID 1-catálogo-código]:[Código]],2,FALSE)</f>
        <v>CATSER</v>
      </c>
      <c r="D118" s="47">
        <f ca="1">VLOOKUP(Tabela4[[#This Row],[ID catálogo/código]],Dados_ordenados[[ID 1-catálogo-código]:[Código]],3,FALSE)</f>
        <v>8311</v>
      </c>
      <c r="E118" s="80">
        <f ca="1">SUMIF(Dados_ordenados[ID 1-catálogo-código],Tabela4[[#This Row],[ID catálogo/código]],Dados_ordenados[Estimativa Preliminar de Valor])</f>
        <v>452401.34</v>
      </c>
      <c r="F118" s="81" t="str" cm="1">
        <f t="array" aca="1" ref="F118" ca="1">IFERROR(LOOKUP(2,1/(Dados_ordenados[ID 1-catálogo-código]=Tabela4[[#This Row],[ID catálogo/código]]),Dados_ordenados[ID PCA por catálogo/código]),"")</f>
        <v>SEGE-25</v>
      </c>
    </row>
    <row r="119" spans="2:6" x14ac:dyDescent="0.2">
      <c r="B119" s="47" cm="1">
        <f t="array" aca="1" ref="B119" ca="1">catmat_unico</f>
        <v>100084052</v>
      </c>
      <c r="C119" s="47" t="str">
        <f ca="1">VLOOKUP(Tabela4[[#This Row],[ID catálogo/código]],Dados_ordenados[[ID 1-catálogo-código]:[Código]],2,FALSE)</f>
        <v>CATMAT</v>
      </c>
      <c r="D119" s="47">
        <f ca="1">VLOOKUP(Tabela4[[#This Row],[ID catálogo/código]],Dados_ordenados[[ID 1-catálogo-código]:[Código]],3,FALSE)</f>
        <v>8405</v>
      </c>
      <c r="E119" s="80">
        <f ca="1">SUMIF(Dados_ordenados[ID 1-catálogo-código],Tabela4[[#This Row],[ID catálogo/código]],Dados_ordenados[Estimativa Preliminar de Valor])</f>
        <v>186149.18</v>
      </c>
      <c r="F119" s="81" t="str" cm="1">
        <f t="array" aca="1" ref="F119" ca="1">IFERROR(LOOKUP(2,1/(Dados_ordenados[ID 1-catálogo-código]=Tabela4[[#This Row],[ID catálogo/código]]),Dados_ordenados[ID PCA por catálogo/código]),"")</f>
        <v>SSEG-68, SSEG-70</v>
      </c>
    </row>
    <row r="120" spans="2:6" x14ac:dyDescent="0.2">
      <c r="B120" s="47" cm="1">
        <f t="array" aca="1" ref="B120" ca="1">catmat_unico</f>
        <v>100084152</v>
      </c>
      <c r="C120" s="47" t="str">
        <f ca="1">VLOOKUP(Tabela4[[#This Row],[ID catálogo/código]],Dados_ordenados[[ID 1-catálogo-código]:[Código]],2,FALSE)</f>
        <v>CATMAT</v>
      </c>
      <c r="D120" s="47">
        <f ca="1">VLOOKUP(Tabela4[[#This Row],[ID catálogo/código]],Dados_ordenados[[ID 1-catálogo-código]:[Código]],3,FALSE)</f>
        <v>8415</v>
      </c>
      <c r="E120" s="80">
        <f ca="1">SUMIF(Dados_ordenados[ID 1-catálogo-código],Tabela4[[#This Row],[ID catálogo/código]],Dados_ordenados[Estimativa Preliminar de Valor])</f>
        <v>0</v>
      </c>
      <c r="F120" s="81" t="str" cm="1">
        <f t="array" aca="1" ref="F120" ca="1">IFERROR(LOOKUP(2,1/(Dados_ordenados[ID 1-catálogo-código]=Tabela4[[#This Row],[ID catálogo/código]]),Dados_ordenados[ID PCA por catálogo/código]),"")</f>
        <v>SADI-90, SSEG-35</v>
      </c>
    </row>
    <row r="121" spans="2:6" x14ac:dyDescent="0.2">
      <c r="B121" s="47" cm="1">
        <f t="array" aca="1" ref="B121" ca="1">catmat_unico</f>
        <v>100084552</v>
      </c>
      <c r="C121" s="47" t="str">
        <f ca="1">VLOOKUP(Tabela4[[#This Row],[ID catálogo/código]],Dados_ordenados[[ID 1-catálogo-código]:[Código]],2,FALSE)</f>
        <v>CATMAT</v>
      </c>
      <c r="D121" s="47">
        <f ca="1">VLOOKUP(Tabela4[[#This Row],[ID catálogo/código]],Dados_ordenados[[ID 1-catálogo-código]:[Código]],3,FALSE)</f>
        <v>8455</v>
      </c>
      <c r="E121" s="80">
        <f ca="1">SUMIF(Dados_ordenados[ID 1-catálogo-código],Tabela4[[#This Row],[ID catálogo/código]],Dados_ordenados[Estimativa Preliminar de Valor])</f>
        <v>54614</v>
      </c>
      <c r="F121" s="81" t="str" cm="1">
        <f t="array" aca="1" ref="F121" ca="1">IFERROR(LOOKUP(2,1/(Dados_ordenados[ID 1-catálogo-código]=Tabela4[[#This Row],[ID catálogo/código]]),Dados_ordenados[ID PCA por catálogo/código]),"")</f>
        <v>SADI-79, SADI-84, SSEG-63</v>
      </c>
    </row>
    <row r="122" spans="2:6" x14ac:dyDescent="0.2">
      <c r="B122" s="47" cm="1">
        <f t="array" aca="1" ref="B122" ca="1">catmat_unico</f>
        <v>100084652</v>
      </c>
      <c r="C122" s="47" t="str">
        <f ca="1">VLOOKUP(Tabela4[[#This Row],[ID catálogo/código]],Dados_ordenados[[ID 1-catálogo-código]:[Código]],2,FALSE)</f>
        <v>CATMAT</v>
      </c>
      <c r="D122" s="47">
        <f ca="1">VLOOKUP(Tabela4[[#This Row],[ID catálogo/código]],Dados_ordenados[[ID 1-catálogo-código]:[Código]],3,FALSE)</f>
        <v>8465</v>
      </c>
      <c r="E122" s="80">
        <f ca="1">SUMIF(Dados_ordenados[ID 1-catálogo-código],Tabela4[[#This Row],[ID catálogo/código]],Dados_ordenados[Estimativa Preliminar de Valor])</f>
        <v>10400</v>
      </c>
      <c r="F122" s="81" t="str" cm="1">
        <f t="array" aca="1" ref="F122" ca="1">IFERROR(LOOKUP(2,1/(Dados_ordenados[ID 1-catálogo-código]=Tabela4[[#This Row],[ID catálogo/código]]),Dados_ordenados[ID PCA por catálogo/código]),"")</f>
        <v>SSEG-32, SSEG-34, SSEG-39</v>
      </c>
    </row>
    <row r="123" spans="2:6" x14ac:dyDescent="0.2">
      <c r="B123" s="47" cm="1">
        <f t="array" aca="1" ref="B123" ca="1">catmat_unico</f>
        <v>100084702</v>
      </c>
      <c r="C123" s="47" t="str">
        <f ca="1">VLOOKUP(Tabela4[[#This Row],[ID catálogo/código]],Dados_ordenados[[ID 1-catálogo-código]:[Código]],2,FALSE)</f>
        <v>CATMAT</v>
      </c>
      <c r="D123" s="47">
        <f ca="1">VLOOKUP(Tabela4[[#This Row],[ID catálogo/código]],Dados_ordenados[[ID 1-catálogo-código]:[Código]],3,FALSE)</f>
        <v>8470</v>
      </c>
      <c r="E123" s="80">
        <f ca="1">SUMIF(Dados_ordenados[ID 1-catálogo-código],Tabela4[[#This Row],[ID catálogo/código]],Dados_ordenados[Estimativa Preliminar de Valor])</f>
        <v>0</v>
      </c>
      <c r="F123" s="81" t="str" cm="1">
        <f t="array" aca="1" ref="F123" ca="1">IFERROR(LOOKUP(2,1/(Dados_ordenados[ID 1-catálogo-código]=Tabela4[[#This Row],[ID catálogo/código]]),Dados_ordenados[ID PCA por catálogo/código]),"")</f>
        <v>SSEG-44</v>
      </c>
    </row>
    <row r="124" spans="2:6" x14ac:dyDescent="0.2">
      <c r="B124" s="47" cm="1">
        <f t="array" aca="1" ref="B124" ca="1">catmat_unico</f>
        <v>100087302</v>
      </c>
      <c r="C124" s="47" t="str">
        <f ca="1">VLOOKUP(Tabela4[[#This Row],[ID catálogo/código]],Dados_ordenados[[ID 1-catálogo-código]:[Código]],2,FALSE)</f>
        <v>CATMAT</v>
      </c>
      <c r="D124" s="47">
        <f ca="1">VLOOKUP(Tabela4[[#This Row],[ID catálogo/código]],Dados_ordenados[[ID 1-catálogo-código]:[Código]],3,FALSE)</f>
        <v>8730</v>
      </c>
      <c r="E124" s="80">
        <f ca="1">SUMIF(Dados_ordenados[ID 1-catálogo-código],Tabela4[[#This Row],[ID catálogo/código]],Dados_ordenados[Estimativa Preliminar de Valor])</f>
        <v>1910</v>
      </c>
      <c r="F124" s="81" t="str" cm="1">
        <f t="array" aca="1" ref="F124" ca="1">IFERROR(LOOKUP(2,1/(Dados_ordenados[ID 1-catálogo-código]=Tabela4[[#This Row],[ID catálogo/código]]),Dados_ordenados[ID PCA por catálogo/código]),"")</f>
        <v>SADI-66</v>
      </c>
    </row>
    <row r="125" spans="2:6" x14ac:dyDescent="0.2">
      <c r="B125" s="47" cm="1">
        <f t="array" aca="1" ref="B125" ca="1">catmat_unico</f>
        <v>100087961</v>
      </c>
      <c r="C125" s="47" t="str">
        <f ca="1">VLOOKUP(Tabela4[[#This Row],[ID catálogo/código]],Dados_ordenados[[ID 1-catálogo-código]:[Código]],2,FALSE)</f>
        <v>CATSER</v>
      </c>
      <c r="D125" s="47">
        <f ca="1">VLOOKUP(Tabela4[[#This Row],[ID catálogo/código]],Dados_ordenados[[ID 1-catálogo-código]:[Código]],3,FALSE)</f>
        <v>8796</v>
      </c>
      <c r="E125" s="80">
        <f ca="1">SUMIF(Dados_ordenados[ID 1-catálogo-código],Tabela4[[#This Row],[ID catálogo/código]],Dados_ordenados[Estimativa Preliminar de Valor])</f>
        <v>99282.91</v>
      </c>
      <c r="F125" s="81" t="str" cm="1">
        <f t="array" aca="1" ref="F125" ca="1">IFERROR(LOOKUP(2,1/(Dados_ordenados[ID 1-catálogo-código]=Tabela4[[#This Row],[ID catálogo/código]]),Dados_ordenados[ID PCA por catálogo/código]),"")</f>
        <v>SEGE-24</v>
      </c>
    </row>
    <row r="126" spans="2:6" x14ac:dyDescent="0.2">
      <c r="B126" s="47" cm="1">
        <f t="array" aca="1" ref="B126" ca="1">catmat_unico</f>
        <v>100089202</v>
      </c>
      <c r="C126" s="47" t="str">
        <f ca="1">VLOOKUP(Tabela4[[#This Row],[ID catálogo/código]],Dados_ordenados[[ID 1-catálogo-código]:[Código]],2,FALSE)</f>
        <v>CATMAT</v>
      </c>
      <c r="D126" s="47">
        <f ca="1">VLOOKUP(Tabela4[[#This Row],[ID catálogo/código]],Dados_ordenados[[ID 1-catálogo-código]:[Código]],3,FALSE)</f>
        <v>8920</v>
      </c>
      <c r="E126" s="80">
        <f ca="1">SUMIF(Dados_ordenados[ID 1-catálogo-código],Tabela4[[#This Row],[ID catálogo/código]],Dados_ordenados[Estimativa Preliminar de Valor])</f>
        <v>3624</v>
      </c>
      <c r="F126" s="81" t="str" cm="1">
        <f t="array" aca="1" ref="F126" ca="1">IFERROR(LOOKUP(2,1/(Dados_ordenados[ID 1-catálogo-código]=Tabela4[[#This Row],[ID catálogo/código]]),Dados_ordenados[ID PCA por catálogo/código]),"")</f>
        <v>SADI-125</v>
      </c>
    </row>
    <row r="127" spans="2:6" x14ac:dyDescent="0.2">
      <c r="B127" s="47" cm="1">
        <f t="array" aca="1" ref="B127" ca="1">catmat_unico</f>
        <v>100089602</v>
      </c>
      <c r="C127" s="47" t="str">
        <f ca="1">VLOOKUP(Tabela4[[#This Row],[ID catálogo/código]],Dados_ordenados[[ID 1-catálogo-código]:[Código]],2,FALSE)</f>
        <v>CATMAT</v>
      </c>
      <c r="D127" s="47">
        <f ca="1">VLOOKUP(Tabela4[[#This Row],[ID catálogo/código]],Dados_ordenados[[ID 1-catálogo-código]:[Código]],3,FALSE)</f>
        <v>8960</v>
      </c>
      <c r="E127" s="80">
        <f ca="1">SUMIF(Dados_ordenados[ID 1-catálogo-código],Tabela4[[#This Row],[ID catálogo/código]],Dados_ordenados[Estimativa Preliminar de Valor])</f>
        <v>0</v>
      </c>
      <c r="F127" s="81" t="str" cm="1">
        <f t="array" aca="1" ref="F127" ca="1">IFERROR(LOOKUP(2,1/(Dados_ordenados[ID 1-catálogo-código]=Tabela4[[#This Row],[ID catálogo/código]]),Dados_ordenados[ID PCA por catálogo/código]),"")</f>
        <v>SADI-44</v>
      </c>
    </row>
    <row r="128" spans="2:6" x14ac:dyDescent="0.2">
      <c r="B128" s="47" cm="1">
        <f t="array" aca="1" ref="B128" ca="1">catmat_unico</f>
        <v>100093902</v>
      </c>
      <c r="C128" s="47" t="str">
        <f ca="1">VLOOKUP(Tabela4[[#This Row],[ID catálogo/código]],Dados_ordenados[[ID 1-catálogo-código]:[Código]],2,FALSE)</f>
        <v>CATMAT</v>
      </c>
      <c r="D128" s="47">
        <f ca="1">VLOOKUP(Tabela4[[#This Row],[ID catálogo/código]],Dados_ordenados[[ID 1-catálogo-código]:[Código]],3,FALSE)</f>
        <v>9390</v>
      </c>
      <c r="E128" s="80">
        <f ca="1">SUMIF(Dados_ordenados[ID 1-catálogo-código],Tabela4[[#This Row],[ID catálogo/código]],Dados_ordenados[Estimativa Preliminar de Valor])</f>
        <v>2682</v>
      </c>
      <c r="F128" s="81" t="str" cm="1">
        <f t="array" aca="1" ref="F128" ca="1">IFERROR(LOOKUP(2,1/(Dados_ordenados[ID 1-catálogo-código]=Tabela4[[#This Row],[ID catálogo/código]]),Dados_ordenados[ID PCA por catálogo/código]),"")</f>
        <v>SSEG-73</v>
      </c>
    </row>
    <row r="129" spans="2:6" x14ac:dyDescent="0.2">
      <c r="B129" s="47" cm="1">
        <f t="array" aca="1" ref="B129" ca="1">catmat_unico</f>
        <v>100099052</v>
      </c>
      <c r="C129" s="47" t="str">
        <f ca="1">VLOOKUP(Tabela4[[#This Row],[ID catálogo/código]],Dados_ordenados[[ID 1-catálogo-código]:[Código]],2,FALSE)</f>
        <v>CATMAT</v>
      </c>
      <c r="D129" s="47">
        <f ca="1">VLOOKUP(Tabela4[[#This Row],[ID catálogo/código]],Dados_ordenados[[ID 1-catálogo-código]:[Código]],3,FALSE)</f>
        <v>9905</v>
      </c>
      <c r="E129" s="80">
        <f ca="1">SUMIF(Dados_ordenados[ID 1-catálogo-código],Tabela4[[#This Row],[ID catálogo/código]],Dados_ordenados[Estimativa Preliminar de Valor])</f>
        <v>4326</v>
      </c>
      <c r="F129" s="81" t="str" cm="1">
        <f t="array" aca="1" ref="F129" ca="1">IFERROR(LOOKUP(2,1/(Dados_ordenados[ID 1-catálogo-código]=Tabela4[[#This Row],[ID catálogo/código]]),Dados_ordenados[ID PCA por catálogo/código]),"")</f>
        <v>SADI-72, SADI-112</v>
      </c>
    </row>
    <row r="130" spans="2:6" x14ac:dyDescent="0.2">
      <c r="B130" s="47" cm="1">
        <f t="array" aca="1" ref="B130" ca="1">catmat_unico</f>
        <v>100099992</v>
      </c>
      <c r="C130" s="47" t="str">
        <f ca="1">VLOOKUP(Tabela4[[#This Row],[ID catálogo/código]],Dados_ordenados[[ID 1-catálogo-código]:[Código]],2,FALSE)</f>
        <v>CATMAT</v>
      </c>
      <c r="D130" s="47">
        <f ca="1">VLOOKUP(Tabela4[[#This Row],[ID catálogo/código]],Dados_ordenados[[ID 1-catálogo-código]:[Código]],3,FALSE)</f>
        <v>9999</v>
      </c>
      <c r="E130" s="80">
        <f ca="1">SUMIF(Dados_ordenados[ID 1-catálogo-código],Tabela4[[#This Row],[ID catálogo/código]],Dados_ordenados[Estimativa Preliminar de Valor])</f>
        <v>1896</v>
      </c>
      <c r="F130" s="81" t="str" cm="1">
        <f t="array" aca="1" ref="F130" ca="1">IFERROR(LOOKUP(2,1/(Dados_ordenados[ID 1-catálogo-código]=Tabela4[[#This Row],[ID catálogo/código]]),Dados_ordenados[ID PCA por catálogo/código]),"")</f>
        <v>SSEG-45, SSEG-46</v>
      </c>
    </row>
    <row r="131" spans="2:6" x14ac:dyDescent="0.2">
      <c r="B131" s="47" cm="1">
        <f t="array" aca="1" ref="B131" ca="1">catmat_unico</f>
        <v>100100141</v>
      </c>
      <c r="C131" s="47" t="str">
        <f ca="1">VLOOKUP(Tabela4[[#This Row],[ID catálogo/código]],Dados_ordenados[[ID 1-catálogo-código]:[Código]],2,FALSE)</f>
        <v>CATSER</v>
      </c>
      <c r="D131" s="47">
        <f ca="1">VLOOKUP(Tabela4[[#This Row],[ID catálogo/código]],Dados_ordenados[[ID 1-catálogo-código]:[Código]],3,FALSE)</f>
        <v>10014</v>
      </c>
      <c r="E131" s="80">
        <f ca="1">SUMIF(Dados_ordenados[ID 1-catálogo-código],Tabela4[[#This Row],[ID catálogo/código]],Dados_ordenados[Estimativa Preliminar de Valor])</f>
        <v>5515705.75</v>
      </c>
      <c r="F131" s="81" t="str" cm="1">
        <f t="array" aca="1" ref="F131" ca="1">IFERROR(LOOKUP(2,1/(Dados_ordenados[ID 1-catálogo-código]=Tabela4[[#This Row],[ID catálogo/código]]),Dados_ordenados[ID PCA por catálogo/código]),"")</f>
        <v>EMAG-8, EMAG-9, SEGE-17, SEGE-18, SEGE-26, NORC-1, NORC-2, NORC-3</v>
      </c>
    </row>
    <row r="132" spans="2:6" x14ac:dyDescent="0.2">
      <c r="B132" s="47" cm="1">
        <f t="array" aca="1" ref="B132" ca="1">catmat_unico</f>
        <v>100126982</v>
      </c>
      <c r="C132" s="47" t="str">
        <f ca="1">VLOOKUP(Tabela4[[#This Row],[ID catálogo/código]],Dados_ordenados[[ID 1-catálogo-código]:[Código]],2,FALSE)</f>
        <v>CATMAT</v>
      </c>
      <c r="D132" s="47">
        <f ca="1">VLOOKUP(Tabela4[[#This Row],[ID catálogo/código]],Dados_ordenados[[ID 1-catálogo-código]:[Código]],3,FALSE)</f>
        <v>12698</v>
      </c>
      <c r="E132" s="80">
        <f ca="1">SUMIF(Dados_ordenados[ID 1-catálogo-código],Tabela4[[#This Row],[ID catálogo/código]],Dados_ordenados[Estimativa Preliminar de Valor])</f>
        <v>0</v>
      </c>
      <c r="F132" s="81" t="str" cm="1">
        <f t="array" aca="1" ref="F132" ca="1">IFERROR(LOOKUP(2,1/(Dados_ordenados[ID 1-catálogo-código]=Tabela4[[#This Row],[ID catálogo/código]]),Dados_ordenados[ID PCA por catálogo/código]),"")</f>
        <v>SEGE-8</v>
      </c>
    </row>
    <row r="133" spans="2:6" x14ac:dyDescent="0.2">
      <c r="B133" s="47" cm="1">
        <f t="array" aca="1" ref="B133" ca="1">catmat_unico</f>
        <v>100128821</v>
      </c>
      <c r="C133" s="47" t="str">
        <f ca="1">VLOOKUP(Tabela4[[#This Row],[ID catálogo/código]],Dados_ordenados[[ID 1-catálogo-código]:[Código]],2,FALSE)</f>
        <v>CATSER</v>
      </c>
      <c r="D133" s="47">
        <f ca="1">VLOOKUP(Tabela4[[#This Row],[ID catálogo/código]],Dados_ordenados[[ID 1-catálogo-código]:[Código]],3,FALSE)</f>
        <v>12882</v>
      </c>
      <c r="E133" s="80">
        <f ca="1">SUMIF(Dados_ordenados[ID 1-catálogo-código],Tabela4[[#This Row],[ID catálogo/código]],Dados_ordenados[Estimativa Preliminar de Valor])</f>
        <v>8210</v>
      </c>
      <c r="F133" s="81" t="str" cm="1">
        <f t="array" aca="1" ref="F133" ca="1">IFERROR(LOOKUP(2,1/(Dados_ordenados[ID 1-catálogo-código]=Tabela4[[#This Row],[ID catálogo/código]]),Dados_ordenados[ID PCA por catálogo/código]),"")</f>
        <v>SADI-147</v>
      </c>
    </row>
    <row r="134" spans="2:6" x14ac:dyDescent="0.2">
      <c r="B134" s="47" cm="1">
        <f t="array" aca="1" ref="B134" ca="1">catmat_unico</f>
        <v>100129201</v>
      </c>
      <c r="C134" s="47" t="str">
        <f ca="1">VLOOKUP(Tabela4[[#This Row],[ID catálogo/código]],Dados_ordenados[[ID 1-catálogo-código]:[Código]],2,FALSE)</f>
        <v>CATSER</v>
      </c>
      <c r="D134" s="47">
        <f ca="1">VLOOKUP(Tabela4[[#This Row],[ID catálogo/código]],Dados_ordenados[[ID 1-catálogo-código]:[Código]],3,FALSE)</f>
        <v>12920</v>
      </c>
      <c r="E134" s="80">
        <f ca="1">SUMIF(Dados_ordenados[ID 1-catálogo-código],Tabela4[[#This Row],[ID catálogo/código]],Dados_ordenados[Estimativa Preliminar de Valor])</f>
        <v>34370113.43</v>
      </c>
      <c r="F134" s="81" t="str" cm="1">
        <f t="array" aca="1" ref="F134" ca="1">IFERROR(LOOKUP(2,1/(Dados_ordenados[ID 1-catálogo-código]=Tabela4[[#This Row],[ID catálogo/código]]),Dados_ordenados[ID PCA por catálogo/código]),"")</f>
        <v>UBAS-2</v>
      </c>
    </row>
    <row r="135" spans="2:6" x14ac:dyDescent="0.2">
      <c r="B135" s="47" cm="1">
        <f t="array" aca="1" ref="B135" ca="1">catmat_unico</f>
        <v>100129551</v>
      </c>
      <c r="C135" s="47" t="str">
        <f ca="1">VLOOKUP(Tabela4[[#This Row],[ID catálogo/código]],Dados_ordenados[[ID 1-catálogo-código]:[Código]],2,FALSE)</f>
        <v>CATSER</v>
      </c>
      <c r="D135" s="47">
        <f ca="1">VLOOKUP(Tabela4[[#This Row],[ID catálogo/código]],Dados_ordenados[[ID 1-catálogo-código]:[Código]],3,FALSE)</f>
        <v>12955</v>
      </c>
      <c r="E135" s="80">
        <f ca="1">SUMIF(Dados_ordenados[ID 1-catálogo-código],Tabela4[[#This Row],[ID catálogo/código]],Dados_ordenados[Estimativa Preliminar de Valor])</f>
        <v>410121.07999999996</v>
      </c>
      <c r="F135" s="81" t="str" cm="1">
        <f t="array" aca="1" ref="F135" ca="1">IFERROR(LOOKUP(2,1/(Dados_ordenados[ID 1-catálogo-código]=Tabela4[[#This Row],[ID catálogo/código]]),Dados_ordenados[ID PCA por catálogo/código]),"")</f>
        <v>SADI-62</v>
      </c>
    </row>
    <row r="136" spans="2:6" x14ac:dyDescent="0.2">
      <c r="B136" s="47" cm="1">
        <f t="array" aca="1" ref="B136" ca="1">catmat_unico</f>
        <v>100134471</v>
      </c>
      <c r="C136" s="47" t="str">
        <f ca="1">VLOOKUP(Tabela4[[#This Row],[ID catálogo/código]],Dados_ordenados[[ID 1-catálogo-código]:[Código]],2,FALSE)</f>
        <v>CATSER</v>
      </c>
      <c r="D136" s="47">
        <f ca="1">VLOOKUP(Tabela4[[#This Row],[ID catálogo/código]],Dados_ordenados[[ID 1-catálogo-código]:[Código]],3,FALSE)</f>
        <v>13447</v>
      </c>
      <c r="E136" s="80">
        <f ca="1">SUMIF(Dados_ordenados[ID 1-catálogo-código],Tabela4[[#This Row],[ID catálogo/código]],Dados_ordenados[Estimativa Preliminar de Valor])</f>
        <v>0</v>
      </c>
      <c r="F136" s="81" t="str" cm="1">
        <f t="array" aca="1" ref="F136" ca="1">IFERROR(LOOKUP(2,1/(Dados_ordenados[ID 1-catálogo-código]=Tabela4[[#This Row],[ID catálogo/código]]),Dados_ordenados[ID PCA por catálogo/código]),"")</f>
        <v>SADI-9</v>
      </c>
    </row>
    <row r="137" spans="2:6" x14ac:dyDescent="0.2">
      <c r="B137" s="47" cm="1">
        <f t="array" aca="1" ref="B137" ca="1">catmat_unico</f>
        <v>100135951</v>
      </c>
      <c r="C137" s="47" t="str">
        <f ca="1">VLOOKUP(Tabela4[[#This Row],[ID catálogo/código]],Dados_ordenados[[ID 1-catálogo-código]:[Código]],2,FALSE)</f>
        <v>CATSER</v>
      </c>
      <c r="D137" s="47">
        <f ca="1">VLOOKUP(Tabela4[[#This Row],[ID catálogo/código]],Dados_ordenados[[ID 1-catálogo-código]:[Código]],3,FALSE)</f>
        <v>13595</v>
      </c>
      <c r="E137" s="80">
        <f ca="1">SUMIF(Dados_ordenados[ID 1-catálogo-código],Tabela4[[#This Row],[ID catálogo/código]],Dados_ordenados[Estimativa Preliminar de Valor])</f>
        <v>17674.8</v>
      </c>
      <c r="F137" s="81" t="str" cm="1">
        <f t="array" aca="1" ref="F137" ca="1">IFERROR(LOOKUP(2,1/(Dados_ordenados[ID 1-catálogo-código]=Tabela4[[#This Row],[ID catálogo/código]]),Dados_ordenados[ID PCA por catálogo/código]),"")</f>
        <v>SADI-30</v>
      </c>
    </row>
    <row r="138" spans="2:6" x14ac:dyDescent="0.2">
      <c r="B138" s="47" cm="1">
        <f t="array" aca="1" ref="B138" ca="1">catmat_unico</f>
        <v>100139431</v>
      </c>
      <c r="C138" s="47" t="str">
        <f ca="1">VLOOKUP(Tabela4[[#This Row],[ID catálogo/código]],Dados_ordenados[[ID 1-catálogo-código]:[Código]],2,FALSE)</f>
        <v>CATSER</v>
      </c>
      <c r="D138" s="47">
        <f ca="1">VLOOKUP(Tabela4[[#This Row],[ID catálogo/código]],Dados_ordenados[[ID 1-catálogo-código]:[Código]],3,FALSE)</f>
        <v>13943</v>
      </c>
      <c r="E138" s="80">
        <f ca="1">SUMIF(Dados_ordenados[ID 1-catálogo-código],Tabela4[[#This Row],[ID catálogo/código]],Dados_ordenados[Estimativa Preliminar de Valor])</f>
        <v>183.33</v>
      </c>
      <c r="F138" s="81" t="str" cm="1">
        <f t="array" aca="1" ref="F138" ca="1">IFERROR(LOOKUP(2,1/(Dados_ordenados[ID 1-catálogo-código]=Tabela4[[#This Row],[ID catálogo/código]]),Dados_ordenados[ID PCA por catálogo/código]),"")</f>
        <v>SADI-126</v>
      </c>
    </row>
    <row r="139" spans="2:6" x14ac:dyDescent="0.2">
      <c r="B139" s="47" cm="1">
        <f t="array" aca="1" ref="B139" ca="1">catmat_unico</f>
        <v>100140521</v>
      </c>
      <c r="C139" s="47" t="str">
        <f ca="1">VLOOKUP(Tabela4[[#This Row],[ID catálogo/código]],Dados_ordenados[[ID 1-catálogo-código]:[Código]],2,FALSE)</f>
        <v>CATSER</v>
      </c>
      <c r="D139" s="47">
        <f ca="1">VLOOKUP(Tabela4[[#This Row],[ID catálogo/código]],Dados_ordenados[[ID 1-catálogo-código]:[Código]],3,FALSE)</f>
        <v>14052</v>
      </c>
      <c r="E139" s="80">
        <f ca="1">SUMIF(Dados_ordenados[ID 1-catálogo-código],Tabela4[[#This Row],[ID catálogo/código]],Dados_ordenados[Estimativa Preliminar de Valor])</f>
        <v>37599</v>
      </c>
      <c r="F139" s="81" t="str" cm="1">
        <f t="array" aca="1" ref="F139" ca="1">IFERROR(LOOKUP(2,1/(Dados_ordenados[ID 1-catálogo-código]=Tabela4[[#This Row],[ID catálogo/código]]),Dados_ordenados[ID PCA por catálogo/código]),"")</f>
        <v>UBAS-1, UBAS-3</v>
      </c>
    </row>
    <row r="140" spans="2:6" x14ac:dyDescent="0.2">
      <c r="B140" s="47" cm="1">
        <f t="array" aca="1" ref="B140" ca="1">catmat_unico</f>
        <v>100142651</v>
      </c>
      <c r="C140" s="47" t="str">
        <f ca="1">VLOOKUP(Tabela4[[#This Row],[ID catálogo/código]],Dados_ordenados[[ID 1-catálogo-código]:[Código]],2,FALSE)</f>
        <v>CATSER</v>
      </c>
      <c r="D140" s="47">
        <f ca="1">VLOOKUP(Tabela4[[#This Row],[ID catálogo/código]],Dados_ordenados[[ID 1-catálogo-código]:[Código]],3,FALSE)</f>
        <v>14265</v>
      </c>
      <c r="E140" s="80">
        <f ca="1">SUMIF(Dados_ordenados[ID 1-catálogo-código],Tabela4[[#This Row],[ID catálogo/código]],Dados_ordenados[Estimativa Preliminar de Valor])</f>
        <v>148560</v>
      </c>
      <c r="F140" s="81" t="str" cm="1">
        <f t="array" aca="1" ref="F140" ca="1">IFERROR(LOOKUP(2,1/(Dados_ordenados[ID 1-catálogo-código]=Tabela4[[#This Row],[ID catálogo/código]]),Dados_ordenados[ID PCA por catálogo/código]),"")</f>
        <v>SADI-12</v>
      </c>
    </row>
    <row r="141" spans="2:6" x14ac:dyDescent="0.2">
      <c r="B141" s="47" cm="1">
        <f t="array" aca="1" ref="B141" ca="1">catmat_unico</f>
        <v>100143971</v>
      </c>
      <c r="C141" s="47" t="str">
        <f ca="1">VLOOKUP(Tabela4[[#This Row],[ID catálogo/código]],Dados_ordenados[[ID 1-catálogo-código]:[Código]],2,FALSE)</f>
        <v>CATSER</v>
      </c>
      <c r="D141" s="47">
        <f ca="1">VLOOKUP(Tabela4[[#This Row],[ID catálogo/código]],Dados_ordenados[[ID 1-catálogo-código]:[Código]],3,FALSE)</f>
        <v>14397</v>
      </c>
      <c r="E141" s="80">
        <f ca="1">SUMIF(Dados_ordenados[ID 1-catálogo-código],Tabela4[[#This Row],[ID catálogo/código]],Dados_ordenados[Estimativa Preliminar de Valor])</f>
        <v>1497682.53</v>
      </c>
      <c r="F141" s="81" t="str" cm="1">
        <f t="array" aca="1" ref="F141" ca="1">IFERROR(LOOKUP(2,1/(Dados_ordenados[ID 1-catálogo-código]=Tabela4[[#This Row],[ID catálogo/código]]),Dados_ordenados[ID PCA por catálogo/código]),"")</f>
        <v>SADI-8</v>
      </c>
    </row>
    <row r="142" spans="2:6" x14ac:dyDescent="0.2">
      <c r="B142" s="47" cm="1">
        <f t="array" aca="1" ref="B142" ca="1">catmat_unico</f>
        <v>100145911</v>
      </c>
      <c r="C142" s="47" t="str">
        <f ca="1">VLOOKUP(Tabela4[[#This Row],[ID catálogo/código]],Dados_ordenados[[ID 1-catálogo-código]:[Código]],2,FALSE)</f>
        <v>CATSER</v>
      </c>
      <c r="D142" s="47">
        <f ca="1">VLOOKUP(Tabela4[[#This Row],[ID catálogo/código]],Dados_ordenados[[ID 1-catálogo-código]:[Código]],3,FALSE)</f>
        <v>14591</v>
      </c>
      <c r="E142" s="80">
        <f ca="1">SUMIF(Dados_ordenados[ID 1-catálogo-código],Tabela4[[#This Row],[ID catálogo/código]],Dados_ordenados[Estimativa Preliminar de Valor])</f>
        <v>50306</v>
      </c>
      <c r="F142" s="81" t="str" cm="1">
        <f t="array" aca="1" ref="F142" ca="1">IFERROR(LOOKUP(2,1/(Dados_ordenados[ID 1-catálogo-código]=Tabela4[[#This Row],[ID catálogo/código]]),Dados_ordenados[ID PCA por catálogo/código]),"")</f>
        <v>SADI-71</v>
      </c>
    </row>
    <row r="143" spans="2:6" x14ac:dyDescent="0.2">
      <c r="B143" s="47" cm="1">
        <f t="array" aca="1" ref="B143" ca="1">catmat_unico</f>
        <v>100150081</v>
      </c>
      <c r="C143" s="47" t="str">
        <f ca="1">VLOOKUP(Tabela4[[#This Row],[ID catálogo/código]],Dados_ordenados[[ID 1-catálogo-código]:[Código]],2,FALSE)</f>
        <v>CATSER</v>
      </c>
      <c r="D143" s="47">
        <f ca="1">VLOOKUP(Tabela4[[#This Row],[ID catálogo/código]],Dados_ordenados[[ID 1-catálogo-código]:[Código]],3,FALSE)</f>
        <v>15008</v>
      </c>
      <c r="E143" s="80">
        <f ca="1">SUMIF(Dados_ordenados[ID 1-catálogo-código],Tabela4[[#This Row],[ID catálogo/código]],Dados_ordenados[Estimativa Preliminar de Valor])</f>
        <v>0</v>
      </c>
      <c r="F143" s="81" t="str" cm="1">
        <f t="array" aca="1" ref="F143" ca="1">IFERROR(LOOKUP(2,1/(Dados_ordenados[ID 1-catálogo-código]=Tabela4[[#This Row],[ID catálogo/código]]),Dados_ordenados[ID PCA por catálogo/código]),"")</f>
        <v>SSEG-7</v>
      </c>
    </row>
    <row r="144" spans="2:6" x14ac:dyDescent="0.2">
      <c r="B144" s="47" cm="1">
        <f t="array" aca="1" ref="B144" ca="1">catmat_unico</f>
        <v>100151561</v>
      </c>
      <c r="C144" s="47" t="str">
        <f ca="1">VLOOKUP(Tabela4[[#This Row],[ID catálogo/código]],Dados_ordenados[[ID 1-catálogo-código]:[Código]],2,FALSE)</f>
        <v>CATSER</v>
      </c>
      <c r="D144" s="47">
        <f ca="1">VLOOKUP(Tabela4[[#This Row],[ID catálogo/código]],Dados_ordenados[[ID 1-catálogo-código]:[Código]],3,FALSE)</f>
        <v>15156</v>
      </c>
      <c r="E144" s="80">
        <f ca="1">SUMIF(Dados_ordenados[ID 1-catálogo-código],Tabela4[[#This Row],[ID catálogo/código]],Dados_ordenados[Estimativa Preliminar de Valor])</f>
        <v>892786.17</v>
      </c>
      <c r="F144" s="81" t="str" cm="1">
        <f t="array" aca="1" ref="F144" ca="1">IFERROR(LOOKUP(2,1/(Dados_ordenados[ID 1-catálogo-código]=Tabela4[[#This Row],[ID catálogo/código]]),Dados_ordenados[ID PCA por catálogo/código]),"")</f>
        <v>SEGE-1, SEGE-1, SEGE-19, SEGE-21, SEGE-23</v>
      </c>
    </row>
    <row r="145" spans="2:6" x14ac:dyDescent="0.2">
      <c r="B145" s="47" cm="1">
        <f t="array" aca="1" ref="B145" ca="1">catmat_unico</f>
        <v>100161951</v>
      </c>
      <c r="C145" s="47" t="str">
        <f ca="1">VLOOKUP(Tabela4[[#This Row],[ID catálogo/código]],Dados_ordenados[[ID 1-catálogo-código]:[Código]],2,FALSE)</f>
        <v>CATSER</v>
      </c>
      <c r="D145" s="47">
        <f ca="1">VLOOKUP(Tabela4[[#This Row],[ID catálogo/código]],Dados_ordenados[[ID 1-catálogo-código]:[Código]],3,FALSE)</f>
        <v>16195</v>
      </c>
      <c r="E145" s="80">
        <f ca="1">SUMIF(Dados_ordenados[ID 1-catálogo-código],Tabela4[[#This Row],[ID catálogo/código]],Dados_ordenados[Estimativa Preliminar de Valor])</f>
        <v>41949.159999999996</v>
      </c>
      <c r="F145" s="81" t="str" cm="1">
        <f t="array" aca="1" ref="F145" ca="1">IFERROR(LOOKUP(2,1/(Dados_ordenados[ID 1-catálogo-código]=Tabela4[[#This Row],[ID catálogo/código]]),Dados_ordenados[ID PCA por catálogo/código]),"")</f>
        <v>SADI-29, SADI-37, SADI-38, SADI-39, SADI-40, SADI-136, SEGE-7, SSEG-14, SSEG-15, SSEG-17</v>
      </c>
    </row>
    <row r="146" spans="2:6" x14ac:dyDescent="0.2">
      <c r="B146" s="47" cm="1">
        <f t="array" aca="1" ref="B146" ca="1">catmat_unico</f>
        <v>100162921</v>
      </c>
      <c r="C146" s="47" t="str">
        <f ca="1">VLOOKUP(Tabela4[[#This Row],[ID catálogo/código]],Dados_ordenados[[ID 1-catálogo-código]:[Código]],2,FALSE)</f>
        <v>CATSER</v>
      </c>
      <c r="D146" s="47">
        <f ca="1">VLOOKUP(Tabela4[[#This Row],[ID catálogo/código]],Dados_ordenados[[ID 1-catálogo-código]:[Código]],3,FALSE)</f>
        <v>16292</v>
      </c>
      <c r="E146" s="80">
        <f ca="1">SUMIF(Dados_ordenados[ID 1-catálogo-código],Tabela4[[#This Row],[ID catálogo/código]],Dados_ordenados[Estimativa Preliminar de Valor])</f>
        <v>812887</v>
      </c>
      <c r="F146" s="81" t="str" cm="1">
        <f t="array" aca="1" ref="F146" ca="1">IFERROR(LOOKUP(2,1/(Dados_ordenados[ID 1-catálogo-código]=Tabela4[[#This Row],[ID catálogo/código]]),Dados_ordenados[ID PCA por catálogo/código]),"")</f>
        <v>SSEG-5</v>
      </c>
    </row>
    <row r="147" spans="2:6" x14ac:dyDescent="0.2">
      <c r="B147" s="47" cm="1">
        <f t="array" aca="1" ref="B147" ca="1">catmat_unico</f>
        <v>100165001</v>
      </c>
      <c r="C147" s="47" t="str">
        <f ca="1">VLOOKUP(Tabela4[[#This Row],[ID catálogo/código]],Dados_ordenados[[ID 1-catálogo-código]:[Código]],2,FALSE)</f>
        <v>CATSER</v>
      </c>
      <c r="D147" s="47">
        <f ca="1">VLOOKUP(Tabela4[[#This Row],[ID catálogo/código]],Dados_ordenados[[ID 1-catálogo-código]:[Código]],3,FALSE)</f>
        <v>16500</v>
      </c>
      <c r="E147" s="80">
        <f ca="1">SUMIF(Dados_ordenados[ID 1-catálogo-código],Tabela4[[#This Row],[ID catálogo/código]],Dados_ordenados[Estimativa Preliminar de Valor])</f>
        <v>8990</v>
      </c>
      <c r="F147" s="81" t="str" cm="1">
        <f t="array" aca="1" ref="F147" ca="1">IFERROR(LOOKUP(2,1/(Dados_ordenados[ID 1-catálogo-código]=Tabela4[[#This Row],[ID catálogo/código]]),Dados_ordenados[ID PCA por catálogo/código]),"")</f>
        <v>SADI-114</v>
      </c>
    </row>
    <row r="148" spans="2:6" x14ac:dyDescent="0.2">
      <c r="B148" s="47" cm="1">
        <f t="array" aca="1" ref="B148" ca="1">catmat_unico</f>
        <v>100167301</v>
      </c>
      <c r="C148" s="47" t="str">
        <f ca="1">VLOOKUP(Tabela4[[#This Row],[ID catálogo/código]],Dados_ordenados[[ID 1-catálogo-código]:[Código]],2,FALSE)</f>
        <v>CATSER</v>
      </c>
      <c r="D148" s="47">
        <f ca="1">VLOOKUP(Tabela4[[#This Row],[ID catálogo/código]],Dados_ordenados[[ID 1-catálogo-código]:[Código]],3,FALSE)</f>
        <v>16730</v>
      </c>
      <c r="E148" s="80">
        <f ca="1">SUMIF(Dados_ordenados[ID 1-catálogo-código],Tabela4[[#This Row],[ID catálogo/código]],Dados_ordenados[Estimativa Preliminar de Valor])</f>
        <v>31500</v>
      </c>
      <c r="F148" s="81" t="str" cm="1">
        <f t="array" aca="1" ref="F148" ca="1">IFERROR(LOOKUP(2,1/(Dados_ordenados[ID 1-catálogo-código]=Tabela4[[#This Row],[ID catálogo/código]]),Dados_ordenados[ID PCA por catálogo/código]),"")</f>
        <v>SADI-123</v>
      </c>
    </row>
    <row r="149" spans="2:6" x14ac:dyDescent="0.2">
      <c r="B149" s="47" cm="1">
        <f t="array" aca="1" ref="B149" ca="1">catmat_unico</f>
        <v>100174261</v>
      </c>
      <c r="C149" s="47" t="str">
        <f ca="1">VLOOKUP(Tabela4[[#This Row],[ID catálogo/código]],Dados_ordenados[[ID 1-catálogo-código]:[Código]],2,FALSE)</f>
        <v>CATSER</v>
      </c>
      <c r="D149" s="47">
        <f ca="1">VLOOKUP(Tabela4[[#This Row],[ID catálogo/código]],Dados_ordenados[[ID 1-catálogo-código]:[Código]],3,FALSE)</f>
        <v>17426</v>
      </c>
      <c r="E149" s="80">
        <f ca="1">SUMIF(Dados_ordenados[ID 1-catálogo-código],Tabela4[[#This Row],[ID catálogo/código]],Dados_ordenados[Estimativa Preliminar de Valor])</f>
        <v>3040555.39</v>
      </c>
      <c r="F149" s="81" t="str" cm="1">
        <f t="array" aca="1" ref="F149" ca="1">IFERROR(LOOKUP(2,1/(Dados_ordenados[ID 1-catálogo-código]=Tabela4[[#This Row],[ID catálogo/código]]),Dados_ordenados[ID PCA por catálogo/código]),"")</f>
        <v>SADI-13, SADI-14</v>
      </c>
    </row>
    <row r="150" spans="2:6" x14ac:dyDescent="0.2">
      <c r="B150" s="47" cm="1">
        <f t="array" aca="1" ref="B150" ca="1">catmat_unico</f>
        <v>100175071</v>
      </c>
      <c r="C150" s="47" t="str">
        <f ca="1">VLOOKUP(Tabela4[[#This Row],[ID catálogo/código]],Dados_ordenados[[ID 1-catálogo-código]:[Código]],2,FALSE)</f>
        <v>CATSER</v>
      </c>
      <c r="D150" s="47">
        <f ca="1">VLOOKUP(Tabela4[[#This Row],[ID catálogo/código]],Dados_ordenados[[ID 1-catálogo-código]:[Código]],3,FALSE)</f>
        <v>17507</v>
      </c>
      <c r="E150" s="80">
        <f ca="1">SUMIF(Dados_ordenados[ID 1-catálogo-código],Tabela4[[#This Row],[ID catálogo/código]],Dados_ordenados[Estimativa Preliminar de Valor])</f>
        <v>5978</v>
      </c>
      <c r="F150" s="81" t="str" cm="1">
        <f t="array" aca="1" ref="F150" ca="1">IFERROR(LOOKUP(2,1/(Dados_ordenados[ID 1-catálogo-código]=Tabela4[[#This Row],[ID catálogo/código]]),Dados_ordenados[ID PCA por catálogo/código]),"")</f>
        <v>SADI-68</v>
      </c>
    </row>
    <row r="151" spans="2:6" x14ac:dyDescent="0.2">
      <c r="B151" s="47" cm="1">
        <f t="array" aca="1" ref="B151" ca="1">catmat_unico</f>
        <v>100176631</v>
      </c>
      <c r="C151" s="47" t="str">
        <f ca="1">VLOOKUP(Tabela4[[#This Row],[ID catálogo/código]],Dados_ordenados[[ID 1-catálogo-código]:[Código]],2,FALSE)</f>
        <v>CATSER</v>
      </c>
      <c r="D151" s="47">
        <f ca="1">VLOOKUP(Tabela4[[#This Row],[ID catálogo/código]],Dados_ordenados[[ID 1-catálogo-código]:[Código]],3,FALSE)</f>
        <v>17663</v>
      </c>
      <c r="E151" s="80">
        <f ca="1">SUMIF(Dados_ordenados[ID 1-catálogo-código],Tabela4[[#This Row],[ID catálogo/código]],Dados_ordenados[Estimativa Preliminar de Valor])</f>
        <v>44558.79</v>
      </c>
      <c r="F151" s="81" t="str" cm="1">
        <f t="array" aca="1" ref="F151" ca="1">IFERROR(LOOKUP(2,1/(Dados_ordenados[ID 1-catálogo-código]=Tabela4[[#This Row],[ID catálogo/código]]),Dados_ordenados[ID PCA por catálogo/código]),"")</f>
        <v>EMAG-5, SEGE-6, SEGE-16</v>
      </c>
    </row>
    <row r="152" spans="2:6" x14ac:dyDescent="0.2">
      <c r="B152" s="47" cm="1">
        <f t="array" aca="1" ref="B152" ca="1">catmat_unico</f>
        <v>100179901</v>
      </c>
      <c r="C152" s="47" t="str">
        <f ca="1">VLOOKUP(Tabela4[[#This Row],[ID catálogo/código]],Dados_ordenados[[ID 1-catálogo-código]:[Código]],2,FALSE)</f>
        <v>CATSER</v>
      </c>
      <c r="D152" s="47">
        <f ca="1">VLOOKUP(Tabela4[[#This Row],[ID catálogo/código]],Dados_ordenados[[ID 1-catálogo-código]:[Código]],3,FALSE)</f>
        <v>17990</v>
      </c>
      <c r="E152" s="80">
        <f ca="1">SUMIF(Dados_ordenados[ID 1-catálogo-código],Tabela4[[#This Row],[ID catálogo/código]],Dados_ordenados[Estimativa Preliminar de Valor])</f>
        <v>439451.61000000004</v>
      </c>
      <c r="F152" s="81" t="str" cm="1">
        <f t="array" aca="1" ref="F152" ca="1">IFERROR(LOOKUP(2,1/(Dados_ordenados[ID 1-catálogo-código]=Tabela4[[#This Row],[ID catálogo/código]]),Dados_ordenados[ID PCA por catálogo/código]),"")</f>
        <v>SADI-34</v>
      </c>
    </row>
    <row r="153" spans="2:6" x14ac:dyDescent="0.2">
      <c r="B153" s="47" cm="1">
        <f t="array" aca="1" ref="B153" ca="1">catmat_unico</f>
        <v>100181391</v>
      </c>
      <c r="C153" s="47" t="str">
        <f ca="1">VLOOKUP(Tabela4[[#This Row],[ID catálogo/código]],Dados_ordenados[[ID 1-catálogo-código]:[Código]],2,FALSE)</f>
        <v>CATSER</v>
      </c>
      <c r="D153" s="47">
        <f ca="1">VLOOKUP(Tabela4[[#This Row],[ID catálogo/código]],Dados_ordenados[[ID 1-catálogo-código]:[Código]],3,FALSE)</f>
        <v>18139</v>
      </c>
      <c r="E153" s="80">
        <f ca="1">SUMIF(Dados_ordenados[ID 1-catálogo-código],Tabela4[[#This Row],[ID catálogo/código]],Dados_ordenados[Estimativa Preliminar de Valor])</f>
        <v>30919.32</v>
      </c>
      <c r="F153" s="81" t="str" cm="1">
        <f t="array" aca="1" ref="F153" ca="1">IFERROR(LOOKUP(2,1/(Dados_ordenados[ID 1-catálogo-código]=Tabela4[[#This Row],[ID catálogo/código]]),Dados_ordenados[ID PCA por catálogo/código]),"")</f>
        <v>SADI-36</v>
      </c>
    </row>
    <row r="154" spans="2:6" x14ac:dyDescent="0.2">
      <c r="B154" s="47" cm="1">
        <f t="array" aca="1" ref="B154" ca="1">catmat_unico</f>
        <v>100181801</v>
      </c>
      <c r="C154" s="47" t="str">
        <f ca="1">VLOOKUP(Tabela4[[#This Row],[ID catálogo/código]],Dados_ordenados[[ID 1-catálogo-código]:[Código]],2,FALSE)</f>
        <v>CATSER</v>
      </c>
      <c r="D154" s="47">
        <f ca="1">VLOOKUP(Tabela4[[#This Row],[ID catálogo/código]],Dados_ordenados[[ID 1-catálogo-código]:[Código]],3,FALSE)</f>
        <v>18180</v>
      </c>
      <c r="E154" s="80">
        <f ca="1">SUMIF(Dados_ordenados[ID 1-catálogo-código],Tabela4[[#This Row],[ID catálogo/código]],Dados_ordenados[Estimativa Preliminar de Valor])</f>
        <v>629424.19999999995</v>
      </c>
      <c r="F154" s="81" t="str" cm="1">
        <f t="array" aca="1" ref="F154" ca="1">IFERROR(LOOKUP(2,1/(Dados_ordenados[ID 1-catálogo-código]=Tabela4[[#This Row],[ID catálogo/código]]),Dados_ordenados[ID PCA por catálogo/código]),"")</f>
        <v>SADI-73</v>
      </c>
    </row>
    <row r="155" spans="2:6" x14ac:dyDescent="0.2">
      <c r="B155" s="47" cm="1">
        <f t="array" aca="1" ref="B155" ca="1">catmat_unico</f>
        <v>100187751</v>
      </c>
      <c r="C155" s="47" t="str">
        <f ca="1">VLOOKUP(Tabela4[[#This Row],[ID catálogo/código]],Dados_ordenados[[ID 1-catálogo-código]:[Código]],2,FALSE)</f>
        <v>CATSER</v>
      </c>
      <c r="D155" s="47">
        <f ca="1">VLOOKUP(Tabela4[[#This Row],[ID catálogo/código]],Dados_ordenados[[ID 1-catálogo-código]:[Código]],3,FALSE)</f>
        <v>18775</v>
      </c>
      <c r="E155" s="80">
        <f ca="1">SUMIF(Dados_ordenados[ID 1-catálogo-código],Tabela4[[#This Row],[ID catálogo/código]],Dados_ordenados[Estimativa Preliminar de Valor])</f>
        <v>48660</v>
      </c>
      <c r="F155" s="81" t="str" cm="1">
        <f t="array" aca="1" ref="F155" ca="1">IFERROR(LOOKUP(2,1/(Dados_ordenados[ID 1-catálogo-código]=Tabela4[[#This Row],[ID catálogo/código]]),Dados_ordenados[ID PCA por catálogo/código]),"")</f>
        <v>SADI-63</v>
      </c>
    </row>
    <row r="156" spans="2:6" x14ac:dyDescent="0.2">
      <c r="B156" s="47" cm="1">
        <f t="array" aca="1" ref="B156" ca="1">catmat_unico</f>
        <v>100206561</v>
      </c>
      <c r="C156" s="47" t="str">
        <f ca="1">VLOOKUP(Tabela4[[#This Row],[ID catálogo/código]],Dados_ordenados[[ID 1-catálogo-código]:[Código]],2,FALSE)</f>
        <v>CATSER</v>
      </c>
      <c r="D156" s="47">
        <f ca="1">VLOOKUP(Tabela4[[#This Row],[ID catálogo/código]],Dados_ordenados[[ID 1-catálogo-código]:[Código]],3,FALSE)</f>
        <v>20656</v>
      </c>
      <c r="E156" s="80">
        <f ca="1">SUMIF(Dados_ordenados[ID 1-catálogo-código],Tabela4[[#This Row],[ID catálogo/código]],Dados_ordenados[Estimativa Preliminar de Valor])</f>
        <v>1043289.6699999999</v>
      </c>
      <c r="F156" s="81" t="str" cm="1">
        <f t="array" aca="1" ref="F156" ca="1">IFERROR(LOOKUP(2,1/(Dados_ordenados[ID 1-catálogo-código]=Tabela4[[#This Row],[ID catálogo/código]]),Dados_ordenados[ID PCA por catálogo/código]),"")</f>
        <v>EMAG-2, EMAG-7, EMAG-10</v>
      </c>
    </row>
    <row r="157" spans="2:6" x14ac:dyDescent="0.2">
      <c r="B157" s="47" cm="1">
        <f t="array" aca="1" ref="B157" ca="1">catmat_unico</f>
        <v>100207101</v>
      </c>
      <c r="C157" s="47" t="str">
        <f ca="1">VLOOKUP(Tabela4[[#This Row],[ID catálogo/código]],Dados_ordenados[[ID 1-catálogo-código]:[Código]],2,FALSE)</f>
        <v>CATSER</v>
      </c>
      <c r="D157" s="47">
        <f ca="1">VLOOKUP(Tabela4[[#This Row],[ID catálogo/código]],Dados_ordenados[[ID 1-catálogo-código]:[Código]],3,FALSE)</f>
        <v>20710</v>
      </c>
      <c r="E157" s="80">
        <f ca="1">SUMIF(Dados_ordenados[ID 1-catálogo-código],Tabela4[[#This Row],[ID catálogo/código]],Dados_ordenados[Estimativa Preliminar de Valor])</f>
        <v>6519841.1699999999</v>
      </c>
      <c r="F157" s="81" t="str" cm="1">
        <f t="array" aca="1" ref="F157" ca="1">IFERROR(LOOKUP(2,1/(Dados_ordenados[ID 1-catálogo-código]=Tabela4[[#This Row],[ID catálogo/código]]),Dados_ordenados[ID PCA por catálogo/código]),"")</f>
        <v>SADI-59, SADI-139, SETI-26</v>
      </c>
    </row>
    <row r="158" spans="2:6" x14ac:dyDescent="0.2">
      <c r="B158" s="47" cm="1">
        <f t="array" aca="1" ref="B158" ca="1">catmat_unico</f>
        <v>100207102</v>
      </c>
      <c r="C158" s="47" t="str">
        <f ca="1">VLOOKUP(Tabela4[[#This Row],[ID catálogo/código]],Dados_ordenados[[ID 1-catálogo-código]:[Código]],2,FALSE)</f>
        <v>CATMAT</v>
      </c>
      <c r="D158" s="47">
        <f ca="1">VLOOKUP(Tabela4[[#This Row],[ID catálogo/código]],Dados_ordenados[[ID 1-catálogo-código]:[Código]],3,FALSE)</f>
        <v>20710</v>
      </c>
      <c r="E158" s="80">
        <f ca="1">SUMIF(Dados_ordenados[ID 1-catálogo-código],Tabela4[[#This Row],[ID catálogo/código]],Dados_ordenados[Estimativa Preliminar de Valor])</f>
        <v>0</v>
      </c>
      <c r="F158" s="81" t="str" cm="1">
        <f t="array" aca="1" ref="F158" ca="1">IFERROR(LOOKUP(2,1/(Dados_ordenados[ID 1-catálogo-código]=Tabela4[[#This Row],[ID catálogo/código]]),Dados_ordenados[ID PCA por catálogo/código]),"")</f>
        <v>SETI-44</v>
      </c>
    </row>
    <row r="159" spans="2:6" x14ac:dyDescent="0.2">
      <c r="B159" s="47" cm="1">
        <f t="array" aca="1" ref="B159" ca="1">catmat_unico</f>
        <v>100211721</v>
      </c>
      <c r="C159" s="47" t="str">
        <f ca="1">VLOOKUP(Tabela4[[#This Row],[ID catálogo/código]],Dados_ordenados[[ID 1-catálogo-código]:[Código]],2,FALSE)</f>
        <v>CATSER</v>
      </c>
      <c r="D159" s="47">
        <f ca="1">VLOOKUP(Tabela4[[#This Row],[ID catálogo/código]],Dados_ordenados[[ID 1-catálogo-código]:[Código]],3,FALSE)</f>
        <v>21172</v>
      </c>
      <c r="E159" s="80">
        <f ca="1">SUMIF(Dados_ordenados[ID 1-catálogo-código],Tabela4[[#This Row],[ID catálogo/código]],Dados_ordenados[Estimativa Preliminar de Valor])</f>
        <v>1057748.6200000001</v>
      </c>
      <c r="F159" s="81" t="str" cm="1">
        <f t="array" aca="1" ref="F159" ca="1">IFERROR(LOOKUP(2,1/(Dados_ordenados[ID 1-catálogo-código]=Tabela4[[#This Row],[ID catálogo/código]]),Dados_ordenados[ID PCA por catálogo/código]),"")</f>
        <v>SEGE-4, SEGE-9, SEGE-10, SEGE-11, SEGE-12, SEGE-13, SEGE-14, SEGE-15</v>
      </c>
    </row>
    <row r="160" spans="2:6" x14ac:dyDescent="0.2">
      <c r="B160" s="47" cm="1">
        <f t="array" aca="1" ref="B160" ca="1">catmat_unico</f>
        <v>100217841</v>
      </c>
      <c r="C160" s="47" t="str">
        <f ca="1">VLOOKUP(Tabela4[[#This Row],[ID catálogo/código]],Dados_ordenados[[ID 1-catálogo-código]:[Código]],2,FALSE)</f>
        <v>CATSER</v>
      </c>
      <c r="D160" s="47">
        <f ca="1">VLOOKUP(Tabela4[[#This Row],[ID catálogo/código]],Dados_ordenados[[ID 1-catálogo-código]:[Código]],3,FALSE)</f>
        <v>21784</v>
      </c>
      <c r="E160" s="80">
        <f ca="1">SUMIF(Dados_ordenados[ID 1-catálogo-código],Tabela4[[#This Row],[ID catálogo/código]],Dados_ordenados[Estimativa Preliminar de Valor])</f>
        <v>10000</v>
      </c>
      <c r="F160" s="81" t="str" cm="1">
        <f t="array" aca="1" ref="F160" ca="1">IFERROR(LOOKUP(2,1/(Dados_ordenados[ID 1-catálogo-código]=Tabela4[[#This Row],[ID catálogo/código]]),Dados_ordenados[ID PCA por catálogo/código]),"")</f>
        <v>SADI-20</v>
      </c>
    </row>
    <row r="161" spans="2:6" x14ac:dyDescent="0.2">
      <c r="B161" s="47" cm="1">
        <f t="array" aca="1" ref="B161" ca="1">catmat_unico</f>
        <v>100218731</v>
      </c>
      <c r="C161" s="47" t="str">
        <f ca="1">VLOOKUP(Tabela4[[#This Row],[ID catálogo/código]],Dados_ordenados[[ID 1-catálogo-código]:[Código]],2,FALSE)</f>
        <v>CATSER</v>
      </c>
      <c r="D161" s="47">
        <f ca="1">VLOOKUP(Tabela4[[#This Row],[ID catálogo/código]],Dados_ordenados[[ID 1-catálogo-código]:[Código]],3,FALSE)</f>
        <v>21873</v>
      </c>
      <c r="E161" s="80">
        <f ca="1">SUMIF(Dados_ordenados[ID 1-catálogo-código],Tabela4[[#This Row],[ID catálogo/código]],Dados_ordenados[Estimativa Preliminar de Valor])</f>
        <v>8412.9699999999975</v>
      </c>
      <c r="F161" s="81" t="str" cm="1">
        <f t="array" aca="1" ref="F161" ca="1">IFERROR(LOOKUP(2,1/(Dados_ordenados[ID 1-catálogo-código]=Tabela4[[#This Row],[ID catálogo/código]]),Dados_ordenados[ID PCA por catálogo/código]),"")</f>
        <v>SADI-33</v>
      </c>
    </row>
    <row r="162" spans="2:6" x14ac:dyDescent="0.2">
      <c r="B162" s="47" cm="1">
        <f t="array" aca="1" ref="B162" ca="1">catmat_unico</f>
        <v>100219031</v>
      </c>
      <c r="C162" s="47" t="str">
        <f ca="1">VLOOKUP(Tabela4[[#This Row],[ID catálogo/código]],Dados_ordenados[[ID 1-catálogo-código]:[Código]],2,FALSE)</f>
        <v>CATSER</v>
      </c>
      <c r="D162" s="47">
        <f ca="1">VLOOKUP(Tabela4[[#This Row],[ID catálogo/código]],Dados_ordenados[[ID 1-catálogo-código]:[Código]],3,FALSE)</f>
        <v>21903</v>
      </c>
      <c r="E162" s="80">
        <f ca="1">SUMIF(Dados_ordenados[ID 1-catálogo-código],Tabela4[[#This Row],[ID catálogo/código]],Dados_ordenados[Estimativa Preliminar de Valor])</f>
        <v>18325</v>
      </c>
      <c r="F162" s="81" t="str" cm="1">
        <f t="array" aca="1" ref="F162" ca="1">IFERROR(LOOKUP(2,1/(Dados_ordenados[ID 1-catálogo-código]=Tabela4[[#This Row],[ID catálogo/código]]),Dados_ordenados[ID PCA por catálogo/código]),"")</f>
        <v>SSEG-3</v>
      </c>
    </row>
    <row r="163" spans="2:6" x14ac:dyDescent="0.2">
      <c r="B163" s="47" cm="1">
        <f t="array" aca="1" ref="B163" ca="1">catmat_unico</f>
        <v>100221791</v>
      </c>
      <c r="C163" s="47" t="str">
        <f ca="1">VLOOKUP(Tabela4[[#This Row],[ID catálogo/código]],Dados_ordenados[[ID 1-catálogo-código]:[Código]],2,FALSE)</f>
        <v>CATSER</v>
      </c>
      <c r="D163" s="47">
        <f ca="1">VLOOKUP(Tabela4[[#This Row],[ID catálogo/código]],Dados_ordenados[[ID 1-catálogo-código]:[Código]],3,FALSE)</f>
        <v>22179</v>
      </c>
      <c r="E163" s="80">
        <f ca="1">SUMIF(Dados_ordenados[ID 1-catálogo-código],Tabela4[[#This Row],[ID catálogo/código]],Dados_ordenados[Estimativa Preliminar de Valor])</f>
        <v>368988.02</v>
      </c>
      <c r="F163" s="81" t="str" cm="1">
        <f t="array" aca="1" ref="F163" ca="1">IFERROR(LOOKUP(2,1/(Dados_ordenados[ID 1-catálogo-código]=Tabela4[[#This Row],[ID catálogo/código]]),Dados_ordenados[ID PCA por catálogo/código]),"")</f>
        <v>DUBI-4, DUBI-5, DUBI-9</v>
      </c>
    </row>
    <row r="164" spans="2:6" x14ac:dyDescent="0.2">
      <c r="B164" s="47" cm="1">
        <f t="array" aca="1" ref="B164" ca="1">catmat_unico</f>
        <v>100227641</v>
      </c>
      <c r="C164" s="47" t="str">
        <f ca="1">VLOOKUP(Tabela4[[#This Row],[ID catálogo/código]],Dados_ordenados[[ID 1-catálogo-código]:[Código]],2,FALSE)</f>
        <v>CATSER</v>
      </c>
      <c r="D164" s="47">
        <f ca="1">VLOOKUP(Tabela4[[#This Row],[ID catálogo/código]],Dados_ordenados[[ID 1-catálogo-código]:[Código]],3,FALSE)</f>
        <v>22764</v>
      </c>
      <c r="E164" s="80">
        <f ca="1">SUMIF(Dados_ordenados[ID 1-catálogo-código],Tabela4[[#This Row],[ID catálogo/código]],Dados_ordenados[Estimativa Preliminar de Valor])</f>
        <v>10000</v>
      </c>
      <c r="F164" s="81" t="str" cm="1">
        <f t="array" aca="1" ref="F164" ca="1">IFERROR(LOOKUP(2,1/(Dados_ordenados[ID 1-catálogo-código]=Tabela4[[#This Row],[ID catálogo/código]]),Dados_ordenados[ID PCA por catálogo/código]),"")</f>
        <v>SSEG-9, SSEG-10, SSEG-13</v>
      </c>
    </row>
    <row r="165" spans="2:6" x14ac:dyDescent="0.2">
      <c r="B165" s="47" cm="1">
        <f t="array" aca="1" ref="B165" ca="1">catmat_unico</f>
        <v>100227721</v>
      </c>
      <c r="C165" s="47" t="str">
        <f ca="1">VLOOKUP(Tabela4[[#This Row],[ID catálogo/código]],Dados_ordenados[[ID 1-catálogo-código]:[Código]],2,FALSE)</f>
        <v>CATSER</v>
      </c>
      <c r="D165" s="47">
        <f ca="1">VLOOKUP(Tabela4[[#This Row],[ID catálogo/código]],Dados_ordenados[[ID 1-catálogo-código]:[Código]],3,FALSE)</f>
        <v>22772</v>
      </c>
      <c r="E165" s="80">
        <f ca="1">SUMIF(Dados_ordenados[ID 1-catálogo-código],Tabela4[[#This Row],[ID catálogo/código]],Dados_ordenados[Estimativa Preliminar de Valor])</f>
        <v>11900</v>
      </c>
      <c r="F165" s="81" t="str" cm="1">
        <f t="array" aca="1" ref="F165" ca="1">IFERROR(LOOKUP(2,1/(Dados_ordenados[ID 1-catálogo-código]=Tabela4[[#This Row],[ID catálogo/código]]),Dados_ordenados[ID PCA por catálogo/código]),"")</f>
        <v>SADI-146</v>
      </c>
    </row>
    <row r="166" spans="2:6" x14ac:dyDescent="0.2">
      <c r="B166" s="47" cm="1">
        <f t="array" aca="1" ref="B166" ca="1">catmat_unico</f>
        <v>100228451</v>
      </c>
      <c r="C166" s="47" t="str">
        <f ca="1">VLOOKUP(Tabela4[[#This Row],[ID catálogo/código]],Dados_ordenados[[ID 1-catálogo-código]:[Código]],2,FALSE)</f>
        <v>CATSER</v>
      </c>
      <c r="D166" s="47">
        <f ca="1">VLOOKUP(Tabela4[[#This Row],[ID catálogo/código]],Dados_ordenados[[ID 1-catálogo-código]:[Código]],3,FALSE)</f>
        <v>22845</v>
      </c>
      <c r="E166" s="80">
        <f ca="1">SUMIF(Dados_ordenados[ID 1-catálogo-código],Tabela4[[#This Row],[ID catálogo/código]],Dados_ordenados[Estimativa Preliminar de Valor])</f>
        <v>1298400.71</v>
      </c>
      <c r="F166" s="81" t="str" cm="1">
        <f t="array" aca="1" ref="F166" ca="1">IFERROR(LOOKUP(2,1/(Dados_ordenados[ID 1-catálogo-código]=Tabela4[[#This Row],[ID catálogo/código]]),Dados_ordenados[ID PCA por catálogo/código]),"")</f>
        <v>SADI-11</v>
      </c>
    </row>
    <row r="167" spans="2:6" x14ac:dyDescent="0.2">
      <c r="B167" s="47" cm="1">
        <f t="array" aca="1" ref="B167" ca="1">catmat_unico</f>
        <v>100230941</v>
      </c>
      <c r="C167" s="47" t="str">
        <f ca="1">VLOOKUP(Tabela4[[#This Row],[ID catálogo/código]],Dados_ordenados[[ID 1-catálogo-código]:[Código]],2,FALSE)</f>
        <v>CATSER</v>
      </c>
      <c r="D167" s="47">
        <f ca="1">VLOOKUP(Tabela4[[#This Row],[ID catálogo/código]],Dados_ordenados[[ID 1-catálogo-código]:[Código]],3,FALSE)</f>
        <v>23094</v>
      </c>
      <c r="E167" s="80">
        <f ca="1">SUMIF(Dados_ordenados[ID 1-catálogo-código],Tabela4[[#This Row],[ID catálogo/código]],Dados_ordenados[Estimativa Preliminar de Valor])</f>
        <v>407619</v>
      </c>
      <c r="F167" s="81" t="str" cm="1">
        <f t="array" aca="1" ref="F167" ca="1">IFERROR(LOOKUP(2,1/(Dados_ordenados[ID 1-catálogo-código]=Tabela4[[#This Row],[ID catálogo/código]]),Dados_ordenados[ID PCA por catálogo/código]),"")</f>
        <v>SSEG-12</v>
      </c>
    </row>
    <row r="168" spans="2:6" x14ac:dyDescent="0.2">
      <c r="B168" s="47" cm="1">
        <f t="array" aca="1" ref="B168" ca="1">catmat_unico</f>
        <v>100231081</v>
      </c>
      <c r="C168" s="47" t="str">
        <f ca="1">VLOOKUP(Tabela4[[#This Row],[ID catálogo/código]],Dados_ordenados[[ID 1-catálogo-código]:[Código]],2,FALSE)</f>
        <v>CATSER</v>
      </c>
      <c r="D168" s="47">
        <f ca="1">VLOOKUP(Tabela4[[#This Row],[ID catálogo/código]],Dados_ordenados[[ID 1-catálogo-código]:[Código]],3,FALSE)</f>
        <v>23108</v>
      </c>
      <c r="E168" s="80">
        <f ca="1">SUMIF(Dados_ordenados[ID 1-catálogo-código],Tabela4[[#This Row],[ID catálogo/código]],Dados_ordenados[Estimativa Preliminar de Valor])</f>
        <v>131894.63999999998</v>
      </c>
      <c r="F168" s="81" t="str" cm="1">
        <f t="array" aca="1" ref="F168" ca="1">IFERROR(LOOKUP(2,1/(Dados_ordenados[ID 1-catálogo-código]=Tabela4[[#This Row],[ID catálogo/código]]),Dados_ordenados[ID PCA por catálogo/código]),"")</f>
        <v>DUBI-1, DUBI-2, DUBI-10, DUBI-11</v>
      </c>
    </row>
    <row r="169" spans="2:6" x14ac:dyDescent="0.2">
      <c r="B169" s="47" cm="1">
        <f t="array" aca="1" ref="B169" ca="1">catmat_unico</f>
        <v>100240151</v>
      </c>
      <c r="C169" s="47" t="str">
        <f ca="1">VLOOKUP(Tabela4[[#This Row],[ID catálogo/código]],Dados_ordenados[[ID 1-catálogo-código]:[Código]],2,FALSE)</f>
        <v>CATSER</v>
      </c>
      <c r="D169" s="47">
        <f ca="1">VLOOKUP(Tabela4[[#This Row],[ID catálogo/código]],Dados_ordenados[[ID 1-catálogo-código]:[Código]],3,FALSE)</f>
        <v>24015</v>
      </c>
      <c r="E169" s="80">
        <f ca="1">SUMIF(Dados_ordenados[ID 1-catálogo-código],Tabela4[[#This Row],[ID catálogo/código]],Dados_ordenados[Estimativa Preliminar de Valor])</f>
        <v>3049615</v>
      </c>
      <c r="F169" s="81" t="str" cm="1">
        <f t="array" aca="1" ref="F169" ca="1">IFERROR(LOOKUP(2,1/(Dados_ordenados[ID 1-catálogo-código]=Tabela4[[#This Row],[ID catálogo/código]]),Dados_ordenados[ID PCA por catálogo/código]),"")</f>
        <v>SSEG-6</v>
      </c>
    </row>
    <row r="170" spans="2:6" x14ac:dyDescent="0.2">
      <c r="B170" s="47" cm="1">
        <f t="array" aca="1" ref="B170" ca="1">catmat_unico</f>
        <v>100240901</v>
      </c>
      <c r="C170" s="47" t="str">
        <f ca="1">VLOOKUP(Tabela4[[#This Row],[ID catálogo/código]],Dados_ordenados[[ID 1-catálogo-código]:[Código]],2,FALSE)</f>
        <v>CATSER</v>
      </c>
      <c r="D170" s="47">
        <f ca="1">VLOOKUP(Tabela4[[#This Row],[ID catálogo/código]],Dados_ordenados[[ID 1-catálogo-código]:[Código]],3,FALSE)</f>
        <v>24090</v>
      </c>
      <c r="E170" s="80">
        <f ca="1">SUMIF(Dados_ordenados[ID 1-catálogo-código],Tabela4[[#This Row],[ID catálogo/código]],Dados_ordenados[Estimativa Preliminar de Valor])</f>
        <v>5948075.5</v>
      </c>
      <c r="F170" s="81" t="str" cm="1">
        <f t="array" aca="1" ref="F170" ca="1">IFERROR(LOOKUP(2,1/(Dados_ordenados[ID 1-catálogo-código]=Tabela4[[#This Row],[ID catálogo/código]]),Dados_ordenados[ID PCA por catálogo/código]),"")</f>
        <v>SADI-7</v>
      </c>
    </row>
    <row r="171" spans="2:6" x14ac:dyDescent="0.2">
      <c r="B171" s="47" cm="1">
        <f t="array" aca="1" ref="B171" ca="1">catmat_unico</f>
        <v>100243331</v>
      </c>
      <c r="C171" s="47" t="str">
        <f ca="1">VLOOKUP(Tabela4[[#This Row],[ID catálogo/código]],Dados_ordenados[[ID 1-catálogo-código]:[Código]],2,FALSE)</f>
        <v>CATSER</v>
      </c>
      <c r="D171" s="47">
        <f ca="1">VLOOKUP(Tabela4[[#This Row],[ID catálogo/código]],Dados_ordenados[[ID 1-catálogo-código]:[Código]],3,FALSE)</f>
        <v>24333</v>
      </c>
      <c r="E171" s="80">
        <f ca="1">SUMIF(Dados_ordenados[ID 1-catálogo-código],Tabela4[[#This Row],[ID catálogo/código]],Dados_ordenados[Estimativa Preliminar de Valor])</f>
        <v>65878.5</v>
      </c>
      <c r="F171" s="81" t="str" cm="1">
        <f t="array" aca="1" ref="F171" ca="1">IFERROR(LOOKUP(2,1/(Dados_ordenados[ID 1-catálogo-código]=Tabela4[[#This Row],[ID catálogo/código]]),Dados_ordenados[ID PCA por catálogo/código]),"")</f>
        <v>SADI-50</v>
      </c>
    </row>
    <row r="172" spans="2:6" x14ac:dyDescent="0.2">
      <c r="B172" s="47" cm="1">
        <f t="array" aca="1" ref="B172" ca="1">catmat_unico</f>
        <v>100251001</v>
      </c>
      <c r="C172" s="47" t="str">
        <f ca="1">VLOOKUP(Tabela4[[#This Row],[ID catálogo/código]],Dados_ordenados[[ID 1-catálogo-código]:[Código]],2,FALSE)</f>
        <v>CATSER</v>
      </c>
      <c r="D172" s="47">
        <f ca="1">VLOOKUP(Tabela4[[#This Row],[ID catálogo/código]],Dados_ordenados[[ID 1-catálogo-código]:[Código]],3,FALSE)</f>
        <v>25100</v>
      </c>
      <c r="E172" s="80">
        <f ca="1">SUMIF(Dados_ordenados[ID 1-catálogo-código],Tabela4[[#This Row],[ID catálogo/código]],Dados_ordenados[Estimativa Preliminar de Valor])</f>
        <v>0</v>
      </c>
      <c r="F172" s="81" t="str" cm="1">
        <f t="array" aca="1" ref="F172" ca="1">IFERROR(LOOKUP(2,1/(Dados_ordenados[ID 1-catálogo-código]=Tabela4[[#This Row],[ID catálogo/código]]),Dados_ordenados[ID PCA por catálogo/código]),"")</f>
        <v>SADI-98</v>
      </c>
    </row>
    <row r="173" spans="2:6" x14ac:dyDescent="0.2">
      <c r="B173" s="47" cm="1">
        <f t="array" aca="1" ref="B173" ca="1">catmat_unico</f>
        <v>100252321</v>
      </c>
      <c r="C173" s="47" t="str">
        <f ca="1">VLOOKUP(Tabela4[[#This Row],[ID catálogo/código]],Dados_ordenados[[ID 1-catálogo-código]:[Código]],2,FALSE)</f>
        <v>CATSER</v>
      </c>
      <c r="D173" s="47">
        <f ca="1">VLOOKUP(Tabela4[[#This Row],[ID catálogo/código]],Dados_ordenados[[ID 1-catálogo-código]:[Código]],3,FALSE)</f>
        <v>25232</v>
      </c>
      <c r="E173" s="80">
        <f ca="1">SUMIF(Dados_ordenados[ID 1-catálogo-código],Tabela4[[#This Row],[ID catálogo/código]],Dados_ordenados[Estimativa Preliminar de Valor])</f>
        <v>2000</v>
      </c>
      <c r="F173" s="81" t="str" cm="1">
        <f t="array" aca="1" ref="F173" ca="1">IFERROR(LOOKUP(2,1/(Dados_ordenados[ID 1-catálogo-código]=Tabela4[[#This Row],[ID catálogo/código]]),Dados_ordenados[ID PCA por catálogo/código]),"")</f>
        <v>EMAG-3, EMAG-4</v>
      </c>
    </row>
    <row r="174" spans="2:6" x14ac:dyDescent="0.2">
      <c r="B174" s="47" cm="1">
        <f t="array" aca="1" ref="B174" ca="1">catmat_unico</f>
        <v>100254701</v>
      </c>
      <c r="C174" s="47" t="str">
        <f ca="1">VLOOKUP(Tabela4[[#This Row],[ID catálogo/código]],Dados_ordenados[[ID 1-catálogo-código]:[Código]],2,FALSE)</f>
        <v>CATSER</v>
      </c>
      <c r="D174" s="47">
        <f ca="1">VLOOKUP(Tabela4[[#This Row],[ID catálogo/código]],Dados_ordenados[[ID 1-catálogo-código]:[Código]],3,FALSE)</f>
        <v>25470</v>
      </c>
      <c r="E174" s="80">
        <f ca="1">SUMIF(Dados_ordenados[ID 1-catálogo-código],Tabela4[[#This Row],[ID catálogo/código]],Dados_ordenados[Estimativa Preliminar de Valor])</f>
        <v>32968.339999999997</v>
      </c>
      <c r="F174" s="81" t="str" cm="1">
        <f t="array" aca="1" ref="F174" ca="1">IFERROR(LOOKUP(2,1/(Dados_ordenados[ID 1-catálogo-código]=Tabela4[[#This Row],[ID catálogo/código]]),Dados_ordenados[ID PCA por catálogo/código]),"")</f>
        <v>SADI-92</v>
      </c>
    </row>
    <row r="175" spans="2:6" x14ac:dyDescent="0.2">
      <c r="B175" s="47" cm="1">
        <f t="array" aca="1" ref="B175" ca="1">catmat_unico</f>
        <v>100255181</v>
      </c>
      <c r="C175" s="47" t="str">
        <f ca="1">VLOOKUP(Tabela4[[#This Row],[ID catálogo/código]],Dados_ordenados[[ID 1-catálogo-código]:[Código]],2,FALSE)</f>
        <v>CATSER</v>
      </c>
      <c r="D175" s="47">
        <f ca="1">VLOOKUP(Tabela4[[#This Row],[ID catálogo/código]],Dados_ordenados[[ID 1-catálogo-código]:[Código]],3,FALSE)</f>
        <v>25518</v>
      </c>
      <c r="E175" s="80">
        <f ca="1">SUMIF(Dados_ordenados[ID 1-catálogo-código],Tabela4[[#This Row],[ID catálogo/código]],Dados_ordenados[Estimativa Preliminar de Valor])</f>
        <v>441458</v>
      </c>
      <c r="F175" s="81" t="str" cm="1">
        <f t="array" aca="1" ref="F175" ca="1">IFERROR(LOOKUP(2,1/(Dados_ordenados[ID 1-catálogo-código]=Tabela4[[#This Row],[ID catálogo/código]]),Dados_ordenados[ID PCA por catálogo/código]),"")</f>
        <v>SSEG-1, SSEG-2, SSEG-8</v>
      </c>
    </row>
    <row r="176" spans="2:6" x14ac:dyDescent="0.2">
      <c r="B176" s="47" cm="1">
        <f t="array" aca="1" ref="B176" ca="1">catmat_unico</f>
        <v>100255501</v>
      </c>
      <c r="C176" s="47" t="str">
        <f ca="1">VLOOKUP(Tabela4[[#This Row],[ID catálogo/código]],Dados_ordenados[[ID 1-catálogo-código]:[Código]],2,FALSE)</f>
        <v>CATSER</v>
      </c>
      <c r="D176" s="47">
        <f ca="1">VLOOKUP(Tabela4[[#This Row],[ID catálogo/código]],Dados_ordenados[[ID 1-catálogo-código]:[Código]],3,FALSE)</f>
        <v>25550</v>
      </c>
      <c r="E176" s="80">
        <f ca="1">SUMIF(Dados_ordenados[ID 1-catálogo-código],Tabela4[[#This Row],[ID catálogo/código]],Dados_ordenados[Estimativa Preliminar de Valor])</f>
        <v>2896914</v>
      </c>
      <c r="F176" s="81" t="str" cm="1">
        <f t="array" aca="1" ref="F176" ca="1">IFERROR(LOOKUP(2,1/(Dados_ordenados[ID 1-catálogo-código]=Tabela4[[#This Row],[ID catálogo/código]]),Dados_ordenados[ID PCA por catálogo/código]),"")</f>
        <v>SSEG-4</v>
      </c>
    </row>
    <row r="177" spans="2:6" x14ac:dyDescent="0.2">
      <c r="B177" s="47" cm="1">
        <f t="array" aca="1" ref="B177" ca="1">catmat_unico</f>
        <v>100258281</v>
      </c>
      <c r="C177" s="47" t="str">
        <f ca="1">VLOOKUP(Tabela4[[#This Row],[ID catálogo/código]],Dados_ordenados[[ID 1-catálogo-código]:[Código]],2,FALSE)</f>
        <v>CATSER</v>
      </c>
      <c r="D177" s="47">
        <f ca="1">VLOOKUP(Tabela4[[#This Row],[ID catálogo/código]],Dados_ordenados[[ID 1-catálogo-código]:[Código]],3,FALSE)</f>
        <v>25828</v>
      </c>
      <c r="E177" s="80">
        <f ca="1">SUMIF(Dados_ordenados[ID 1-catálogo-código],Tabela4[[#This Row],[ID catálogo/código]],Dados_ordenados[Estimativa Preliminar de Valor])</f>
        <v>381047.12</v>
      </c>
      <c r="F177" s="81" t="str" cm="1">
        <f t="array" aca="1" ref="F177" ca="1">IFERROR(LOOKUP(2,1/(Dados_ordenados[ID 1-catálogo-código]=Tabela4[[#This Row],[ID catálogo/código]]),Dados_ordenados[ID PCA por catálogo/código]),"")</f>
        <v>EMAG-1, SEGE-3, SEGE-3, SEGE-5</v>
      </c>
    </row>
    <row r="178" spans="2:6" x14ac:dyDescent="0.2">
      <c r="B178" s="47" cm="1">
        <f t="array" aca="1" ref="B178" ca="1">catmat_unico</f>
        <v>100259921</v>
      </c>
      <c r="C178" s="47" t="str">
        <f ca="1">VLOOKUP(Tabela4[[#This Row],[ID catálogo/código]],Dados_ordenados[[ID 1-catálogo-código]:[Código]],2,FALSE)</f>
        <v>CATSER</v>
      </c>
      <c r="D178" s="47">
        <f ca="1">VLOOKUP(Tabela4[[#This Row],[ID catálogo/código]],Dados_ordenados[[ID 1-catálogo-código]:[Código]],3,FALSE)</f>
        <v>25992</v>
      </c>
      <c r="E178" s="80">
        <f ca="1">SUMIF(Dados_ordenados[ID 1-catálogo-código],Tabela4[[#This Row],[ID catálogo/código]],Dados_ordenados[Estimativa Preliminar de Valor])</f>
        <v>12257601</v>
      </c>
      <c r="F178" s="81" t="str" cm="1">
        <f t="array" aca="1" ref="F178" ca="1">IFERROR(LOOKUP(2,1/(Dados_ordenados[ID 1-catálogo-código]=Tabela4[[#This Row],[ID catálogo/código]]),Dados_ordenados[ID PCA por catálogo/código]),"")</f>
        <v>SETI-3, SETI-4, SETI-5, SETI-7, SETI-14, SETI-17, SETI-18, SETI-19, SETI-25, SETI-27, SETI-28, SETI-29, SETI-30, SETI-31, SETI-33, SETI-34, SETI-45, SETI-46, SETI-48, SETI-53, SETI-66</v>
      </c>
    </row>
    <row r="179" spans="2:6" x14ac:dyDescent="0.2">
      <c r="B179" s="47" cm="1">
        <f t="array" aca="1" ref="B179" ca="1">catmat_unico</f>
        <v>100263441</v>
      </c>
      <c r="C179" s="47" t="str">
        <f ca="1">VLOOKUP(Tabela4[[#This Row],[ID catálogo/código]],Dados_ordenados[[ID 1-catálogo-código]:[Código]],2,FALSE)</f>
        <v>CATSER</v>
      </c>
      <c r="D179" s="47">
        <f ca="1">VLOOKUP(Tabela4[[#This Row],[ID catálogo/código]],Dados_ordenados[[ID 1-catálogo-código]:[Código]],3,FALSE)</f>
        <v>26344</v>
      </c>
      <c r="E179" s="80">
        <f ca="1">SUMIF(Dados_ordenados[ID 1-catálogo-código],Tabela4[[#This Row],[ID catálogo/código]],Dados_ordenados[Estimativa Preliminar de Valor])</f>
        <v>66886</v>
      </c>
      <c r="F179" s="81" t="str" cm="1">
        <f t="array" aca="1" ref="F179" ca="1">IFERROR(LOOKUP(2,1/(Dados_ordenados[ID 1-catálogo-código]=Tabela4[[#This Row],[ID catálogo/código]]),Dados_ordenados[ID PCA por catálogo/código]),"")</f>
        <v>SETI-13</v>
      </c>
    </row>
    <row r="180" spans="2:6" x14ac:dyDescent="0.2">
      <c r="B180" s="47" cm="1">
        <f t="array" aca="1" ref="B180" ca="1">catmat_unico</f>
        <v>100264841</v>
      </c>
      <c r="C180" s="47" t="str">
        <f ca="1">VLOOKUP(Tabela4[[#This Row],[ID catálogo/código]],Dados_ordenados[[ID 1-catálogo-código]:[Código]],2,FALSE)</f>
        <v>CATSER</v>
      </c>
      <c r="D180" s="47">
        <f ca="1">VLOOKUP(Tabela4[[#This Row],[ID catálogo/código]],Dados_ordenados[[ID 1-catálogo-código]:[Código]],3,FALSE)</f>
        <v>26484</v>
      </c>
      <c r="E180" s="80">
        <f ca="1">SUMIF(Dados_ordenados[ID 1-catálogo-código],Tabela4[[#This Row],[ID catálogo/código]],Dados_ordenados[Estimativa Preliminar de Valor])</f>
        <v>655888</v>
      </c>
      <c r="F180" s="81" t="str" cm="1">
        <f t="array" aca="1" ref="F180" ca="1">IFERROR(LOOKUP(2,1/(Dados_ordenados[ID 1-catálogo-código]=Tabela4[[#This Row],[ID catálogo/código]]),Dados_ordenados[ID PCA por catálogo/código]),"")</f>
        <v>SETI-1, SETI-2, SETI-6, SETI-15, SETI-16, SETI-23, SETI-24, SETI-52, SETI-56</v>
      </c>
    </row>
    <row r="181" spans="2:6" x14ac:dyDescent="0.2">
      <c r="B181" s="47" cm="1">
        <f t="array" aca="1" ref="B181" ca="1">catmat_unico</f>
        <v>100269801</v>
      </c>
      <c r="C181" s="47" t="str">
        <f ca="1">VLOOKUP(Tabela4[[#This Row],[ID catálogo/código]],Dados_ordenados[[ID 1-catálogo-código]:[Código]],2,FALSE)</f>
        <v>CATSER</v>
      </c>
      <c r="D181" s="47">
        <f ca="1">VLOOKUP(Tabela4[[#This Row],[ID catálogo/código]],Dados_ordenados[[ID 1-catálogo-código]:[Código]],3,FALSE)</f>
        <v>26980</v>
      </c>
      <c r="E181" s="80">
        <f ca="1">SUMIF(Dados_ordenados[ID 1-catálogo-código],Tabela4[[#This Row],[ID catálogo/código]],Dados_ordenados[Estimativa Preliminar de Valor])</f>
        <v>50000</v>
      </c>
      <c r="F181" s="81" t="str" cm="1">
        <f t="array" aca="1" ref="F181" ca="1">IFERROR(LOOKUP(2,1/(Dados_ordenados[ID 1-catálogo-código]=Tabela4[[#This Row],[ID catálogo/código]]),Dados_ordenados[ID PCA por catálogo/código]),"")</f>
        <v>SETI-35</v>
      </c>
    </row>
    <row r="182" spans="2:6" x14ac:dyDescent="0.2">
      <c r="B182" s="47" cm="1">
        <f t="array" aca="1" ref="B182" ca="1">catmat_unico</f>
        <v>100270061</v>
      </c>
      <c r="C182" s="47" t="str">
        <f ca="1">VLOOKUP(Tabela4[[#This Row],[ID catálogo/código]],Dados_ordenados[[ID 1-catálogo-código]:[Código]],2,FALSE)</f>
        <v>CATSER</v>
      </c>
      <c r="D182" s="47">
        <f ca="1">VLOOKUP(Tabela4[[#This Row],[ID catálogo/código]],Dados_ordenados[[ID 1-catálogo-código]:[Código]],3,FALSE)</f>
        <v>27006</v>
      </c>
      <c r="E182" s="80">
        <f ca="1">SUMIF(Dados_ordenados[ID 1-catálogo-código],Tabela4[[#This Row],[ID catálogo/código]],Dados_ordenados[Estimativa Preliminar de Valor])</f>
        <v>23262</v>
      </c>
      <c r="F182" s="81" t="str" cm="1">
        <f t="array" aca="1" ref="F182" ca="1">IFERROR(LOOKUP(2,1/(Dados_ordenados[ID 1-catálogo-código]=Tabela4[[#This Row],[ID catálogo/código]]),Dados_ordenados[ID PCA por catálogo/código]),"")</f>
        <v>SETI-57, SETI-73</v>
      </c>
    </row>
    <row r="183" spans="2:6" x14ac:dyDescent="0.2">
      <c r="B183" s="47" cm="1">
        <f t="array" aca="1" ref="B183" ca="1">catmat_unico</f>
        <v>100270141</v>
      </c>
      <c r="C183" s="47" t="str">
        <f ca="1">VLOOKUP(Tabela4[[#This Row],[ID catálogo/código]],Dados_ordenados[[ID 1-catálogo-código]:[Código]],2,FALSE)</f>
        <v>CATSER</v>
      </c>
      <c r="D183" s="47">
        <f ca="1">VLOOKUP(Tabela4[[#This Row],[ID catálogo/código]],Dados_ordenados[[ID 1-catálogo-código]:[Código]],3,FALSE)</f>
        <v>27014</v>
      </c>
      <c r="E183" s="80">
        <f ca="1">SUMIF(Dados_ordenados[ID 1-catálogo-código],Tabela4[[#This Row],[ID catálogo/código]],Dados_ordenados[Estimativa Preliminar de Valor])</f>
        <v>117500</v>
      </c>
      <c r="F183" s="81" t="str" cm="1">
        <f t="array" aca="1" ref="F183" ca="1">IFERROR(LOOKUP(2,1/(Dados_ordenados[ID 1-catálogo-código]=Tabela4[[#This Row],[ID catálogo/código]]),Dados_ordenados[ID PCA por catálogo/código]),"")</f>
        <v>SETI-55</v>
      </c>
    </row>
    <row r="184" spans="2:6" x14ac:dyDescent="0.2">
      <c r="B184" s="47" cm="1">
        <f t="array" aca="1" ref="B184" ca="1">catmat_unico</f>
        <v>100272191</v>
      </c>
      <c r="C184" s="47" t="str">
        <f ca="1">VLOOKUP(Tabela4[[#This Row],[ID catálogo/código]],Dados_ordenados[[ID 1-catálogo-código]:[Código]],2,FALSE)</f>
        <v>CATSER</v>
      </c>
      <c r="D184" s="47">
        <f ca="1">VLOOKUP(Tabela4[[#This Row],[ID catálogo/código]],Dados_ordenados[[ID 1-catálogo-código]:[Código]],3,FALSE)</f>
        <v>27219</v>
      </c>
      <c r="E184" s="80">
        <f ca="1">SUMIF(Dados_ordenados[ID 1-catálogo-código],Tabela4[[#This Row],[ID catálogo/código]],Dados_ordenados[Estimativa Preliminar de Valor])</f>
        <v>18642</v>
      </c>
      <c r="F184" s="81" t="str" cm="1">
        <f t="array" aca="1" ref="F184" ca="1">IFERROR(LOOKUP(2,1/(Dados_ordenados[ID 1-catálogo-código]=Tabela4[[#This Row],[ID catálogo/código]]),Dados_ordenados[ID PCA por catálogo/código]),"")</f>
        <v>SETI-68</v>
      </c>
    </row>
    <row r="185" spans="2:6" x14ac:dyDescent="0.2">
      <c r="B185" s="47" cm="1">
        <f t="array" aca="1" ref="B185" ca="1">catmat_unico</f>
        <v>100272431</v>
      </c>
      <c r="C185" s="47" t="str">
        <f ca="1">VLOOKUP(Tabela4[[#This Row],[ID catálogo/código]],Dados_ordenados[[ID 1-catálogo-código]:[Código]],2,FALSE)</f>
        <v>CATSER</v>
      </c>
      <c r="D185" s="47">
        <f ca="1">VLOOKUP(Tabela4[[#This Row],[ID catálogo/código]],Dados_ordenados[[ID 1-catálogo-código]:[Código]],3,FALSE)</f>
        <v>27243</v>
      </c>
      <c r="E185" s="80">
        <f ca="1">SUMIF(Dados_ordenados[ID 1-catálogo-código],Tabela4[[#This Row],[ID catálogo/código]],Dados_ordenados[Estimativa Preliminar de Valor])</f>
        <v>39962</v>
      </c>
      <c r="F185" s="81" t="str" cm="1">
        <f t="array" aca="1" ref="F185" ca="1">IFERROR(LOOKUP(2,1/(Dados_ordenados[ID 1-catálogo-código]=Tabela4[[#This Row],[ID catálogo/código]]),Dados_ordenados[ID PCA por catálogo/código]),"")</f>
        <v>SETI-22</v>
      </c>
    </row>
    <row r="186" spans="2:6" x14ac:dyDescent="0.2">
      <c r="B186" s="47" cm="1">
        <f t="array" aca="1" ref="B186" ca="1">catmat_unico</f>
        <v>100272781</v>
      </c>
      <c r="C186" s="47" t="str">
        <f ca="1">VLOOKUP(Tabela4[[#This Row],[ID catálogo/código]],Dados_ordenados[[ID 1-catálogo-código]:[Código]],2,FALSE)</f>
        <v>CATSER</v>
      </c>
      <c r="D186" s="47">
        <f ca="1">VLOOKUP(Tabela4[[#This Row],[ID catálogo/código]],Dados_ordenados[[ID 1-catálogo-código]:[Código]],3,FALSE)</f>
        <v>27278</v>
      </c>
      <c r="E186" s="80">
        <f ca="1">SUMIF(Dados_ordenados[ID 1-catálogo-código],Tabela4[[#This Row],[ID catálogo/código]],Dados_ordenados[Estimativa Preliminar de Valor])</f>
        <v>91877.22</v>
      </c>
      <c r="F186" s="81" t="str" cm="1">
        <f t="array" aca="1" ref="F186" ca="1">IFERROR(LOOKUP(2,1/(Dados_ordenados[ID 1-catálogo-código]=Tabela4[[#This Row],[ID catálogo/código]]),Dados_ordenados[ID PCA por catálogo/código]),"")</f>
        <v>SADI-35</v>
      </c>
    </row>
    <row r="187" spans="2:6" x14ac:dyDescent="0.2">
      <c r="B187" s="47" cm="1">
        <f t="array" aca="1" ref="B187" ca="1">catmat_unico</f>
        <v>100273401</v>
      </c>
      <c r="C187" s="47" t="str">
        <f ca="1">VLOOKUP(Tabela4[[#This Row],[ID catálogo/código]],Dados_ordenados[[ID 1-catálogo-código]:[Código]],2,FALSE)</f>
        <v>CATSER</v>
      </c>
      <c r="D187" s="47">
        <f ca="1">VLOOKUP(Tabela4[[#This Row],[ID catálogo/código]],Dados_ordenados[[ID 1-catálogo-código]:[Código]],3,FALSE)</f>
        <v>27340</v>
      </c>
      <c r="E187" s="80">
        <f ca="1">SUMIF(Dados_ordenados[ID 1-catálogo-código],Tabela4[[#This Row],[ID catálogo/código]],Dados_ordenados[Estimativa Preliminar de Valor])</f>
        <v>59790</v>
      </c>
      <c r="F187" s="81" t="str" cm="1">
        <f t="array" aca="1" ref="F187" ca="1">IFERROR(LOOKUP(2,1/(Dados_ordenados[ID 1-catálogo-código]=Tabela4[[#This Row],[ID catálogo/código]]),Dados_ordenados[ID PCA por catálogo/código]),"")</f>
        <v>SSEG-69</v>
      </c>
    </row>
    <row r="188" spans="2:6" x14ac:dyDescent="0.2">
      <c r="B188" s="47" cm="1">
        <f t="array" aca="1" ref="B188" ca="1">catmat_unico</f>
        <v>100274211</v>
      </c>
      <c r="C188" s="47" t="str">
        <f ca="1">VLOOKUP(Tabela4[[#This Row],[ID catálogo/código]],Dados_ordenados[[ID 1-catálogo-código]:[Código]],2,FALSE)</f>
        <v>CATSER</v>
      </c>
      <c r="D188" s="47">
        <f ca="1">VLOOKUP(Tabela4[[#This Row],[ID catálogo/código]],Dados_ordenados[[ID 1-catálogo-código]:[Código]],3,FALSE)</f>
        <v>27421</v>
      </c>
      <c r="E188" s="80">
        <f ca="1">SUMIF(Dados_ordenados[ID 1-catálogo-código],Tabela4[[#This Row],[ID catálogo/código]],Dados_ordenados[Estimativa Preliminar de Valor])</f>
        <v>136230.22</v>
      </c>
      <c r="F188" s="81" t="str" cm="1">
        <f t="array" aca="1" ref="F188" ca="1">IFERROR(LOOKUP(2,1/(Dados_ordenados[ID 1-catálogo-código]=Tabela4[[#This Row],[ID catálogo/código]]),Dados_ordenados[ID PCA por catálogo/código]),"")</f>
        <v>SADI-86</v>
      </c>
    </row>
    <row r="189" spans="2:6" x14ac:dyDescent="0.2">
      <c r="B189" s="47" cm="1">
        <f t="array" aca="1" ref="B189" ca="1">catmat_unico</f>
        <v>100274721</v>
      </c>
      <c r="C189" s="47" t="str">
        <f ca="1">VLOOKUP(Tabela4[[#This Row],[ID catálogo/código]],Dados_ordenados[[ID 1-catálogo-código]:[Código]],2,FALSE)</f>
        <v>CATSER</v>
      </c>
      <c r="D189" s="47">
        <f ca="1">VLOOKUP(Tabela4[[#This Row],[ID catálogo/código]],Dados_ordenados[[ID 1-catálogo-código]:[Código]],3,FALSE)</f>
        <v>27472</v>
      </c>
      <c r="E189" s="80">
        <f ca="1">SUMIF(Dados_ordenados[ID 1-catálogo-código],Tabela4[[#This Row],[ID catálogo/código]],Dados_ordenados[Estimativa Preliminar de Valor])</f>
        <v>55157</v>
      </c>
      <c r="F189" s="81" t="str" cm="1">
        <f t="array" aca="1" ref="F189" ca="1">IFERROR(LOOKUP(2,1/(Dados_ordenados[ID 1-catálogo-código]=Tabela4[[#This Row],[ID catálogo/código]]),Dados_ordenados[ID PCA por catálogo/código]),"")</f>
        <v>SETI-11, SETI-12, SETI-36</v>
      </c>
    </row>
    <row r="190" spans="2:6" x14ac:dyDescent="0.2">
      <c r="B190" s="47" cm="1">
        <f t="array" aca="1" ref="B190" ca="1">catmat_unico</f>
        <v>100275021</v>
      </c>
      <c r="C190" s="47" t="str">
        <f ca="1">VLOOKUP(Tabela4[[#This Row],[ID catálogo/código]],Dados_ordenados[[ID 1-catálogo-código]:[Código]],2,FALSE)</f>
        <v>CATSER</v>
      </c>
      <c r="D190" s="47">
        <f ca="1">VLOOKUP(Tabela4[[#This Row],[ID catálogo/código]],Dados_ordenados[[ID 1-catálogo-código]:[Código]],3,FALSE)</f>
        <v>27502</v>
      </c>
      <c r="E190" s="80">
        <f ca="1">SUMIF(Dados_ordenados[ID 1-catálogo-código],Tabela4[[#This Row],[ID catálogo/código]],Dados_ordenados[Estimativa Preliminar de Valor])</f>
        <v>11984538</v>
      </c>
      <c r="F190" s="81" t="str" cm="1">
        <f t="array" aca="1" ref="F190" ca="1">IFERROR(LOOKUP(2,1/(Dados_ordenados[ID 1-catálogo-código]=Tabela4[[#This Row],[ID catálogo/código]]),Dados_ordenados[ID PCA por catálogo/código]),"")</f>
        <v>EMAG-13, EMAG-14, SETI-8, SETI-9, SETI-10, SETI-32, SETI-37, SETI-38, SETI-42, SETI-47, SETI-49, SETI-50, SETI-51, SETI-54, SETI-61, SETI-62, SETI-65, SETI-67, SETI-71</v>
      </c>
    </row>
    <row r="191" spans="2:6" x14ac:dyDescent="0.2">
      <c r="B191" s="47" cm="1">
        <f t="array" aca="1" ref="B191" ca="1">catmat_unico</f>
        <v>100276851</v>
      </c>
      <c r="C191" s="47" t="str">
        <f ca="1">VLOOKUP(Tabela4[[#This Row],[ID catálogo/código]],Dados_ordenados[[ID 1-catálogo-código]:[Código]],2,FALSE)</f>
        <v>CATSER</v>
      </c>
      <c r="D191" s="47">
        <f ca="1">VLOOKUP(Tabela4[[#This Row],[ID catálogo/código]],Dados_ordenados[[ID 1-catálogo-código]:[Código]],3,FALSE)</f>
        <v>27685</v>
      </c>
      <c r="E191" s="80">
        <f ca="1">SUMIF(Dados_ordenados[ID 1-catálogo-código],Tabela4[[#This Row],[ID catálogo/código]],Dados_ordenados[Estimativa Preliminar de Valor])</f>
        <v>29119.530000000002</v>
      </c>
      <c r="F191" s="81" t="str" cm="1">
        <f t="array" aca="1" ref="F191" ca="1">IFERROR(LOOKUP(2,1/(Dados_ordenados[ID 1-catálogo-código]=Tabela4[[#This Row],[ID catálogo/código]]),Dados_ordenados[ID PCA por catálogo/código]),"")</f>
        <v>SADI-67</v>
      </c>
    </row>
    <row r="192" spans="2:6" x14ac:dyDescent="0.2">
      <c r="B192" s="47" cm="1">
        <f t="array" aca="1" ref="B192" ca="1">catmat_unico</f>
        <v>100277581</v>
      </c>
      <c r="C192" s="47" t="str">
        <f ca="1">VLOOKUP(Tabela4[[#This Row],[ID catálogo/código]],Dados_ordenados[[ID 1-catálogo-código]:[Código]],2,FALSE)</f>
        <v>CATSER</v>
      </c>
      <c r="D192" s="47">
        <f ca="1">VLOOKUP(Tabela4[[#This Row],[ID catálogo/código]],Dados_ordenados[[ID 1-catálogo-código]:[Código]],3,FALSE)</f>
        <v>27758</v>
      </c>
      <c r="E192" s="80">
        <f ca="1">SUMIF(Dados_ordenados[ID 1-catálogo-código],Tabela4[[#This Row],[ID catálogo/código]],Dados_ordenados[Estimativa Preliminar de Valor])</f>
        <v>9121</v>
      </c>
      <c r="F192" s="81" t="str" cm="1">
        <f t="array" aca="1" ref="F192" ca="1">IFERROR(LOOKUP(2,1/(Dados_ordenados[ID 1-catálogo-código]=Tabela4[[#This Row],[ID catálogo/código]]),Dados_ordenados[ID PCA por catálogo/código]),"")</f>
        <v>SETI-20, SETI-21</v>
      </c>
    </row>
    <row r="193" spans="2:6" x14ac:dyDescent="0.2">
      <c r="B193" s="47" cm="1">
        <f t="array" aca="1" ref="B193" ca="1">catmat_unico</f>
        <v>100301301</v>
      </c>
      <c r="C193" s="47" t="str">
        <f ca="1">VLOOKUP(Tabela4[[#This Row],[ID catálogo/código]],Dados_ordenados[[ID 1-catálogo-código]:[Código]],2,FALSE)</f>
        <v>CATSER</v>
      </c>
      <c r="D193" s="47">
        <f ca="1">VLOOKUP(Tabela4[[#This Row],[ID catálogo/código]],Dados_ordenados[[ID 1-catálogo-código]:[Código]],3,FALSE)</f>
        <v>30130</v>
      </c>
      <c r="E193" s="80">
        <f ca="1">SUMIF(Dados_ordenados[ID 1-catálogo-código],Tabela4[[#This Row],[ID catálogo/código]],Dados_ordenados[Estimativa Preliminar de Valor])</f>
        <v>4565</v>
      </c>
      <c r="F193" s="81" t="str" cm="1">
        <f t="array" aca="1" ref="F193" ca="1">IFERROR(LOOKUP(2,1/(Dados_ordenados[ID 1-catálogo-código]=Tabela4[[#This Row],[ID catálogo/código]]),Dados_ordenados[ID PCA por catálogo/código]),"")</f>
        <v>DUBI-3</v>
      </c>
    </row>
    <row r="194" spans="2:6" x14ac:dyDescent="0.2">
      <c r="B194" s="47" cm="1">
        <f t="array" aca="1" ref="B194" ca="1">catmat_unico</f>
        <v>199999999</v>
      </c>
      <c r="C194" s="47" t="str">
        <f ca="1">VLOOKUP(Tabela4[[#This Row],[ID catálogo/código]],Dados_ordenados[[ID 1-catálogo-código]:[Código]],2,FALSE)</f>
        <v>N/A</v>
      </c>
      <c r="D194" s="47">
        <f ca="1">VLOOKUP(Tabela4[[#This Row],[ID catálogo/código]],Dados_ordenados[[ID 1-catálogo-código]:[Código]],3,FALSE)</f>
        <v>9999999</v>
      </c>
      <c r="E194" s="80">
        <f ca="1">SUMIF(Dados_ordenados[ID 1-catálogo-código],Tabela4[[#This Row],[ID catálogo/código]],Dados_ordenados[Estimativa Preliminar de Valor])</f>
        <v>64019.35</v>
      </c>
      <c r="F194" s="81" t="str" cm="1">
        <f t="array" aca="1" ref="F194" ca="1">IFERROR(LOOKUP(2,1/(Dados_ordenados[ID 1-catálogo-código]=Tabela4[[#This Row],[ID catálogo/código]]),Dados_ordenados[ID PCA por catálogo/código]),"")</f>
        <v>EMAG-6, SADI-1, SADI-2, SADI-3, SADI-45, SADI-51, SADI-53</v>
      </c>
    </row>
    <row r="195" spans="2:6" x14ac:dyDescent="0.2">
      <c r="B195" s="47" t="str" cm="1">
        <f t="array" aca="1" ref="B195" ca="1">catmat_unico</f>
        <v/>
      </c>
      <c r="C195" s="47" t="str">
        <f ca="1">VLOOKUP(Tabela4[[#This Row],[ID catálogo/código]],Dados_ordenados[[ID 1-catálogo-código]:[Código]],2,FALSE)</f>
        <v/>
      </c>
      <c r="D195" s="47" t="str">
        <f ca="1">VLOOKUP(Tabela4[[#This Row],[ID catálogo/código]],Dados_ordenados[[ID 1-catálogo-código]:[Código]],3,FALSE)</f>
        <v/>
      </c>
      <c r="E195" s="80">
        <f ca="1">SUMIF(Dados_ordenados[ID 1-catálogo-código],Tabela4[[#This Row],[ID catálogo/código]],Dados_ordenados[Estimativa Preliminar de Valor])</f>
        <v>0</v>
      </c>
      <c r="F195" s="81" t="str" cm="1">
        <f t="array" aca="1" ref="F195" ca="1">IFERROR(LOOKUP(2,1/(Dados_ordenados[ID 1-catálogo-código]=Tabela4[[#This Row],[ID catálogo/código]]),Dados_ordenados[ID PCA por catálogo/código]),"")</f>
        <v/>
      </c>
    </row>
    <row r="196" spans="2:6" x14ac:dyDescent="0.2">
      <c r="B196" s="47" t="str" cm="1">
        <f t="array" aca="1" ref="B196" ca="1">catmat_unico</f>
        <v/>
      </c>
      <c r="C196" s="47" t="str">
        <f ca="1">VLOOKUP(Tabela4[[#This Row],[ID catálogo/código]],Dados_ordenados[[ID 1-catálogo-código]:[Código]],2,FALSE)</f>
        <v/>
      </c>
      <c r="D196" s="47" t="str">
        <f ca="1">VLOOKUP(Tabela4[[#This Row],[ID catálogo/código]],Dados_ordenados[[ID 1-catálogo-código]:[Código]],3,FALSE)</f>
        <v/>
      </c>
      <c r="E196" s="80">
        <f ca="1">SUMIF(Dados_ordenados[ID 1-catálogo-código],Tabela4[[#This Row],[ID catálogo/código]],Dados_ordenados[Estimativa Preliminar de Valor])</f>
        <v>0</v>
      </c>
      <c r="F196" s="81" t="str" cm="1">
        <f t="array" aca="1" ref="F196" ca="1">IFERROR(LOOKUP(2,1/(Dados_ordenados[ID 1-catálogo-código]=Tabela4[[#This Row],[ID catálogo/código]]),Dados_ordenados[ID PCA por catálogo/código]),"")</f>
        <v/>
      </c>
    </row>
    <row r="197" spans="2:6" x14ac:dyDescent="0.2">
      <c r="B197" s="47" t="str" cm="1">
        <f t="array" aca="1" ref="B197" ca="1">catmat_unico</f>
        <v/>
      </c>
      <c r="C197" s="47" t="str">
        <f ca="1">VLOOKUP(Tabela4[[#This Row],[ID catálogo/código]],Dados_ordenados[[ID 1-catálogo-código]:[Código]],2,FALSE)</f>
        <v/>
      </c>
      <c r="D197" s="47" t="str">
        <f ca="1">VLOOKUP(Tabela4[[#This Row],[ID catálogo/código]],Dados_ordenados[[ID 1-catálogo-código]:[Código]],3,FALSE)</f>
        <v/>
      </c>
      <c r="E197" s="80">
        <f ca="1">SUMIF(Dados_ordenados[ID 1-catálogo-código],Tabela4[[#This Row],[ID catálogo/código]],Dados_ordenados[Estimativa Preliminar de Valor])</f>
        <v>0</v>
      </c>
      <c r="F197" s="81" t="str" cm="1">
        <f t="array" aca="1" ref="F197" ca="1">IFERROR(LOOKUP(2,1/(Dados_ordenados[ID 1-catálogo-código]=Tabela4[[#This Row],[ID catálogo/código]]),Dados_ordenados[ID PCA por catálogo/código]),"")</f>
        <v/>
      </c>
    </row>
    <row r="198" spans="2:6" x14ac:dyDescent="0.2">
      <c r="B198" s="47" t="str" cm="1">
        <f t="array" aca="1" ref="B198" ca="1">catmat_unico</f>
        <v/>
      </c>
      <c r="C198" s="47" t="str">
        <f ca="1">VLOOKUP(Tabela4[[#This Row],[ID catálogo/código]],Dados_ordenados[[ID 1-catálogo-código]:[Código]],2,FALSE)</f>
        <v/>
      </c>
      <c r="D198" s="47" t="str">
        <f ca="1">VLOOKUP(Tabela4[[#This Row],[ID catálogo/código]],Dados_ordenados[[ID 1-catálogo-código]:[Código]],3,FALSE)</f>
        <v/>
      </c>
      <c r="E198" s="80">
        <f ca="1">SUMIF(Dados_ordenados[ID 1-catálogo-código],Tabela4[[#This Row],[ID catálogo/código]],Dados_ordenados[Estimativa Preliminar de Valor])</f>
        <v>0</v>
      </c>
      <c r="F198" s="81" t="str" cm="1">
        <f t="array" aca="1" ref="F198" ca="1">IFERROR(LOOKUP(2,1/(Dados_ordenados[ID 1-catálogo-código]=Tabela4[[#This Row],[ID catálogo/código]]),Dados_ordenados[ID PCA por catálogo/código]),"")</f>
        <v/>
      </c>
    </row>
    <row r="199" spans="2:6" x14ac:dyDescent="0.2">
      <c r="B199" s="47" t="str" cm="1">
        <f t="array" aca="1" ref="B199" ca="1">catmat_unico</f>
        <v/>
      </c>
      <c r="C199" s="47" t="str">
        <f ca="1">VLOOKUP(Tabela4[[#This Row],[ID catálogo/código]],Dados_ordenados[[ID 1-catálogo-código]:[Código]],2,FALSE)</f>
        <v/>
      </c>
      <c r="D199" s="47" t="str">
        <f ca="1">VLOOKUP(Tabela4[[#This Row],[ID catálogo/código]],Dados_ordenados[[ID 1-catálogo-código]:[Código]],3,FALSE)</f>
        <v/>
      </c>
      <c r="E199" s="80">
        <f ca="1">SUMIF(Dados_ordenados[ID 1-catálogo-código],Tabela4[[#This Row],[ID catálogo/código]],Dados_ordenados[Estimativa Preliminar de Valor])</f>
        <v>0</v>
      </c>
      <c r="F199" s="81" t="str" cm="1">
        <f t="array" aca="1" ref="F199" ca="1">IFERROR(LOOKUP(2,1/(Dados_ordenados[ID 1-catálogo-código]=Tabela4[[#This Row],[ID catálogo/código]]),Dados_ordenados[ID PCA por catálogo/código]),"")</f>
        <v/>
      </c>
    </row>
    <row r="200" spans="2:6" x14ac:dyDescent="0.2">
      <c r="B200" s="47" t="str" cm="1">
        <f t="array" aca="1" ref="B200" ca="1">catmat_unico</f>
        <v/>
      </c>
      <c r="C200" s="47" t="str">
        <f ca="1">VLOOKUP(Tabela4[[#This Row],[ID catálogo/código]],Dados_ordenados[[ID 1-catálogo-código]:[Código]],2,FALSE)</f>
        <v/>
      </c>
      <c r="D200" s="47" t="str">
        <f ca="1">VLOOKUP(Tabela4[[#This Row],[ID catálogo/código]],Dados_ordenados[[ID 1-catálogo-código]:[Código]],3,FALSE)</f>
        <v/>
      </c>
      <c r="E200" s="80">
        <f ca="1">SUMIF(Dados_ordenados[ID 1-catálogo-código],Tabela4[[#This Row],[ID catálogo/código]],Dados_ordenados[Estimativa Preliminar de Valor])</f>
        <v>0</v>
      </c>
      <c r="F200" s="81" t="str" cm="1">
        <f t="array" aca="1" ref="F200" ca="1">IFERROR(LOOKUP(2,1/(Dados_ordenados[ID 1-catálogo-código]=Tabela4[[#This Row],[ID catálogo/código]]),Dados_ordenados[ID PCA por catálogo/código]),"")</f>
        <v/>
      </c>
    </row>
    <row r="201" spans="2:6" x14ac:dyDescent="0.2">
      <c r="B201" s="47" t="str" cm="1">
        <f t="array" aca="1" ref="B201" ca="1">catmat_unico</f>
        <v/>
      </c>
      <c r="C201" s="47" t="str">
        <f ca="1">VLOOKUP(Tabela4[[#This Row],[ID catálogo/código]],Dados_ordenados[[ID 1-catálogo-código]:[Código]],2,FALSE)</f>
        <v/>
      </c>
      <c r="D201" s="47" t="str">
        <f ca="1">VLOOKUP(Tabela4[[#This Row],[ID catálogo/código]],Dados_ordenados[[ID 1-catálogo-código]:[Código]],3,FALSE)</f>
        <v/>
      </c>
      <c r="E201" s="80">
        <f ca="1">SUMIF(Dados_ordenados[ID 1-catálogo-código],Tabela4[[#This Row],[ID catálogo/código]],Dados_ordenados[Estimativa Preliminar de Valor])</f>
        <v>0</v>
      </c>
      <c r="F201" s="81" t="str" cm="1">
        <f t="array" aca="1" ref="F201" ca="1">IFERROR(LOOKUP(2,1/(Dados_ordenados[ID 1-catálogo-código]=Tabela4[[#This Row],[ID catálogo/código]]),Dados_ordenados[ID PCA por catálogo/código]),"")</f>
        <v/>
      </c>
    </row>
    <row r="202" spans="2:6" x14ac:dyDescent="0.2">
      <c r="B202" s="47" t="str" cm="1">
        <f t="array" aca="1" ref="B202" ca="1">catmat_unico</f>
        <v/>
      </c>
      <c r="C202" s="47" t="str">
        <f ca="1">VLOOKUP(Tabela4[[#This Row],[ID catálogo/código]],Dados_ordenados[[ID 1-catálogo-código]:[Código]],2,FALSE)</f>
        <v/>
      </c>
      <c r="D202" s="47" t="str">
        <f ca="1">VLOOKUP(Tabela4[[#This Row],[ID catálogo/código]],Dados_ordenados[[ID 1-catálogo-código]:[Código]],3,FALSE)</f>
        <v/>
      </c>
      <c r="E202" s="80">
        <f ca="1">SUMIF(Dados_ordenados[ID 1-catálogo-código],Tabela4[[#This Row],[ID catálogo/código]],Dados_ordenados[Estimativa Preliminar de Valor])</f>
        <v>0</v>
      </c>
      <c r="F202" s="81" t="str" cm="1">
        <f t="array" aca="1" ref="F202" ca="1">IFERROR(LOOKUP(2,1/(Dados_ordenados[ID 1-catálogo-código]=Tabela4[[#This Row],[ID catálogo/código]]),Dados_ordenados[ID PCA por catálogo/código]),"")</f>
        <v/>
      </c>
    </row>
    <row r="203" spans="2:6" x14ac:dyDescent="0.2">
      <c r="B203" s="47" t="str" cm="1">
        <f t="array" aca="1" ref="B203" ca="1">catmat_unico</f>
        <v/>
      </c>
      <c r="C203" s="47" t="str">
        <f ca="1">VLOOKUP(Tabela4[[#This Row],[ID catálogo/código]],Dados_ordenados[[ID 1-catálogo-código]:[Código]],2,FALSE)</f>
        <v/>
      </c>
      <c r="D203" s="47" t="str">
        <f ca="1">VLOOKUP(Tabela4[[#This Row],[ID catálogo/código]],Dados_ordenados[[ID 1-catálogo-código]:[Código]],3,FALSE)</f>
        <v/>
      </c>
      <c r="E203" s="80">
        <f ca="1">SUMIF(Dados_ordenados[ID 1-catálogo-código],Tabela4[[#This Row],[ID catálogo/código]],Dados_ordenados[Estimativa Preliminar de Valor])</f>
        <v>0</v>
      </c>
      <c r="F203" s="81" t="str" cm="1">
        <f t="array" aca="1" ref="F203" ca="1">IFERROR(LOOKUP(2,1/(Dados_ordenados[ID 1-catálogo-código]=Tabela4[[#This Row],[ID catálogo/código]]),Dados_ordenados[ID PCA por catálogo/código]),"")</f>
        <v/>
      </c>
    </row>
    <row r="204" spans="2:6" x14ac:dyDescent="0.2">
      <c r="B204" s="47" t="str" cm="1">
        <f t="array" aca="1" ref="B204" ca="1">catmat_unico</f>
        <v/>
      </c>
      <c r="C204" s="47" t="str">
        <f ca="1">VLOOKUP(Tabela4[[#This Row],[ID catálogo/código]],Dados_ordenados[[ID 1-catálogo-código]:[Código]],2,FALSE)</f>
        <v/>
      </c>
      <c r="D204" s="47" t="str">
        <f ca="1">VLOOKUP(Tabela4[[#This Row],[ID catálogo/código]],Dados_ordenados[[ID 1-catálogo-código]:[Código]],3,FALSE)</f>
        <v/>
      </c>
      <c r="E204" s="80">
        <f ca="1">SUMIF(Dados_ordenados[ID 1-catálogo-código],Tabela4[[#This Row],[ID catálogo/código]],Dados_ordenados[Estimativa Preliminar de Valor])</f>
        <v>0</v>
      </c>
      <c r="F204" s="81" t="str" cm="1">
        <f t="array" aca="1" ref="F204" ca="1">IFERROR(LOOKUP(2,1/(Dados_ordenados[ID 1-catálogo-código]=Tabela4[[#This Row],[ID catálogo/código]]),Dados_ordenados[ID PCA por catálogo/código]),"")</f>
        <v/>
      </c>
    </row>
    <row r="205" spans="2:6" x14ac:dyDescent="0.2">
      <c r="B205" s="47" t="str" cm="1">
        <f t="array" aca="1" ref="B205" ca="1">catmat_unico</f>
        <v/>
      </c>
      <c r="C205" s="47" t="str">
        <f ca="1">VLOOKUP(Tabela4[[#This Row],[ID catálogo/código]],Dados_ordenados[[ID 1-catálogo-código]:[Código]],2,FALSE)</f>
        <v/>
      </c>
      <c r="D205" s="47" t="str">
        <f ca="1">VLOOKUP(Tabela4[[#This Row],[ID catálogo/código]],Dados_ordenados[[ID 1-catálogo-código]:[Código]],3,FALSE)</f>
        <v/>
      </c>
      <c r="E205" s="80">
        <f ca="1">SUMIF(Dados_ordenados[ID 1-catálogo-código],Tabela4[[#This Row],[ID catálogo/código]],Dados_ordenados[Estimativa Preliminar de Valor])</f>
        <v>0</v>
      </c>
      <c r="F205" s="81" t="str" cm="1">
        <f t="array" aca="1" ref="F205" ca="1">IFERROR(LOOKUP(2,1/(Dados_ordenados[ID 1-catálogo-código]=Tabela4[[#This Row],[ID catálogo/código]]),Dados_ordenados[ID PCA por catálogo/código]),"")</f>
        <v/>
      </c>
    </row>
    <row r="206" spans="2:6" x14ac:dyDescent="0.2">
      <c r="B206" s="47" t="str" cm="1">
        <f t="array" aca="1" ref="B206" ca="1">catmat_unico</f>
        <v/>
      </c>
      <c r="C206" s="47" t="str">
        <f ca="1">VLOOKUP(Tabela4[[#This Row],[ID catálogo/código]],Dados_ordenados[[ID 1-catálogo-código]:[Código]],2,FALSE)</f>
        <v/>
      </c>
      <c r="D206" s="47" t="str">
        <f ca="1">VLOOKUP(Tabela4[[#This Row],[ID catálogo/código]],Dados_ordenados[[ID 1-catálogo-código]:[Código]],3,FALSE)</f>
        <v/>
      </c>
      <c r="E206" s="80">
        <f ca="1">SUMIF(Dados_ordenados[ID 1-catálogo-código],Tabela4[[#This Row],[ID catálogo/código]],Dados_ordenados[Estimativa Preliminar de Valor])</f>
        <v>0</v>
      </c>
      <c r="F206" s="81" t="str" cm="1">
        <f t="array" aca="1" ref="F206" ca="1">IFERROR(LOOKUP(2,1/(Dados_ordenados[ID 1-catálogo-código]=Tabela4[[#This Row],[ID catálogo/código]]),Dados_ordenados[ID PCA por catálogo/código]),"")</f>
        <v/>
      </c>
    </row>
    <row r="207" spans="2:6" x14ac:dyDescent="0.2">
      <c r="B207" s="47" t="str" cm="1">
        <f t="array" aca="1" ref="B207" ca="1">catmat_unico</f>
        <v/>
      </c>
      <c r="C207" s="47" t="str">
        <f ca="1">VLOOKUP(Tabela4[[#This Row],[ID catálogo/código]],Dados_ordenados[[ID 1-catálogo-código]:[Código]],2,FALSE)</f>
        <v/>
      </c>
      <c r="D207" s="47" t="str">
        <f ca="1">VLOOKUP(Tabela4[[#This Row],[ID catálogo/código]],Dados_ordenados[[ID 1-catálogo-código]:[Código]],3,FALSE)</f>
        <v/>
      </c>
      <c r="E207" s="80">
        <f ca="1">SUMIF(Dados_ordenados[ID 1-catálogo-código],Tabela4[[#This Row],[ID catálogo/código]],Dados_ordenados[Estimativa Preliminar de Valor])</f>
        <v>0</v>
      </c>
      <c r="F207" s="81" t="str" cm="1">
        <f t="array" aca="1" ref="F207" ca="1">IFERROR(LOOKUP(2,1/(Dados_ordenados[ID 1-catálogo-código]=Tabela4[[#This Row],[ID catálogo/código]]),Dados_ordenados[ID PCA por catálogo/código]),"")</f>
        <v/>
      </c>
    </row>
    <row r="208" spans="2:6" x14ac:dyDescent="0.2">
      <c r="B208" s="47" t="str" cm="1">
        <f t="array" aca="1" ref="B208" ca="1">catmat_unico</f>
        <v/>
      </c>
      <c r="C208" s="47" t="str">
        <f ca="1">VLOOKUP(Tabela4[[#This Row],[ID catálogo/código]],Dados_ordenados[[ID 1-catálogo-código]:[Código]],2,FALSE)</f>
        <v/>
      </c>
      <c r="D208" s="47" t="str">
        <f ca="1">VLOOKUP(Tabela4[[#This Row],[ID catálogo/código]],Dados_ordenados[[ID 1-catálogo-código]:[Código]],3,FALSE)</f>
        <v/>
      </c>
      <c r="E208" s="80">
        <f ca="1">SUMIF(Dados_ordenados[ID 1-catálogo-código],Tabela4[[#This Row],[ID catálogo/código]],Dados_ordenados[Estimativa Preliminar de Valor])</f>
        <v>0</v>
      </c>
      <c r="F208" s="81" t="str" cm="1">
        <f t="array" aca="1" ref="F208" ca="1">IFERROR(LOOKUP(2,1/(Dados_ordenados[ID 1-catálogo-código]=Tabela4[[#This Row],[ID catálogo/código]]),Dados_ordenados[ID PCA por catálogo/código]),"")</f>
        <v/>
      </c>
    </row>
    <row r="209" spans="2:6" x14ac:dyDescent="0.2">
      <c r="B209" s="47" t="str" cm="1">
        <f t="array" aca="1" ref="B209" ca="1">catmat_unico</f>
        <v/>
      </c>
      <c r="C209" s="47" t="str">
        <f ca="1">VLOOKUP(Tabela4[[#This Row],[ID catálogo/código]],Dados_ordenados[[ID 1-catálogo-código]:[Código]],2,FALSE)</f>
        <v/>
      </c>
      <c r="D209" s="47" t="str">
        <f ca="1">VLOOKUP(Tabela4[[#This Row],[ID catálogo/código]],Dados_ordenados[[ID 1-catálogo-código]:[Código]],3,FALSE)</f>
        <v/>
      </c>
      <c r="E209" s="80">
        <f ca="1">SUMIF(Dados_ordenados[ID 1-catálogo-código],Tabela4[[#This Row],[ID catálogo/código]],Dados_ordenados[Estimativa Preliminar de Valor])</f>
        <v>0</v>
      </c>
      <c r="F209" s="81" t="str" cm="1">
        <f t="array" aca="1" ref="F209" ca="1">IFERROR(LOOKUP(2,1/(Dados_ordenados[ID 1-catálogo-código]=Tabela4[[#This Row],[ID catálogo/código]]),Dados_ordenados[ID PCA por catálogo/código]),"")</f>
        <v/>
      </c>
    </row>
    <row r="210" spans="2:6" x14ac:dyDescent="0.2">
      <c r="B210" s="47" t="str" cm="1">
        <f t="array" aca="1" ref="B210" ca="1">catmat_unico</f>
        <v/>
      </c>
      <c r="C210" s="47" t="str">
        <f ca="1">VLOOKUP(Tabela4[[#This Row],[ID catálogo/código]],Dados_ordenados[[ID 1-catálogo-código]:[Código]],2,FALSE)</f>
        <v/>
      </c>
      <c r="D210" s="47" t="str">
        <f ca="1">VLOOKUP(Tabela4[[#This Row],[ID catálogo/código]],Dados_ordenados[[ID 1-catálogo-código]:[Código]],3,FALSE)</f>
        <v/>
      </c>
      <c r="E210" s="80">
        <f ca="1">SUMIF(Dados_ordenados[ID 1-catálogo-código],Tabela4[[#This Row],[ID catálogo/código]],Dados_ordenados[Estimativa Preliminar de Valor])</f>
        <v>0</v>
      </c>
      <c r="F210" s="81" t="str" cm="1">
        <f t="array" aca="1" ref="F210" ca="1">IFERROR(LOOKUP(2,1/(Dados_ordenados[ID 1-catálogo-código]=Tabela4[[#This Row],[ID catálogo/código]]),Dados_ordenados[ID PCA por catálogo/código]),"")</f>
        <v/>
      </c>
    </row>
    <row r="211" spans="2:6" x14ac:dyDescent="0.2">
      <c r="B211" s="47" t="str" cm="1">
        <f t="array" aca="1" ref="B211" ca="1">catmat_unico</f>
        <v/>
      </c>
      <c r="C211" s="47" t="str">
        <f ca="1">VLOOKUP(Tabela4[[#This Row],[ID catálogo/código]],Dados_ordenados[[ID 1-catálogo-código]:[Código]],2,FALSE)</f>
        <v/>
      </c>
      <c r="D211" s="47" t="str">
        <f ca="1">VLOOKUP(Tabela4[[#This Row],[ID catálogo/código]],Dados_ordenados[[ID 1-catálogo-código]:[Código]],3,FALSE)</f>
        <v/>
      </c>
      <c r="E211" s="80">
        <f ca="1">SUMIF(Dados_ordenados[ID 1-catálogo-código],Tabela4[[#This Row],[ID catálogo/código]],Dados_ordenados[Estimativa Preliminar de Valor])</f>
        <v>0</v>
      </c>
      <c r="F211" s="81" t="str" cm="1">
        <f t="array" aca="1" ref="F211" ca="1">IFERROR(LOOKUP(2,1/(Dados_ordenados[ID 1-catálogo-código]=Tabela4[[#This Row],[ID catálogo/código]]),Dados_ordenados[ID PCA por catálogo/código]),"")</f>
        <v/>
      </c>
    </row>
    <row r="212" spans="2:6" x14ac:dyDescent="0.2">
      <c r="B212" s="47" t="str" cm="1">
        <f t="array" aca="1" ref="B212" ca="1">catmat_unico</f>
        <v/>
      </c>
      <c r="C212" s="47" t="str">
        <f ca="1">VLOOKUP(Tabela4[[#This Row],[ID catálogo/código]],Dados_ordenados[[ID 1-catálogo-código]:[Código]],2,FALSE)</f>
        <v/>
      </c>
      <c r="D212" s="47" t="str">
        <f ca="1">VLOOKUP(Tabela4[[#This Row],[ID catálogo/código]],Dados_ordenados[[ID 1-catálogo-código]:[Código]],3,FALSE)</f>
        <v/>
      </c>
      <c r="E212" s="80">
        <f ca="1">SUMIF(Dados_ordenados[ID 1-catálogo-código],Tabela4[[#This Row],[ID catálogo/código]],Dados_ordenados[Estimativa Preliminar de Valor])</f>
        <v>0</v>
      </c>
      <c r="F212" s="81" t="str" cm="1">
        <f t="array" aca="1" ref="F212" ca="1">IFERROR(LOOKUP(2,1/(Dados_ordenados[ID 1-catálogo-código]=Tabela4[[#This Row],[ID catálogo/código]]),Dados_ordenados[ID PCA por catálogo/código]),"")</f>
        <v/>
      </c>
    </row>
    <row r="213" spans="2:6" x14ac:dyDescent="0.2">
      <c r="B213" s="47" t="str" cm="1">
        <f t="array" aca="1" ref="B213" ca="1">catmat_unico</f>
        <v/>
      </c>
      <c r="C213" s="47" t="str">
        <f ca="1">VLOOKUP(Tabela4[[#This Row],[ID catálogo/código]],Dados_ordenados[[ID 1-catálogo-código]:[Código]],2,FALSE)</f>
        <v/>
      </c>
      <c r="D213" s="47" t="str">
        <f ca="1">VLOOKUP(Tabela4[[#This Row],[ID catálogo/código]],Dados_ordenados[[ID 1-catálogo-código]:[Código]],3,FALSE)</f>
        <v/>
      </c>
      <c r="E213" s="80">
        <f ca="1">SUMIF(Dados_ordenados[ID 1-catálogo-código],Tabela4[[#This Row],[ID catálogo/código]],Dados_ordenados[Estimativa Preliminar de Valor])</f>
        <v>0</v>
      </c>
      <c r="F213" s="81" t="str" cm="1">
        <f t="array" aca="1" ref="F213" ca="1">IFERROR(LOOKUP(2,1/(Dados_ordenados[ID 1-catálogo-código]=Tabela4[[#This Row],[ID catálogo/código]]),Dados_ordenados[ID PCA por catálogo/código]),"")</f>
        <v/>
      </c>
    </row>
    <row r="214" spans="2:6" x14ac:dyDescent="0.2">
      <c r="B214" s="47" t="str" cm="1">
        <f t="array" aca="1" ref="B214" ca="1">catmat_unico</f>
        <v/>
      </c>
      <c r="C214" s="47" t="str">
        <f ca="1">VLOOKUP(Tabela4[[#This Row],[ID catálogo/código]],Dados_ordenados[[ID 1-catálogo-código]:[Código]],2,FALSE)</f>
        <v/>
      </c>
      <c r="D214" s="47" t="str">
        <f ca="1">VLOOKUP(Tabela4[[#This Row],[ID catálogo/código]],Dados_ordenados[[ID 1-catálogo-código]:[Código]],3,FALSE)</f>
        <v/>
      </c>
      <c r="E214" s="80">
        <f ca="1">SUMIF(Dados_ordenados[ID 1-catálogo-código],Tabela4[[#This Row],[ID catálogo/código]],Dados_ordenados[Estimativa Preliminar de Valor])</f>
        <v>0</v>
      </c>
      <c r="F214" s="81" t="str" cm="1">
        <f t="array" aca="1" ref="F214" ca="1">IFERROR(LOOKUP(2,1/(Dados_ordenados[ID 1-catálogo-código]=Tabela4[[#This Row],[ID catálogo/código]]),Dados_ordenados[ID PCA por catálogo/código]),"")</f>
        <v/>
      </c>
    </row>
    <row r="215" spans="2:6" x14ac:dyDescent="0.2">
      <c r="B215" s="47" t="str" cm="1">
        <f t="array" aca="1" ref="B215" ca="1">catmat_unico</f>
        <v/>
      </c>
      <c r="C215" s="47" t="str">
        <f ca="1">VLOOKUP(Tabela4[[#This Row],[ID catálogo/código]],Dados_ordenados[[ID 1-catálogo-código]:[Código]],2,FALSE)</f>
        <v/>
      </c>
      <c r="D215" s="47" t="str">
        <f ca="1">VLOOKUP(Tabela4[[#This Row],[ID catálogo/código]],Dados_ordenados[[ID 1-catálogo-código]:[Código]],3,FALSE)</f>
        <v/>
      </c>
      <c r="E215" s="80">
        <f ca="1">SUMIF(Dados_ordenados[ID 1-catálogo-código],Tabela4[[#This Row],[ID catálogo/código]],Dados_ordenados[Estimativa Preliminar de Valor])</f>
        <v>0</v>
      </c>
      <c r="F215" s="81" t="str" cm="1">
        <f t="array" aca="1" ref="F215" ca="1">IFERROR(LOOKUP(2,1/(Dados_ordenados[ID 1-catálogo-código]=Tabela4[[#This Row],[ID catálogo/código]]),Dados_ordenados[ID PCA por catálogo/código]),"")</f>
        <v/>
      </c>
    </row>
    <row r="216" spans="2:6" x14ac:dyDescent="0.2">
      <c r="B216" s="47" t="str" cm="1">
        <f t="array" aca="1" ref="B216" ca="1">catmat_unico</f>
        <v/>
      </c>
      <c r="C216" s="47" t="str">
        <f ca="1">VLOOKUP(Tabela4[[#This Row],[ID catálogo/código]],Dados_ordenados[[ID 1-catálogo-código]:[Código]],2,FALSE)</f>
        <v/>
      </c>
      <c r="D216" s="47" t="str">
        <f ca="1">VLOOKUP(Tabela4[[#This Row],[ID catálogo/código]],Dados_ordenados[[ID 1-catálogo-código]:[Código]],3,FALSE)</f>
        <v/>
      </c>
      <c r="E216" s="80">
        <f ca="1">SUMIF(Dados_ordenados[ID 1-catálogo-código],Tabela4[[#This Row],[ID catálogo/código]],Dados_ordenados[Estimativa Preliminar de Valor])</f>
        <v>0</v>
      </c>
      <c r="F216" s="81" t="str" cm="1">
        <f t="array" aca="1" ref="F216" ca="1">IFERROR(LOOKUP(2,1/(Dados_ordenados[ID 1-catálogo-código]=Tabela4[[#This Row],[ID catálogo/código]]),Dados_ordenados[ID PCA por catálogo/código]),"")</f>
        <v/>
      </c>
    </row>
    <row r="217" spans="2:6" x14ac:dyDescent="0.2">
      <c r="B217" s="47" t="str" cm="1">
        <f t="array" aca="1" ref="B217" ca="1">catmat_unico</f>
        <v/>
      </c>
      <c r="C217" s="47" t="str">
        <f ca="1">VLOOKUP(Tabela4[[#This Row],[ID catálogo/código]],Dados_ordenados[[ID 1-catálogo-código]:[Código]],2,FALSE)</f>
        <v/>
      </c>
      <c r="D217" s="47" t="str">
        <f ca="1">VLOOKUP(Tabela4[[#This Row],[ID catálogo/código]],Dados_ordenados[[ID 1-catálogo-código]:[Código]],3,FALSE)</f>
        <v/>
      </c>
      <c r="E217" s="80">
        <f ca="1">SUMIF(Dados_ordenados[ID 1-catálogo-código],Tabela4[[#This Row],[ID catálogo/código]],Dados_ordenados[Estimativa Preliminar de Valor])</f>
        <v>0</v>
      </c>
      <c r="F217" s="81" t="str" cm="1">
        <f t="array" aca="1" ref="F217" ca="1">IFERROR(LOOKUP(2,1/(Dados_ordenados[ID 1-catálogo-código]=Tabela4[[#This Row],[ID catálogo/código]]),Dados_ordenados[ID PCA por catálogo/código]),"")</f>
        <v/>
      </c>
    </row>
    <row r="218" spans="2:6" x14ac:dyDescent="0.2">
      <c r="B218" s="47" t="str" cm="1">
        <f t="array" aca="1" ref="B218" ca="1">catmat_unico</f>
        <v/>
      </c>
      <c r="C218" s="47" t="str">
        <f ca="1">VLOOKUP(Tabela4[[#This Row],[ID catálogo/código]],Dados_ordenados[[ID 1-catálogo-código]:[Código]],2,FALSE)</f>
        <v/>
      </c>
      <c r="D218" s="47" t="str">
        <f ca="1">VLOOKUP(Tabela4[[#This Row],[ID catálogo/código]],Dados_ordenados[[ID 1-catálogo-código]:[Código]],3,FALSE)</f>
        <v/>
      </c>
      <c r="E218" s="80">
        <f ca="1">SUMIF(Dados_ordenados[ID 1-catálogo-código],Tabela4[[#This Row],[ID catálogo/código]],Dados_ordenados[Estimativa Preliminar de Valor])</f>
        <v>0</v>
      </c>
      <c r="F218" s="81" t="str" cm="1">
        <f t="array" aca="1" ref="F218" ca="1">IFERROR(LOOKUP(2,1/(Dados_ordenados[ID 1-catálogo-código]=Tabela4[[#This Row],[ID catálogo/código]]),Dados_ordenados[ID PCA por catálogo/código]),"")</f>
        <v/>
      </c>
    </row>
    <row r="219" spans="2:6" x14ac:dyDescent="0.2">
      <c r="B219" s="47" t="str" cm="1">
        <f t="array" aca="1" ref="B219" ca="1">catmat_unico</f>
        <v/>
      </c>
      <c r="C219" s="47" t="str">
        <f ca="1">VLOOKUP(Tabela4[[#This Row],[ID catálogo/código]],Dados_ordenados[[ID 1-catálogo-código]:[Código]],2,FALSE)</f>
        <v/>
      </c>
      <c r="D219" s="47" t="str">
        <f ca="1">VLOOKUP(Tabela4[[#This Row],[ID catálogo/código]],Dados_ordenados[[ID 1-catálogo-código]:[Código]],3,FALSE)</f>
        <v/>
      </c>
      <c r="E219" s="80">
        <f ca="1">SUMIF(Dados_ordenados[ID 1-catálogo-código],Tabela4[[#This Row],[ID catálogo/código]],Dados_ordenados[Estimativa Preliminar de Valor])</f>
        <v>0</v>
      </c>
      <c r="F219" s="81" t="str" cm="1">
        <f t="array" aca="1" ref="F219" ca="1">IFERROR(LOOKUP(2,1/(Dados_ordenados[ID 1-catálogo-código]=Tabela4[[#This Row],[ID catálogo/código]]),Dados_ordenados[ID PCA por catálogo/código]),"")</f>
        <v/>
      </c>
    </row>
    <row r="220" spans="2:6" x14ac:dyDescent="0.2">
      <c r="B220" s="47" t="str" cm="1">
        <f t="array" aca="1" ref="B220" ca="1">catmat_unico</f>
        <v/>
      </c>
      <c r="C220" s="47" t="str">
        <f ca="1">VLOOKUP(Tabela4[[#This Row],[ID catálogo/código]],Dados_ordenados[[ID 1-catálogo-código]:[Código]],2,FALSE)</f>
        <v/>
      </c>
      <c r="D220" s="47" t="str">
        <f ca="1">VLOOKUP(Tabela4[[#This Row],[ID catálogo/código]],Dados_ordenados[[ID 1-catálogo-código]:[Código]],3,FALSE)</f>
        <v/>
      </c>
      <c r="E220" s="80">
        <f ca="1">SUMIF(Dados_ordenados[ID 1-catálogo-código],Tabela4[[#This Row],[ID catálogo/código]],Dados_ordenados[Estimativa Preliminar de Valor])</f>
        <v>0</v>
      </c>
      <c r="F220" s="81" t="str" cm="1">
        <f t="array" aca="1" ref="F220" ca="1">IFERROR(LOOKUP(2,1/(Dados_ordenados[ID 1-catálogo-código]=Tabela4[[#This Row],[ID catálogo/código]]),Dados_ordenados[ID PCA por catálogo/código]),"")</f>
        <v/>
      </c>
    </row>
    <row r="221" spans="2:6" x14ac:dyDescent="0.2">
      <c r="B221" s="47" t="str" cm="1">
        <f t="array" aca="1" ref="B221" ca="1">catmat_unico</f>
        <v/>
      </c>
      <c r="C221" s="47" t="str">
        <f ca="1">VLOOKUP(Tabela4[[#This Row],[ID catálogo/código]],Dados_ordenados[[ID 1-catálogo-código]:[Código]],2,FALSE)</f>
        <v/>
      </c>
      <c r="D221" s="47" t="str">
        <f ca="1">VLOOKUP(Tabela4[[#This Row],[ID catálogo/código]],Dados_ordenados[[ID 1-catálogo-código]:[Código]],3,FALSE)</f>
        <v/>
      </c>
      <c r="E221" s="80">
        <f ca="1">SUMIF(Dados_ordenados[ID 1-catálogo-código],Tabela4[[#This Row],[ID catálogo/código]],Dados_ordenados[Estimativa Preliminar de Valor])</f>
        <v>0</v>
      </c>
      <c r="F221" s="81" t="str" cm="1">
        <f t="array" aca="1" ref="F221" ca="1">IFERROR(LOOKUP(2,1/(Dados_ordenados[ID 1-catálogo-código]=Tabela4[[#This Row],[ID catálogo/código]]),Dados_ordenados[ID PCA por catálogo/código]),"")</f>
        <v/>
      </c>
    </row>
    <row r="222" spans="2:6" x14ac:dyDescent="0.2">
      <c r="B222" s="47" t="str" cm="1">
        <f t="array" aca="1" ref="B222" ca="1">catmat_unico</f>
        <v/>
      </c>
      <c r="C222" s="47" t="str">
        <f ca="1">VLOOKUP(Tabela4[[#This Row],[ID catálogo/código]],Dados_ordenados[[ID 1-catálogo-código]:[Código]],2,FALSE)</f>
        <v/>
      </c>
      <c r="D222" s="47" t="str">
        <f ca="1">VLOOKUP(Tabela4[[#This Row],[ID catálogo/código]],Dados_ordenados[[ID 1-catálogo-código]:[Código]],3,FALSE)</f>
        <v/>
      </c>
      <c r="E222" s="80">
        <f ca="1">SUMIF(Dados_ordenados[ID 1-catálogo-código],Tabela4[[#This Row],[ID catálogo/código]],Dados_ordenados[Estimativa Preliminar de Valor])</f>
        <v>0</v>
      </c>
      <c r="F222" s="81" t="str" cm="1">
        <f t="array" aca="1" ref="F222" ca="1">IFERROR(LOOKUP(2,1/(Dados_ordenados[ID 1-catálogo-código]=Tabela4[[#This Row],[ID catálogo/código]]),Dados_ordenados[ID PCA por catálogo/código]),"")</f>
        <v/>
      </c>
    </row>
    <row r="223" spans="2:6" x14ac:dyDescent="0.2">
      <c r="B223" s="47" t="str" cm="1">
        <f t="array" aca="1" ref="B223" ca="1">catmat_unico</f>
        <v/>
      </c>
      <c r="C223" s="47" t="str">
        <f ca="1">VLOOKUP(Tabela4[[#This Row],[ID catálogo/código]],Dados_ordenados[[ID 1-catálogo-código]:[Código]],2,FALSE)</f>
        <v/>
      </c>
      <c r="D223" s="47" t="str">
        <f ca="1">VLOOKUP(Tabela4[[#This Row],[ID catálogo/código]],Dados_ordenados[[ID 1-catálogo-código]:[Código]],3,FALSE)</f>
        <v/>
      </c>
      <c r="E223" s="80">
        <f ca="1">SUMIF(Dados_ordenados[ID 1-catálogo-código],Tabela4[[#This Row],[ID catálogo/código]],Dados_ordenados[Estimativa Preliminar de Valor])</f>
        <v>0</v>
      </c>
      <c r="F223" s="81" t="str" cm="1">
        <f t="array" aca="1" ref="F223" ca="1">IFERROR(LOOKUP(2,1/(Dados_ordenados[ID 1-catálogo-código]=Tabela4[[#This Row],[ID catálogo/código]]),Dados_ordenados[ID PCA por catálogo/código]),"")</f>
        <v/>
      </c>
    </row>
    <row r="224" spans="2:6" x14ac:dyDescent="0.2">
      <c r="B224" s="47" t="str" cm="1">
        <f t="array" aca="1" ref="B224" ca="1">catmat_unico</f>
        <v/>
      </c>
      <c r="C224" s="47" t="str">
        <f ca="1">VLOOKUP(Tabela4[[#This Row],[ID catálogo/código]],Dados_ordenados[[ID 1-catálogo-código]:[Código]],2,FALSE)</f>
        <v/>
      </c>
      <c r="D224" s="47" t="str">
        <f ca="1">VLOOKUP(Tabela4[[#This Row],[ID catálogo/código]],Dados_ordenados[[ID 1-catálogo-código]:[Código]],3,FALSE)</f>
        <v/>
      </c>
      <c r="E224" s="80">
        <f ca="1">SUMIF(Dados_ordenados[ID 1-catálogo-código],Tabela4[[#This Row],[ID catálogo/código]],Dados_ordenados[Estimativa Preliminar de Valor])</f>
        <v>0</v>
      </c>
      <c r="F224" s="81" t="str" cm="1">
        <f t="array" aca="1" ref="F224" ca="1">IFERROR(LOOKUP(2,1/(Dados_ordenados[ID 1-catálogo-código]=Tabela4[[#This Row],[ID catálogo/código]]),Dados_ordenados[ID PCA por catálogo/código]),"")</f>
        <v/>
      </c>
    </row>
    <row r="225" spans="2:6" x14ac:dyDescent="0.2">
      <c r="B225" s="47" t="str" cm="1">
        <f t="array" aca="1" ref="B225" ca="1">catmat_unico</f>
        <v/>
      </c>
      <c r="C225" s="47" t="str">
        <f ca="1">VLOOKUP(Tabela4[[#This Row],[ID catálogo/código]],Dados_ordenados[[ID 1-catálogo-código]:[Código]],2,FALSE)</f>
        <v/>
      </c>
      <c r="D225" s="47" t="str">
        <f ca="1">VLOOKUP(Tabela4[[#This Row],[ID catálogo/código]],Dados_ordenados[[ID 1-catálogo-código]:[Código]],3,FALSE)</f>
        <v/>
      </c>
      <c r="E225" s="80">
        <f ca="1">SUMIF(Dados_ordenados[ID 1-catálogo-código],Tabela4[[#This Row],[ID catálogo/código]],Dados_ordenados[Estimativa Preliminar de Valor])</f>
        <v>0</v>
      </c>
      <c r="F225" s="81" t="str" cm="1">
        <f t="array" aca="1" ref="F225" ca="1">IFERROR(LOOKUP(2,1/(Dados_ordenados[ID 1-catálogo-código]=Tabela4[[#This Row],[ID catálogo/código]]),Dados_ordenados[ID PCA por catálogo/código]),"")</f>
        <v/>
      </c>
    </row>
    <row r="226" spans="2:6" x14ac:dyDescent="0.2">
      <c r="B226" s="47" t="str" cm="1">
        <f t="array" aca="1" ref="B226" ca="1">catmat_unico</f>
        <v/>
      </c>
      <c r="C226" s="47" t="str">
        <f ca="1">VLOOKUP(Tabela4[[#This Row],[ID catálogo/código]],Dados_ordenados[[ID 1-catálogo-código]:[Código]],2,FALSE)</f>
        <v/>
      </c>
      <c r="D226" s="47" t="str">
        <f ca="1">VLOOKUP(Tabela4[[#This Row],[ID catálogo/código]],Dados_ordenados[[ID 1-catálogo-código]:[Código]],3,FALSE)</f>
        <v/>
      </c>
      <c r="E226" s="80">
        <f ca="1">SUMIF(Dados_ordenados[ID 1-catálogo-código],Tabela4[[#This Row],[ID catálogo/código]],Dados_ordenados[Estimativa Preliminar de Valor])</f>
        <v>0</v>
      </c>
      <c r="F226" s="81" t="str" cm="1">
        <f t="array" aca="1" ref="F226" ca="1">IFERROR(LOOKUP(2,1/(Dados_ordenados[ID 1-catálogo-código]=Tabela4[[#This Row],[ID catálogo/código]]),Dados_ordenados[ID PCA por catálogo/código]),"")</f>
        <v/>
      </c>
    </row>
    <row r="227" spans="2:6" x14ac:dyDescent="0.2">
      <c r="B227" s="47" t="str" cm="1">
        <f t="array" aca="1" ref="B227" ca="1">catmat_unico</f>
        <v/>
      </c>
      <c r="C227" s="47" t="str">
        <f ca="1">VLOOKUP(Tabela4[[#This Row],[ID catálogo/código]],Dados_ordenados[[ID 1-catálogo-código]:[Código]],2,FALSE)</f>
        <v/>
      </c>
      <c r="D227" s="47" t="str">
        <f ca="1">VLOOKUP(Tabela4[[#This Row],[ID catálogo/código]],Dados_ordenados[[ID 1-catálogo-código]:[Código]],3,FALSE)</f>
        <v/>
      </c>
      <c r="E227" s="80">
        <f ca="1">SUMIF(Dados_ordenados[ID 1-catálogo-código],Tabela4[[#This Row],[ID catálogo/código]],Dados_ordenados[Estimativa Preliminar de Valor])</f>
        <v>0</v>
      </c>
      <c r="F227" s="81" t="str" cm="1">
        <f t="array" aca="1" ref="F227" ca="1">IFERROR(LOOKUP(2,1/(Dados_ordenados[ID 1-catálogo-código]=Tabela4[[#This Row],[ID catálogo/código]]),Dados_ordenados[ID PCA por catálogo/código]),"")</f>
        <v/>
      </c>
    </row>
    <row r="228" spans="2:6" x14ac:dyDescent="0.2">
      <c r="B228" s="47" t="str" cm="1">
        <f t="array" aca="1" ref="B228" ca="1">catmat_unico</f>
        <v/>
      </c>
      <c r="C228" s="47" t="str">
        <f ca="1">VLOOKUP(Tabela4[[#This Row],[ID catálogo/código]],Dados_ordenados[[ID 1-catálogo-código]:[Código]],2,FALSE)</f>
        <v/>
      </c>
      <c r="D228" s="47" t="str">
        <f ca="1">VLOOKUP(Tabela4[[#This Row],[ID catálogo/código]],Dados_ordenados[[ID 1-catálogo-código]:[Código]],3,FALSE)</f>
        <v/>
      </c>
      <c r="E228" s="80">
        <f ca="1">SUMIF(Dados_ordenados[ID 1-catálogo-código],Tabela4[[#This Row],[ID catálogo/código]],Dados_ordenados[Estimativa Preliminar de Valor])</f>
        <v>0</v>
      </c>
      <c r="F228" s="81" t="str" cm="1">
        <f t="array" aca="1" ref="F228" ca="1">IFERROR(LOOKUP(2,1/(Dados_ordenados[ID 1-catálogo-código]=Tabela4[[#This Row],[ID catálogo/código]]),Dados_ordenados[ID PCA por catálogo/código]),"")</f>
        <v/>
      </c>
    </row>
    <row r="229" spans="2:6" x14ac:dyDescent="0.2">
      <c r="B229" s="47" t="str" cm="1">
        <f t="array" aca="1" ref="B229" ca="1">catmat_unico</f>
        <v/>
      </c>
      <c r="C229" s="47" t="str">
        <f ca="1">VLOOKUP(Tabela4[[#This Row],[ID catálogo/código]],Dados_ordenados[[ID 1-catálogo-código]:[Código]],2,FALSE)</f>
        <v/>
      </c>
      <c r="D229" s="47" t="str">
        <f ca="1">VLOOKUP(Tabela4[[#This Row],[ID catálogo/código]],Dados_ordenados[[ID 1-catálogo-código]:[Código]],3,FALSE)</f>
        <v/>
      </c>
      <c r="E229" s="80">
        <f ca="1">SUMIF(Dados_ordenados[ID 1-catálogo-código],Tabela4[[#This Row],[ID catálogo/código]],Dados_ordenados[Estimativa Preliminar de Valor])</f>
        <v>0</v>
      </c>
      <c r="F229" s="81" t="str" cm="1">
        <f t="array" aca="1" ref="F229" ca="1">IFERROR(LOOKUP(2,1/(Dados_ordenados[ID 1-catálogo-código]=Tabela4[[#This Row],[ID catálogo/código]]),Dados_ordenados[ID PCA por catálogo/código]),"")</f>
        <v/>
      </c>
    </row>
    <row r="230" spans="2:6" x14ac:dyDescent="0.2">
      <c r="B230" s="47" t="str" cm="1">
        <f t="array" aca="1" ref="B230" ca="1">catmat_unico</f>
        <v/>
      </c>
      <c r="C230" s="47" t="str">
        <f ca="1">VLOOKUP(Tabela4[[#This Row],[ID catálogo/código]],Dados_ordenados[[ID 1-catálogo-código]:[Código]],2,FALSE)</f>
        <v/>
      </c>
      <c r="D230" s="47" t="str">
        <f ca="1">VLOOKUP(Tabela4[[#This Row],[ID catálogo/código]],Dados_ordenados[[ID 1-catálogo-código]:[Código]],3,FALSE)</f>
        <v/>
      </c>
      <c r="E230" s="80">
        <f ca="1">SUMIF(Dados_ordenados[ID 1-catálogo-código],Tabela4[[#This Row],[ID catálogo/código]],Dados_ordenados[Estimativa Preliminar de Valor])</f>
        <v>0</v>
      </c>
      <c r="F230" s="81" t="str" cm="1">
        <f t="array" aca="1" ref="F230" ca="1">IFERROR(LOOKUP(2,1/(Dados_ordenados[ID 1-catálogo-código]=Tabela4[[#This Row],[ID catálogo/código]]),Dados_ordenados[ID PCA por catálogo/código]),"")</f>
        <v/>
      </c>
    </row>
    <row r="231" spans="2:6" x14ac:dyDescent="0.2">
      <c r="B231" s="47" t="str" cm="1">
        <f t="array" aca="1" ref="B231" ca="1">catmat_unico</f>
        <v/>
      </c>
      <c r="C231" s="47" t="str">
        <f ca="1">VLOOKUP(Tabela4[[#This Row],[ID catálogo/código]],Dados_ordenados[[ID 1-catálogo-código]:[Código]],2,FALSE)</f>
        <v/>
      </c>
      <c r="D231" s="47" t="str">
        <f ca="1">VLOOKUP(Tabela4[[#This Row],[ID catálogo/código]],Dados_ordenados[[ID 1-catálogo-código]:[Código]],3,FALSE)</f>
        <v/>
      </c>
      <c r="E231" s="80">
        <f ca="1">SUMIF(Dados_ordenados[ID 1-catálogo-código],Tabela4[[#This Row],[ID catálogo/código]],Dados_ordenados[Estimativa Preliminar de Valor])</f>
        <v>0</v>
      </c>
      <c r="F231" s="81" t="str" cm="1">
        <f t="array" aca="1" ref="F231" ca="1">IFERROR(LOOKUP(2,1/(Dados_ordenados[ID 1-catálogo-código]=Tabela4[[#This Row],[ID catálogo/código]]),Dados_ordenados[ID PCA por catálogo/código]),"")</f>
        <v/>
      </c>
    </row>
    <row r="232" spans="2:6" x14ac:dyDescent="0.2">
      <c r="B232" s="47" t="str" cm="1">
        <f t="array" aca="1" ref="B232" ca="1">catmat_unico</f>
        <v/>
      </c>
      <c r="C232" s="47" t="str">
        <f ca="1">VLOOKUP(Tabela4[[#This Row],[ID catálogo/código]],Dados_ordenados[[ID 1-catálogo-código]:[Código]],2,FALSE)</f>
        <v/>
      </c>
      <c r="D232" s="47" t="str">
        <f ca="1">VLOOKUP(Tabela4[[#This Row],[ID catálogo/código]],Dados_ordenados[[ID 1-catálogo-código]:[Código]],3,FALSE)</f>
        <v/>
      </c>
      <c r="E232" s="80">
        <f ca="1">SUMIF(Dados_ordenados[ID 1-catálogo-código],Tabela4[[#This Row],[ID catálogo/código]],Dados_ordenados[Estimativa Preliminar de Valor])</f>
        <v>0</v>
      </c>
      <c r="F232" s="81" t="str" cm="1">
        <f t="array" aca="1" ref="F232" ca="1">IFERROR(LOOKUP(2,1/(Dados_ordenados[ID 1-catálogo-código]=Tabela4[[#This Row],[ID catálogo/código]]),Dados_ordenados[ID PCA por catálogo/código]),"")</f>
        <v/>
      </c>
    </row>
    <row r="233" spans="2:6" x14ac:dyDescent="0.2">
      <c r="B233" s="47" t="str" cm="1">
        <f t="array" aca="1" ref="B233" ca="1">catmat_unico</f>
        <v/>
      </c>
      <c r="C233" s="47" t="str">
        <f ca="1">VLOOKUP(Tabela4[[#This Row],[ID catálogo/código]],Dados_ordenados[[ID 1-catálogo-código]:[Código]],2,FALSE)</f>
        <v/>
      </c>
      <c r="D233" s="47" t="str">
        <f ca="1">VLOOKUP(Tabela4[[#This Row],[ID catálogo/código]],Dados_ordenados[[ID 1-catálogo-código]:[Código]],3,FALSE)</f>
        <v/>
      </c>
      <c r="E233" s="80">
        <f ca="1">SUMIF(Dados_ordenados[ID 1-catálogo-código],Tabela4[[#This Row],[ID catálogo/código]],Dados_ordenados[Estimativa Preliminar de Valor])</f>
        <v>0</v>
      </c>
      <c r="F233" s="81" t="str" cm="1">
        <f t="array" aca="1" ref="F233" ca="1">IFERROR(LOOKUP(2,1/(Dados_ordenados[ID 1-catálogo-código]=Tabela4[[#This Row],[ID catálogo/código]]),Dados_ordenados[ID PCA por catálogo/código]),"")</f>
        <v/>
      </c>
    </row>
    <row r="234" spans="2:6" x14ac:dyDescent="0.2">
      <c r="B234" s="47" t="str" cm="1">
        <f t="array" aca="1" ref="B234" ca="1">catmat_unico</f>
        <v/>
      </c>
      <c r="C234" s="47" t="str">
        <f ca="1">VLOOKUP(Tabela4[[#This Row],[ID catálogo/código]],Dados_ordenados[[ID 1-catálogo-código]:[Código]],2,FALSE)</f>
        <v/>
      </c>
      <c r="D234" s="47" t="str">
        <f ca="1">VLOOKUP(Tabela4[[#This Row],[ID catálogo/código]],Dados_ordenados[[ID 1-catálogo-código]:[Código]],3,FALSE)</f>
        <v/>
      </c>
      <c r="E234" s="80">
        <f ca="1">SUMIF(Dados_ordenados[ID 1-catálogo-código],Tabela4[[#This Row],[ID catálogo/código]],Dados_ordenados[Estimativa Preliminar de Valor])</f>
        <v>0</v>
      </c>
      <c r="F234" s="81" t="str" cm="1">
        <f t="array" aca="1" ref="F234" ca="1">IFERROR(LOOKUP(2,1/(Dados_ordenados[ID 1-catálogo-código]=Tabela4[[#This Row],[ID catálogo/código]]),Dados_ordenados[ID PCA por catálogo/código]),"")</f>
        <v/>
      </c>
    </row>
    <row r="235" spans="2:6" x14ac:dyDescent="0.2">
      <c r="B235" s="47" t="str" cm="1">
        <f t="array" aca="1" ref="B235" ca="1">catmat_unico</f>
        <v/>
      </c>
      <c r="C235" s="47" t="str">
        <f ca="1">VLOOKUP(Tabela4[[#This Row],[ID catálogo/código]],Dados_ordenados[[ID 1-catálogo-código]:[Código]],2,FALSE)</f>
        <v/>
      </c>
      <c r="D235" s="47" t="str">
        <f ca="1">VLOOKUP(Tabela4[[#This Row],[ID catálogo/código]],Dados_ordenados[[ID 1-catálogo-código]:[Código]],3,FALSE)</f>
        <v/>
      </c>
      <c r="E235" s="80">
        <f ca="1">SUMIF(Dados_ordenados[ID 1-catálogo-código],Tabela4[[#This Row],[ID catálogo/código]],Dados_ordenados[Estimativa Preliminar de Valor])</f>
        <v>0</v>
      </c>
      <c r="F235" s="81" t="str" cm="1">
        <f t="array" aca="1" ref="F235" ca="1">IFERROR(LOOKUP(2,1/(Dados_ordenados[ID 1-catálogo-código]=Tabela4[[#This Row],[ID catálogo/código]]),Dados_ordenados[ID PCA por catálogo/código]),"")</f>
        <v/>
      </c>
    </row>
    <row r="236" spans="2:6" x14ac:dyDescent="0.2">
      <c r="B236" s="47" t="str" cm="1">
        <f t="array" aca="1" ref="B236" ca="1">catmat_unico</f>
        <v/>
      </c>
      <c r="C236" s="47" t="str">
        <f ca="1">VLOOKUP(Tabela4[[#This Row],[ID catálogo/código]],Dados_ordenados[[ID 1-catálogo-código]:[Código]],2,FALSE)</f>
        <v/>
      </c>
      <c r="D236" s="47" t="str">
        <f ca="1">VLOOKUP(Tabela4[[#This Row],[ID catálogo/código]],Dados_ordenados[[ID 1-catálogo-código]:[Código]],3,FALSE)</f>
        <v/>
      </c>
      <c r="E236" s="80">
        <f ca="1">SUMIF(Dados_ordenados[ID 1-catálogo-código],Tabela4[[#This Row],[ID catálogo/código]],Dados_ordenados[Estimativa Preliminar de Valor])</f>
        <v>0</v>
      </c>
      <c r="F236" s="81" t="str" cm="1">
        <f t="array" aca="1" ref="F236" ca="1">IFERROR(LOOKUP(2,1/(Dados_ordenados[ID 1-catálogo-código]=Tabela4[[#This Row],[ID catálogo/código]]),Dados_ordenados[ID PCA por catálogo/código]),"")</f>
        <v/>
      </c>
    </row>
    <row r="237" spans="2:6" x14ac:dyDescent="0.2">
      <c r="B237" s="47" t="str" cm="1">
        <f t="array" aca="1" ref="B237" ca="1">catmat_unico</f>
        <v/>
      </c>
      <c r="C237" s="47" t="str">
        <f ca="1">VLOOKUP(Tabela4[[#This Row],[ID catálogo/código]],Dados_ordenados[[ID 1-catálogo-código]:[Código]],2,FALSE)</f>
        <v/>
      </c>
      <c r="D237" s="47" t="str">
        <f ca="1">VLOOKUP(Tabela4[[#This Row],[ID catálogo/código]],Dados_ordenados[[ID 1-catálogo-código]:[Código]],3,FALSE)</f>
        <v/>
      </c>
      <c r="E237" s="80">
        <f ca="1">SUMIF(Dados_ordenados[ID 1-catálogo-código],Tabela4[[#This Row],[ID catálogo/código]],Dados_ordenados[Estimativa Preliminar de Valor])</f>
        <v>0</v>
      </c>
      <c r="F237" s="81" t="str" cm="1">
        <f t="array" aca="1" ref="F237" ca="1">IFERROR(LOOKUP(2,1/(Dados_ordenados[ID 1-catálogo-código]=Tabela4[[#This Row],[ID catálogo/código]]),Dados_ordenados[ID PCA por catálogo/código]),"")</f>
        <v/>
      </c>
    </row>
    <row r="238" spans="2:6" x14ac:dyDescent="0.2">
      <c r="B238" s="47" t="str" cm="1">
        <f t="array" aca="1" ref="B238" ca="1">catmat_unico</f>
        <v/>
      </c>
      <c r="C238" s="47" t="str">
        <f ca="1">VLOOKUP(Tabela4[[#This Row],[ID catálogo/código]],Dados_ordenados[[ID 1-catálogo-código]:[Código]],2,FALSE)</f>
        <v/>
      </c>
      <c r="D238" s="47" t="str">
        <f ca="1">VLOOKUP(Tabela4[[#This Row],[ID catálogo/código]],Dados_ordenados[[ID 1-catálogo-código]:[Código]],3,FALSE)</f>
        <v/>
      </c>
      <c r="E238" s="80">
        <f ca="1">SUMIF(Dados_ordenados[ID 1-catálogo-código],Tabela4[[#This Row],[ID catálogo/código]],Dados_ordenados[Estimativa Preliminar de Valor])</f>
        <v>0</v>
      </c>
      <c r="F238" s="81" t="str" cm="1">
        <f t="array" aca="1" ref="F238" ca="1">IFERROR(LOOKUP(2,1/(Dados_ordenados[ID 1-catálogo-código]=Tabela4[[#This Row],[ID catálogo/código]]),Dados_ordenados[ID PCA por catálogo/código]),"")</f>
        <v/>
      </c>
    </row>
    <row r="239" spans="2:6" x14ac:dyDescent="0.2">
      <c r="B239" s="47" t="str" cm="1">
        <f t="array" aca="1" ref="B239" ca="1">catmat_unico</f>
        <v/>
      </c>
      <c r="C239" s="47" t="str">
        <f ca="1">VLOOKUP(Tabela4[[#This Row],[ID catálogo/código]],Dados_ordenados[[ID 1-catálogo-código]:[Código]],2,FALSE)</f>
        <v/>
      </c>
      <c r="D239" s="47" t="str">
        <f ca="1">VLOOKUP(Tabela4[[#This Row],[ID catálogo/código]],Dados_ordenados[[ID 1-catálogo-código]:[Código]],3,FALSE)</f>
        <v/>
      </c>
      <c r="E239" s="80">
        <f ca="1">SUMIF(Dados_ordenados[ID 1-catálogo-código],Tabela4[[#This Row],[ID catálogo/código]],Dados_ordenados[Estimativa Preliminar de Valor])</f>
        <v>0</v>
      </c>
      <c r="F239" s="81" t="str" cm="1">
        <f t="array" aca="1" ref="F239" ca="1">IFERROR(LOOKUP(2,1/(Dados_ordenados[ID 1-catálogo-código]=Tabela4[[#This Row],[ID catálogo/código]]),Dados_ordenados[ID PCA por catálogo/código]),"")</f>
        <v/>
      </c>
    </row>
    <row r="240" spans="2:6" x14ac:dyDescent="0.2">
      <c r="B240" s="47" t="str" cm="1">
        <f t="array" aca="1" ref="B240" ca="1">catmat_unico</f>
        <v/>
      </c>
      <c r="C240" s="47" t="str">
        <f ca="1">VLOOKUP(Tabela4[[#This Row],[ID catálogo/código]],Dados_ordenados[[ID 1-catálogo-código]:[Código]],2,FALSE)</f>
        <v/>
      </c>
      <c r="D240" s="47" t="str">
        <f ca="1">VLOOKUP(Tabela4[[#This Row],[ID catálogo/código]],Dados_ordenados[[ID 1-catálogo-código]:[Código]],3,FALSE)</f>
        <v/>
      </c>
      <c r="E240" s="80">
        <f ca="1">SUMIF(Dados_ordenados[ID 1-catálogo-código],Tabela4[[#This Row],[ID catálogo/código]],Dados_ordenados[Estimativa Preliminar de Valor])</f>
        <v>0</v>
      </c>
      <c r="F240" s="81" t="str" cm="1">
        <f t="array" aca="1" ref="F240" ca="1">IFERROR(LOOKUP(2,1/(Dados_ordenados[ID 1-catálogo-código]=Tabela4[[#This Row],[ID catálogo/código]]),Dados_ordenados[ID PCA por catálogo/código]),"")</f>
        <v/>
      </c>
    </row>
    <row r="241" spans="2:6" x14ac:dyDescent="0.2">
      <c r="B241" s="47" t="str" cm="1">
        <f t="array" aca="1" ref="B241" ca="1">catmat_unico</f>
        <v/>
      </c>
      <c r="C241" s="47" t="str">
        <f ca="1">VLOOKUP(Tabela4[[#This Row],[ID catálogo/código]],Dados_ordenados[[ID 1-catálogo-código]:[Código]],2,FALSE)</f>
        <v/>
      </c>
      <c r="D241" s="47" t="str">
        <f ca="1">VLOOKUP(Tabela4[[#This Row],[ID catálogo/código]],Dados_ordenados[[ID 1-catálogo-código]:[Código]],3,FALSE)</f>
        <v/>
      </c>
      <c r="E241" s="80">
        <f ca="1">SUMIF(Dados_ordenados[ID 1-catálogo-código],Tabela4[[#This Row],[ID catálogo/código]],Dados_ordenados[Estimativa Preliminar de Valor])</f>
        <v>0</v>
      </c>
      <c r="F241" s="81" t="str" cm="1">
        <f t="array" aca="1" ref="F241" ca="1">IFERROR(LOOKUP(2,1/(Dados_ordenados[ID 1-catálogo-código]=Tabela4[[#This Row],[ID catálogo/código]]),Dados_ordenados[ID PCA por catálogo/código]),"")</f>
        <v/>
      </c>
    </row>
    <row r="242" spans="2:6" x14ac:dyDescent="0.2">
      <c r="B242" s="47" t="str" cm="1">
        <f t="array" aca="1" ref="B242" ca="1">catmat_unico</f>
        <v/>
      </c>
      <c r="C242" s="47" t="str">
        <f ca="1">VLOOKUP(Tabela4[[#This Row],[ID catálogo/código]],Dados_ordenados[[ID 1-catálogo-código]:[Código]],2,FALSE)</f>
        <v/>
      </c>
      <c r="D242" s="47" t="str">
        <f ca="1">VLOOKUP(Tabela4[[#This Row],[ID catálogo/código]],Dados_ordenados[[ID 1-catálogo-código]:[Código]],3,FALSE)</f>
        <v/>
      </c>
      <c r="E242" s="80">
        <f ca="1">SUMIF(Dados_ordenados[ID 1-catálogo-código],Tabela4[[#This Row],[ID catálogo/código]],Dados_ordenados[Estimativa Preliminar de Valor])</f>
        <v>0</v>
      </c>
      <c r="F242" s="81" t="str" cm="1">
        <f t="array" aca="1" ref="F242" ca="1">IFERROR(LOOKUP(2,1/(Dados_ordenados[ID 1-catálogo-código]=Tabela4[[#This Row],[ID catálogo/código]]),Dados_ordenados[ID PCA por catálogo/código]),"")</f>
        <v/>
      </c>
    </row>
    <row r="243" spans="2:6" x14ac:dyDescent="0.2">
      <c r="B243" s="47" t="str" cm="1">
        <f t="array" aca="1" ref="B243" ca="1">catmat_unico</f>
        <v/>
      </c>
      <c r="C243" s="47" t="str">
        <f ca="1">VLOOKUP(Tabela4[[#This Row],[ID catálogo/código]],Dados_ordenados[[ID 1-catálogo-código]:[Código]],2,FALSE)</f>
        <v/>
      </c>
      <c r="D243" s="47" t="str">
        <f ca="1">VLOOKUP(Tabela4[[#This Row],[ID catálogo/código]],Dados_ordenados[[ID 1-catálogo-código]:[Código]],3,FALSE)</f>
        <v/>
      </c>
      <c r="E243" s="80">
        <f ca="1">SUMIF(Dados_ordenados[ID 1-catálogo-código],Tabela4[[#This Row],[ID catálogo/código]],Dados_ordenados[Estimativa Preliminar de Valor])</f>
        <v>0</v>
      </c>
      <c r="F243" s="81" t="str" cm="1">
        <f t="array" aca="1" ref="F243" ca="1">IFERROR(LOOKUP(2,1/(Dados_ordenados[ID 1-catálogo-código]=Tabela4[[#This Row],[ID catálogo/código]]),Dados_ordenados[ID PCA por catálogo/código]),"")</f>
        <v/>
      </c>
    </row>
    <row r="244" spans="2:6" x14ac:dyDescent="0.2">
      <c r="B244" s="47" t="str" cm="1">
        <f t="array" aca="1" ref="B244" ca="1">catmat_unico</f>
        <v/>
      </c>
      <c r="C244" s="47" t="str">
        <f ca="1">VLOOKUP(Tabela4[[#This Row],[ID catálogo/código]],Dados_ordenados[[ID 1-catálogo-código]:[Código]],2,FALSE)</f>
        <v/>
      </c>
      <c r="D244" s="47" t="str">
        <f ca="1">VLOOKUP(Tabela4[[#This Row],[ID catálogo/código]],Dados_ordenados[[ID 1-catálogo-código]:[Código]],3,FALSE)</f>
        <v/>
      </c>
      <c r="E244" s="80">
        <f ca="1">SUMIF(Dados_ordenados[ID 1-catálogo-código],Tabela4[[#This Row],[ID catálogo/código]],Dados_ordenados[Estimativa Preliminar de Valor])</f>
        <v>0</v>
      </c>
      <c r="F244" s="81" t="str" cm="1">
        <f t="array" aca="1" ref="F244" ca="1">IFERROR(LOOKUP(2,1/(Dados_ordenados[ID 1-catálogo-código]=Tabela4[[#This Row],[ID catálogo/código]]),Dados_ordenados[ID PCA por catálogo/código]),"")</f>
        <v/>
      </c>
    </row>
    <row r="245" spans="2:6" x14ac:dyDescent="0.2">
      <c r="B245" s="47" t="str" cm="1">
        <f t="array" aca="1" ref="B245" ca="1">catmat_unico</f>
        <v/>
      </c>
      <c r="C245" s="47" t="str">
        <f ca="1">VLOOKUP(Tabela4[[#This Row],[ID catálogo/código]],Dados_ordenados[[ID 1-catálogo-código]:[Código]],2,FALSE)</f>
        <v/>
      </c>
      <c r="D245" s="47" t="str">
        <f ca="1">VLOOKUP(Tabela4[[#This Row],[ID catálogo/código]],Dados_ordenados[[ID 1-catálogo-código]:[Código]],3,FALSE)</f>
        <v/>
      </c>
      <c r="E245" s="80">
        <f ca="1">SUMIF(Dados_ordenados[ID 1-catálogo-código],Tabela4[[#This Row],[ID catálogo/código]],Dados_ordenados[Estimativa Preliminar de Valor])</f>
        <v>0</v>
      </c>
      <c r="F245" s="81" t="str" cm="1">
        <f t="array" aca="1" ref="F245" ca="1">IFERROR(LOOKUP(2,1/(Dados_ordenados[ID 1-catálogo-código]=Tabela4[[#This Row],[ID catálogo/código]]),Dados_ordenados[ID PCA por catálogo/código]),"")</f>
        <v/>
      </c>
    </row>
    <row r="246" spans="2:6" x14ac:dyDescent="0.2">
      <c r="B246" s="47" t="str" cm="1">
        <f t="array" aca="1" ref="B246" ca="1">catmat_unico</f>
        <v/>
      </c>
      <c r="C246" s="47" t="str">
        <f ca="1">VLOOKUP(Tabela4[[#This Row],[ID catálogo/código]],Dados_ordenados[[ID 1-catálogo-código]:[Código]],2,FALSE)</f>
        <v/>
      </c>
      <c r="D246" s="47" t="str">
        <f ca="1">VLOOKUP(Tabela4[[#This Row],[ID catálogo/código]],Dados_ordenados[[ID 1-catálogo-código]:[Código]],3,FALSE)</f>
        <v/>
      </c>
      <c r="E246" s="80">
        <f ca="1">SUMIF(Dados_ordenados[ID 1-catálogo-código],Tabela4[[#This Row],[ID catálogo/código]],Dados_ordenados[Estimativa Preliminar de Valor])</f>
        <v>0</v>
      </c>
      <c r="F246" s="81" t="str" cm="1">
        <f t="array" aca="1" ref="F246" ca="1">IFERROR(LOOKUP(2,1/(Dados_ordenados[ID 1-catálogo-código]=Tabela4[[#This Row],[ID catálogo/código]]),Dados_ordenados[ID PCA por catálogo/código]),"")</f>
        <v/>
      </c>
    </row>
    <row r="247" spans="2:6" x14ac:dyDescent="0.2">
      <c r="B247" s="47" t="str" cm="1">
        <f t="array" aca="1" ref="B247" ca="1">catmat_unico</f>
        <v/>
      </c>
      <c r="C247" s="47" t="str">
        <f ca="1">VLOOKUP(Tabela4[[#This Row],[ID catálogo/código]],Dados_ordenados[[ID 1-catálogo-código]:[Código]],2,FALSE)</f>
        <v/>
      </c>
      <c r="D247" s="47" t="str">
        <f ca="1">VLOOKUP(Tabela4[[#This Row],[ID catálogo/código]],Dados_ordenados[[ID 1-catálogo-código]:[Código]],3,FALSE)</f>
        <v/>
      </c>
      <c r="E247" s="80">
        <f ca="1">SUMIF(Dados_ordenados[ID 1-catálogo-código],Tabela4[[#This Row],[ID catálogo/código]],Dados_ordenados[Estimativa Preliminar de Valor])</f>
        <v>0</v>
      </c>
      <c r="F247" s="81" t="str" cm="1">
        <f t="array" aca="1" ref="F247" ca="1">IFERROR(LOOKUP(2,1/(Dados_ordenados[ID 1-catálogo-código]=Tabela4[[#This Row],[ID catálogo/código]]),Dados_ordenados[ID PCA por catálogo/código]),"")</f>
        <v/>
      </c>
    </row>
    <row r="248" spans="2:6" x14ac:dyDescent="0.2">
      <c r="B248" s="47" t="str" cm="1">
        <f t="array" aca="1" ref="B248" ca="1">catmat_unico</f>
        <v/>
      </c>
      <c r="C248" s="47" t="str">
        <f ca="1">VLOOKUP(Tabela4[[#This Row],[ID catálogo/código]],Dados_ordenados[[ID 1-catálogo-código]:[Código]],2,FALSE)</f>
        <v/>
      </c>
      <c r="D248" s="47" t="str">
        <f ca="1">VLOOKUP(Tabela4[[#This Row],[ID catálogo/código]],Dados_ordenados[[ID 1-catálogo-código]:[Código]],3,FALSE)</f>
        <v/>
      </c>
      <c r="E248" s="80">
        <f ca="1">SUMIF(Dados_ordenados[ID 1-catálogo-código],Tabela4[[#This Row],[ID catálogo/código]],Dados_ordenados[Estimativa Preliminar de Valor])</f>
        <v>0</v>
      </c>
      <c r="F248" s="81" t="str" cm="1">
        <f t="array" aca="1" ref="F248" ca="1">IFERROR(LOOKUP(2,1/(Dados_ordenados[ID 1-catálogo-código]=Tabela4[[#This Row],[ID catálogo/código]]),Dados_ordenados[ID PCA por catálogo/código]),"")</f>
        <v/>
      </c>
    </row>
    <row r="249" spans="2:6" x14ac:dyDescent="0.2">
      <c r="B249" s="47" t="str" cm="1">
        <f t="array" aca="1" ref="B249" ca="1">catmat_unico</f>
        <v/>
      </c>
      <c r="C249" s="47" t="str">
        <f ca="1">VLOOKUP(Tabela4[[#This Row],[ID catálogo/código]],Dados_ordenados[[ID 1-catálogo-código]:[Código]],2,FALSE)</f>
        <v/>
      </c>
      <c r="D249" s="47" t="str">
        <f ca="1">VLOOKUP(Tabela4[[#This Row],[ID catálogo/código]],Dados_ordenados[[ID 1-catálogo-código]:[Código]],3,FALSE)</f>
        <v/>
      </c>
      <c r="E249" s="80">
        <f ca="1">SUMIF(Dados_ordenados[ID 1-catálogo-código],Tabela4[[#This Row],[ID catálogo/código]],Dados_ordenados[Estimativa Preliminar de Valor])</f>
        <v>0</v>
      </c>
      <c r="F249" s="81" t="str" cm="1">
        <f t="array" aca="1" ref="F249" ca="1">IFERROR(LOOKUP(2,1/(Dados_ordenados[ID 1-catálogo-código]=Tabela4[[#This Row],[ID catálogo/código]]),Dados_ordenados[ID PCA por catálogo/código]),"")</f>
        <v/>
      </c>
    </row>
    <row r="250" spans="2:6" x14ac:dyDescent="0.2">
      <c r="B250" s="47" t="str" cm="1">
        <f t="array" aca="1" ref="B250" ca="1">catmat_unico</f>
        <v/>
      </c>
      <c r="C250" s="47" t="str">
        <f ca="1">VLOOKUP(Tabela4[[#This Row],[ID catálogo/código]],Dados_ordenados[[ID 1-catálogo-código]:[Código]],2,FALSE)</f>
        <v/>
      </c>
      <c r="D250" s="47" t="str">
        <f ca="1">VLOOKUP(Tabela4[[#This Row],[ID catálogo/código]],Dados_ordenados[[ID 1-catálogo-código]:[Código]],3,FALSE)</f>
        <v/>
      </c>
      <c r="E250" s="80">
        <f ca="1">SUMIF(Dados_ordenados[ID 1-catálogo-código],Tabela4[[#This Row],[ID catálogo/código]],Dados_ordenados[Estimativa Preliminar de Valor])</f>
        <v>0</v>
      </c>
      <c r="F250" s="81" t="str" cm="1">
        <f t="array" aca="1" ref="F250" ca="1">IFERROR(LOOKUP(2,1/(Dados_ordenados[ID 1-catálogo-código]=Tabela4[[#This Row],[ID catálogo/código]]),Dados_ordenados[ID PCA por catálogo/código]),"")</f>
        <v/>
      </c>
    </row>
    <row r="251" spans="2:6" x14ac:dyDescent="0.2">
      <c r="B251" s="47" t="str" cm="1">
        <f t="array" aca="1" ref="B251" ca="1">catmat_unico</f>
        <v/>
      </c>
      <c r="C251" s="47" t="str">
        <f ca="1">VLOOKUP(Tabela4[[#This Row],[ID catálogo/código]],Dados_ordenados[[ID 1-catálogo-código]:[Código]],2,FALSE)</f>
        <v/>
      </c>
      <c r="D251" s="47" t="str">
        <f ca="1">VLOOKUP(Tabela4[[#This Row],[ID catálogo/código]],Dados_ordenados[[ID 1-catálogo-código]:[Código]],3,FALSE)</f>
        <v/>
      </c>
      <c r="E251" s="80">
        <f ca="1">SUMIF(Dados_ordenados[ID 1-catálogo-código],Tabela4[[#This Row],[ID catálogo/código]],Dados_ordenados[Estimativa Preliminar de Valor])</f>
        <v>0</v>
      </c>
      <c r="F251" s="81" t="str" cm="1">
        <f t="array" aca="1" ref="F251" ca="1">IFERROR(LOOKUP(2,1/(Dados_ordenados[ID 1-catálogo-código]=Tabela4[[#This Row],[ID catálogo/código]]),Dados_ordenados[ID PCA por catálogo/código]),"")</f>
        <v/>
      </c>
    </row>
    <row r="252" spans="2:6" x14ac:dyDescent="0.2">
      <c r="B252" s="47" t="str" cm="1">
        <f t="array" aca="1" ref="B252" ca="1">catmat_unico</f>
        <v/>
      </c>
      <c r="C252" s="47" t="str">
        <f ca="1">VLOOKUP(Tabela4[[#This Row],[ID catálogo/código]],Dados_ordenados[[ID 1-catálogo-código]:[Código]],2,FALSE)</f>
        <v/>
      </c>
      <c r="D252" s="47" t="str">
        <f ca="1">VLOOKUP(Tabela4[[#This Row],[ID catálogo/código]],Dados_ordenados[[ID 1-catálogo-código]:[Código]],3,FALSE)</f>
        <v/>
      </c>
      <c r="E252" s="80">
        <f ca="1">SUMIF(Dados_ordenados[ID 1-catálogo-código],Tabela4[[#This Row],[ID catálogo/código]],Dados_ordenados[Estimativa Preliminar de Valor])</f>
        <v>0</v>
      </c>
      <c r="F252" s="81" t="str" cm="1">
        <f t="array" aca="1" ref="F252" ca="1">IFERROR(LOOKUP(2,1/(Dados_ordenados[ID 1-catálogo-código]=Tabela4[[#This Row],[ID catálogo/código]]),Dados_ordenados[ID PCA por catálogo/código]),"")</f>
        <v/>
      </c>
    </row>
    <row r="253" spans="2:6" x14ac:dyDescent="0.2">
      <c r="B253" s="47" t="str" cm="1">
        <f t="array" aca="1" ref="B253" ca="1">catmat_unico</f>
        <v/>
      </c>
      <c r="C253" s="47" t="str">
        <f ca="1">VLOOKUP(Tabela4[[#This Row],[ID catálogo/código]],Dados_ordenados[[ID 1-catálogo-código]:[Código]],2,FALSE)</f>
        <v/>
      </c>
      <c r="D253" s="47" t="str">
        <f ca="1">VLOOKUP(Tabela4[[#This Row],[ID catálogo/código]],Dados_ordenados[[ID 1-catálogo-código]:[Código]],3,FALSE)</f>
        <v/>
      </c>
      <c r="E253" s="80">
        <f ca="1">SUMIF(Dados_ordenados[ID 1-catálogo-código],Tabela4[[#This Row],[ID catálogo/código]],Dados_ordenados[Estimativa Preliminar de Valor])</f>
        <v>0</v>
      </c>
      <c r="F253" s="81" t="str" cm="1">
        <f t="array" aca="1" ref="F253" ca="1">IFERROR(LOOKUP(2,1/(Dados_ordenados[ID 1-catálogo-código]=Tabela4[[#This Row],[ID catálogo/código]]),Dados_ordenados[ID PCA por catálogo/código]),"")</f>
        <v/>
      </c>
    </row>
    <row r="254" spans="2:6" x14ac:dyDescent="0.2">
      <c r="B254" s="47" t="str" cm="1">
        <f t="array" aca="1" ref="B254" ca="1">catmat_unico</f>
        <v/>
      </c>
      <c r="C254" s="47" t="str">
        <f ca="1">VLOOKUP(Tabela4[[#This Row],[ID catálogo/código]],Dados_ordenados[[ID 1-catálogo-código]:[Código]],2,FALSE)</f>
        <v/>
      </c>
      <c r="D254" s="47" t="str">
        <f ca="1">VLOOKUP(Tabela4[[#This Row],[ID catálogo/código]],Dados_ordenados[[ID 1-catálogo-código]:[Código]],3,FALSE)</f>
        <v/>
      </c>
      <c r="E254" s="80">
        <f ca="1">SUMIF(Dados_ordenados[ID 1-catálogo-código],Tabela4[[#This Row],[ID catálogo/código]],Dados_ordenados[Estimativa Preliminar de Valor])</f>
        <v>0</v>
      </c>
      <c r="F254" s="81" t="str" cm="1">
        <f t="array" aca="1" ref="F254" ca="1">IFERROR(LOOKUP(2,1/(Dados_ordenados[ID 1-catálogo-código]=Tabela4[[#This Row],[ID catálogo/código]]),Dados_ordenados[ID PCA por catálogo/código]),"")</f>
        <v/>
      </c>
    </row>
    <row r="255" spans="2:6" x14ac:dyDescent="0.2">
      <c r="B255" s="47" t="str" cm="1">
        <f t="array" aca="1" ref="B255" ca="1">catmat_unico</f>
        <v/>
      </c>
      <c r="C255" s="47" t="str">
        <f ca="1">VLOOKUP(Tabela4[[#This Row],[ID catálogo/código]],Dados_ordenados[[ID 1-catálogo-código]:[Código]],2,FALSE)</f>
        <v/>
      </c>
      <c r="D255" s="47" t="str">
        <f ca="1">VLOOKUP(Tabela4[[#This Row],[ID catálogo/código]],Dados_ordenados[[ID 1-catálogo-código]:[Código]],3,FALSE)</f>
        <v/>
      </c>
      <c r="E255" s="80">
        <f ca="1">SUMIF(Dados_ordenados[ID 1-catálogo-código],Tabela4[[#This Row],[ID catálogo/código]],Dados_ordenados[Estimativa Preliminar de Valor])</f>
        <v>0</v>
      </c>
      <c r="F255" s="81" t="str" cm="1">
        <f t="array" aca="1" ref="F255" ca="1">IFERROR(LOOKUP(2,1/(Dados_ordenados[ID 1-catálogo-código]=Tabela4[[#This Row],[ID catálogo/código]]),Dados_ordenados[ID PCA por catálogo/código]),"")</f>
        <v/>
      </c>
    </row>
    <row r="256" spans="2:6" x14ac:dyDescent="0.2">
      <c r="B256" s="47" t="str" cm="1">
        <f t="array" aca="1" ref="B256" ca="1">catmat_unico</f>
        <v/>
      </c>
      <c r="C256" s="47" t="str">
        <f ca="1">VLOOKUP(Tabela4[[#This Row],[ID catálogo/código]],Dados_ordenados[[ID 1-catálogo-código]:[Código]],2,FALSE)</f>
        <v/>
      </c>
      <c r="D256" s="47" t="str">
        <f ca="1">VLOOKUP(Tabela4[[#This Row],[ID catálogo/código]],Dados_ordenados[[ID 1-catálogo-código]:[Código]],3,FALSE)</f>
        <v/>
      </c>
      <c r="E256" s="80">
        <f ca="1">SUMIF(Dados_ordenados[ID 1-catálogo-código],Tabela4[[#This Row],[ID catálogo/código]],Dados_ordenados[Estimativa Preliminar de Valor])</f>
        <v>0</v>
      </c>
      <c r="F256" s="81" t="str" cm="1">
        <f t="array" aca="1" ref="F256" ca="1">IFERROR(LOOKUP(2,1/(Dados_ordenados[ID 1-catálogo-código]=Tabela4[[#This Row],[ID catálogo/código]]),Dados_ordenados[ID PCA por catálogo/código]),"")</f>
        <v/>
      </c>
    </row>
    <row r="257" spans="2:6" x14ac:dyDescent="0.2">
      <c r="B257" s="47" t="str" cm="1">
        <f t="array" aca="1" ref="B257" ca="1">catmat_unico</f>
        <v/>
      </c>
      <c r="C257" s="47" t="str">
        <f ca="1">VLOOKUP(Tabela4[[#This Row],[ID catálogo/código]],Dados_ordenados[[ID 1-catálogo-código]:[Código]],2,FALSE)</f>
        <v/>
      </c>
      <c r="D257" s="47" t="str">
        <f ca="1">VLOOKUP(Tabela4[[#This Row],[ID catálogo/código]],Dados_ordenados[[ID 1-catálogo-código]:[Código]],3,FALSE)</f>
        <v/>
      </c>
      <c r="E257" s="80">
        <f ca="1">SUMIF(Dados_ordenados[ID 1-catálogo-código],Tabela4[[#This Row],[ID catálogo/código]],Dados_ordenados[Estimativa Preliminar de Valor])</f>
        <v>0</v>
      </c>
      <c r="F257" s="81" t="str" cm="1">
        <f t="array" aca="1" ref="F257" ca="1">IFERROR(LOOKUP(2,1/(Dados_ordenados[ID 1-catálogo-código]=Tabela4[[#This Row],[ID catálogo/código]]),Dados_ordenados[ID PCA por catálogo/código]),"")</f>
        <v/>
      </c>
    </row>
    <row r="258" spans="2:6" x14ac:dyDescent="0.2">
      <c r="B258" s="47" t="str" cm="1">
        <f t="array" aca="1" ref="B258" ca="1">catmat_unico</f>
        <v/>
      </c>
      <c r="C258" s="47" t="str">
        <f ca="1">VLOOKUP(Tabela4[[#This Row],[ID catálogo/código]],Dados_ordenados[[ID 1-catálogo-código]:[Código]],2,FALSE)</f>
        <v/>
      </c>
      <c r="D258" s="47" t="str">
        <f ca="1">VLOOKUP(Tabela4[[#This Row],[ID catálogo/código]],Dados_ordenados[[ID 1-catálogo-código]:[Código]],3,FALSE)</f>
        <v/>
      </c>
      <c r="E258" s="80">
        <f ca="1">SUMIF(Dados_ordenados[ID 1-catálogo-código],Tabela4[[#This Row],[ID catálogo/código]],Dados_ordenados[Estimativa Preliminar de Valor])</f>
        <v>0</v>
      </c>
      <c r="F258" s="81" t="str" cm="1">
        <f t="array" aca="1" ref="F258" ca="1">IFERROR(LOOKUP(2,1/(Dados_ordenados[ID 1-catálogo-código]=Tabela4[[#This Row],[ID catálogo/código]]),Dados_ordenados[ID PCA por catálogo/código]),"")</f>
        <v/>
      </c>
    </row>
    <row r="259" spans="2:6" x14ac:dyDescent="0.2">
      <c r="B259" s="47" t="str" cm="1">
        <f t="array" aca="1" ref="B259" ca="1">catmat_unico</f>
        <v/>
      </c>
      <c r="C259" s="47" t="str">
        <f ca="1">VLOOKUP(Tabela4[[#This Row],[ID catálogo/código]],Dados_ordenados[[ID 1-catálogo-código]:[Código]],2,FALSE)</f>
        <v/>
      </c>
      <c r="D259" s="47" t="str">
        <f ca="1">VLOOKUP(Tabela4[[#This Row],[ID catálogo/código]],Dados_ordenados[[ID 1-catálogo-código]:[Código]],3,FALSE)</f>
        <v/>
      </c>
      <c r="E259" s="80">
        <f ca="1">SUMIF(Dados_ordenados[ID 1-catálogo-código],Tabela4[[#This Row],[ID catálogo/código]],Dados_ordenados[Estimativa Preliminar de Valor])</f>
        <v>0</v>
      </c>
      <c r="F259" s="81" t="str" cm="1">
        <f t="array" aca="1" ref="F259" ca="1">IFERROR(LOOKUP(2,1/(Dados_ordenados[ID 1-catálogo-código]=Tabela4[[#This Row],[ID catálogo/código]]),Dados_ordenados[ID PCA por catálogo/código]),"")</f>
        <v/>
      </c>
    </row>
    <row r="260" spans="2:6" x14ac:dyDescent="0.2">
      <c r="B260" s="47" t="str" cm="1">
        <f t="array" aca="1" ref="B260" ca="1">catmat_unico</f>
        <v/>
      </c>
      <c r="C260" s="47" t="str">
        <f ca="1">VLOOKUP(Tabela4[[#This Row],[ID catálogo/código]],Dados_ordenados[[ID 1-catálogo-código]:[Código]],2,FALSE)</f>
        <v/>
      </c>
      <c r="D260" s="47" t="str">
        <f ca="1">VLOOKUP(Tabela4[[#This Row],[ID catálogo/código]],Dados_ordenados[[ID 1-catálogo-código]:[Código]],3,FALSE)</f>
        <v/>
      </c>
      <c r="E260" s="80">
        <f ca="1">SUMIF(Dados_ordenados[ID 1-catálogo-código],Tabela4[[#This Row],[ID catálogo/código]],Dados_ordenados[Estimativa Preliminar de Valor])</f>
        <v>0</v>
      </c>
      <c r="F260" s="81" t="str" cm="1">
        <f t="array" aca="1" ref="F260" ca="1">IFERROR(LOOKUP(2,1/(Dados_ordenados[ID 1-catálogo-código]=Tabela4[[#This Row],[ID catálogo/código]]),Dados_ordenados[ID PCA por catálogo/código]),"")</f>
        <v/>
      </c>
    </row>
    <row r="261" spans="2:6" x14ac:dyDescent="0.2">
      <c r="B261" s="47" t="str" cm="1">
        <f t="array" aca="1" ref="B261" ca="1">catmat_unico</f>
        <v/>
      </c>
      <c r="C261" s="47" t="str">
        <f ca="1">VLOOKUP(Tabela4[[#This Row],[ID catálogo/código]],Dados_ordenados[[ID 1-catálogo-código]:[Código]],2,FALSE)</f>
        <v/>
      </c>
      <c r="D261" s="47" t="str">
        <f ca="1">VLOOKUP(Tabela4[[#This Row],[ID catálogo/código]],Dados_ordenados[[ID 1-catálogo-código]:[Código]],3,FALSE)</f>
        <v/>
      </c>
      <c r="E261" s="80">
        <f ca="1">SUMIF(Dados_ordenados[ID 1-catálogo-código],Tabela4[[#This Row],[ID catálogo/código]],Dados_ordenados[Estimativa Preliminar de Valor])</f>
        <v>0</v>
      </c>
      <c r="F261" s="81" t="str" cm="1">
        <f t="array" aca="1" ref="F261" ca="1">IFERROR(LOOKUP(2,1/(Dados_ordenados[ID 1-catálogo-código]=Tabela4[[#This Row],[ID catálogo/código]]),Dados_ordenados[ID PCA por catálogo/código]),"")</f>
        <v/>
      </c>
    </row>
    <row r="262" spans="2:6" x14ac:dyDescent="0.2">
      <c r="B262" s="47" t="str" cm="1">
        <f t="array" aca="1" ref="B262" ca="1">catmat_unico</f>
        <v/>
      </c>
      <c r="C262" s="47" t="str">
        <f ca="1">VLOOKUP(Tabela4[[#This Row],[ID catálogo/código]],Dados_ordenados[[ID 1-catálogo-código]:[Código]],2,FALSE)</f>
        <v/>
      </c>
      <c r="D262" s="47" t="str">
        <f ca="1">VLOOKUP(Tabela4[[#This Row],[ID catálogo/código]],Dados_ordenados[[ID 1-catálogo-código]:[Código]],3,FALSE)</f>
        <v/>
      </c>
      <c r="E262" s="80">
        <f ca="1">SUMIF(Dados_ordenados[ID 1-catálogo-código],Tabela4[[#This Row],[ID catálogo/código]],Dados_ordenados[Estimativa Preliminar de Valor])</f>
        <v>0</v>
      </c>
      <c r="F262" s="81" t="str" cm="1">
        <f t="array" aca="1" ref="F262" ca="1">IFERROR(LOOKUP(2,1/(Dados_ordenados[ID 1-catálogo-código]=Tabela4[[#This Row],[ID catálogo/código]]),Dados_ordenados[ID PCA por catálogo/código]),"")</f>
        <v/>
      </c>
    </row>
    <row r="263" spans="2:6" x14ac:dyDescent="0.2">
      <c r="B263" s="47" t="str" cm="1">
        <f t="array" aca="1" ref="B263" ca="1">catmat_unico</f>
        <v/>
      </c>
      <c r="C263" s="47" t="str">
        <f ca="1">VLOOKUP(Tabela4[[#This Row],[ID catálogo/código]],Dados_ordenados[[ID 1-catálogo-código]:[Código]],2,FALSE)</f>
        <v/>
      </c>
      <c r="D263" s="47" t="str">
        <f ca="1">VLOOKUP(Tabela4[[#This Row],[ID catálogo/código]],Dados_ordenados[[ID 1-catálogo-código]:[Código]],3,FALSE)</f>
        <v/>
      </c>
      <c r="E263" s="80">
        <f ca="1">SUMIF(Dados_ordenados[ID 1-catálogo-código],Tabela4[[#This Row],[ID catálogo/código]],Dados_ordenados[Estimativa Preliminar de Valor])</f>
        <v>0</v>
      </c>
      <c r="F263" s="81" t="str" cm="1">
        <f t="array" aca="1" ref="F263" ca="1">IFERROR(LOOKUP(2,1/(Dados_ordenados[ID 1-catálogo-código]=Tabela4[[#This Row],[ID catálogo/código]]),Dados_ordenados[ID PCA por catálogo/código]),"")</f>
        <v/>
      </c>
    </row>
    <row r="264" spans="2:6" x14ac:dyDescent="0.2">
      <c r="B264" s="47" t="str" cm="1">
        <f t="array" aca="1" ref="B264" ca="1">catmat_unico</f>
        <v/>
      </c>
      <c r="C264" s="47" t="str">
        <f ca="1">VLOOKUP(Tabela4[[#This Row],[ID catálogo/código]],Dados_ordenados[[ID 1-catálogo-código]:[Código]],2,FALSE)</f>
        <v/>
      </c>
      <c r="D264" s="47" t="str">
        <f ca="1">VLOOKUP(Tabela4[[#This Row],[ID catálogo/código]],Dados_ordenados[[ID 1-catálogo-código]:[Código]],3,FALSE)</f>
        <v/>
      </c>
      <c r="E264" s="80">
        <f ca="1">SUMIF(Dados_ordenados[ID 1-catálogo-código],Tabela4[[#This Row],[ID catálogo/código]],Dados_ordenados[Estimativa Preliminar de Valor])</f>
        <v>0</v>
      </c>
      <c r="F264" s="81" t="str" cm="1">
        <f t="array" aca="1" ref="F264" ca="1">IFERROR(LOOKUP(2,1/(Dados_ordenados[ID 1-catálogo-código]=Tabela4[[#This Row],[ID catálogo/código]]),Dados_ordenados[ID PCA por catálogo/código]),"")</f>
        <v/>
      </c>
    </row>
    <row r="265" spans="2:6" x14ac:dyDescent="0.2">
      <c r="B265" s="47" t="str" cm="1">
        <f t="array" aca="1" ref="B265" ca="1">catmat_unico</f>
        <v/>
      </c>
      <c r="C265" s="47" t="str">
        <f ca="1">VLOOKUP(Tabela4[[#This Row],[ID catálogo/código]],Dados_ordenados[[ID 1-catálogo-código]:[Código]],2,FALSE)</f>
        <v/>
      </c>
      <c r="D265" s="47" t="str">
        <f ca="1">VLOOKUP(Tabela4[[#This Row],[ID catálogo/código]],Dados_ordenados[[ID 1-catálogo-código]:[Código]],3,FALSE)</f>
        <v/>
      </c>
      <c r="E265" s="80">
        <f ca="1">SUMIF(Dados_ordenados[ID 1-catálogo-código],Tabela4[[#This Row],[ID catálogo/código]],Dados_ordenados[Estimativa Preliminar de Valor])</f>
        <v>0</v>
      </c>
      <c r="F265" s="81" t="str" cm="1">
        <f t="array" aca="1" ref="F265" ca="1">IFERROR(LOOKUP(2,1/(Dados_ordenados[ID 1-catálogo-código]=Tabela4[[#This Row],[ID catálogo/código]]),Dados_ordenados[ID PCA por catálogo/código]),"")</f>
        <v/>
      </c>
    </row>
    <row r="266" spans="2:6" x14ac:dyDescent="0.2">
      <c r="B266" s="47" t="str" cm="1">
        <f t="array" aca="1" ref="B266" ca="1">catmat_unico</f>
        <v/>
      </c>
      <c r="C266" s="47" t="str">
        <f ca="1">VLOOKUP(Tabela4[[#This Row],[ID catálogo/código]],Dados_ordenados[[ID 1-catálogo-código]:[Código]],2,FALSE)</f>
        <v/>
      </c>
      <c r="D266" s="47" t="str">
        <f ca="1">VLOOKUP(Tabela4[[#This Row],[ID catálogo/código]],Dados_ordenados[[ID 1-catálogo-código]:[Código]],3,FALSE)</f>
        <v/>
      </c>
      <c r="E266" s="80">
        <f ca="1">SUMIF(Dados_ordenados[ID 1-catálogo-código],Tabela4[[#This Row],[ID catálogo/código]],Dados_ordenados[Estimativa Preliminar de Valor])</f>
        <v>0</v>
      </c>
      <c r="F266" s="81" t="str" cm="1">
        <f t="array" aca="1" ref="F266" ca="1">IFERROR(LOOKUP(2,1/(Dados_ordenados[ID 1-catálogo-código]=Tabela4[[#This Row],[ID catálogo/código]]),Dados_ordenados[ID PCA por catálogo/código]),"")</f>
        <v/>
      </c>
    </row>
    <row r="267" spans="2:6" x14ac:dyDescent="0.2">
      <c r="B267" s="47" t="str" cm="1">
        <f t="array" aca="1" ref="B267" ca="1">catmat_unico</f>
        <v/>
      </c>
      <c r="C267" s="47" t="str">
        <f ca="1">VLOOKUP(Tabela4[[#This Row],[ID catálogo/código]],Dados_ordenados[[ID 1-catálogo-código]:[Código]],2,FALSE)</f>
        <v/>
      </c>
      <c r="D267" s="47" t="str">
        <f ca="1">VLOOKUP(Tabela4[[#This Row],[ID catálogo/código]],Dados_ordenados[[ID 1-catálogo-código]:[Código]],3,FALSE)</f>
        <v/>
      </c>
      <c r="E267" s="80">
        <f ca="1">SUMIF(Dados_ordenados[ID 1-catálogo-código],Tabela4[[#This Row],[ID catálogo/código]],Dados_ordenados[Estimativa Preliminar de Valor])</f>
        <v>0</v>
      </c>
      <c r="F267" s="81" t="str" cm="1">
        <f t="array" aca="1" ref="F267" ca="1">IFERROR(LOOKUP(2,1/(Dados_ordenados[ID 1-catálogo-código]=Tabela4[[#This Row],[ID catálogo/código]]),Dados_ordenados[ID PCA por catálogo/código]),"")</f>
        <v/>
      </c>
    </row>
    <row r="268" spans="2:6" x14ac:dyDescent="0.2">
      <c r="B268" s="47" t="str" cm="1">
        <f t="array" aca="1" ref="B268" ca="1">catmat_unico</f>
        <v/>
      </c>
      <c r="C268" s="47" t="str">
        <f ca="1">VLOOKUP(Tabela4[[#This Row],[ID catálogo/código]],Dados_ordenados[[ID 1-catálogo-código]:[Código]],2,FALSE)</f>
        <v/>
      </c>
      <c r="D268" s="47" t="str">
        <f ca="1">VLOOKUP(Tabela4[[#This Row],[ID catálogo/código]],Dados_ordenados[[ID 1-catálogo-código]:[Código]],3,FALSE)</f>
        <v/>
      </c>
      <c r="E268" s="80">
        <f ca="1">SUMIF(Dados_ordenados[ID 1-catálogo-código],Tabela4[[#This Row],[ID catálogo/código]],Dados_ordenados[Estimativa Preliminar de Valor])</f>
        <v>0</v>
      </c>
      <c r="F268" s="81" t="str" cm="1">
        <f t="array" aca="1" ref="F268" ca="1">IFERROR(LOOKUP(2,1/(Dados_ordenados[ID 1-catálogo-código]=Tabela4[[#This Row],[ID catálogo/código]]),Dados_ordenados[ID PCA por catálogo/código]),"")</f>
        <v/>
      </c>
    </row>
    <row r="269" spans="2:6" x14ac:dyDescent="0.2">
      <c r="B269" s="47" t="str" cm="1">
        <f t="array" aca="1" ref="B269" ca="1">catmat_unico</f>
        <v/>
      </c>
      <c r="C269" s="47" t="str">
        <f ca="1">VLOOKUP(Tabela4[[#This Row],[ID catálogo/código]],Dados_ordenados[[ID 1-catálogo-código]:[Código]],2,FALSE)</f>
        <v/>
      </c>
      <c r="D269" s="47" t="str">
        <f ca="1">VLOOKUP(Tabela4[[#This Row],[ID catálogo/código]],Dados_ordenados[[ID 1-catálogo-código]:[Código]],3,FALSE)</f>
        <v/>
      </c>
      <c r="E269" s="80">
        <f ca="1">SUMIF(Dados_ordenados[ID 1-catálogo-código],Tabela4[[#This Row],[ID catálogo/código]],Dados_ordenados[Estimativa Preliminar de Valor])</f>
        <v>0</v>
      </c>
      <c r="F269" s="81" t="str" cm="1">
        <f t="array" aca="1" ref="F269" ca="1">IFERROR(LOOKUP(2,1/(Dados_ordenados[ID 1-catálogo-código]=Tabela4[[#This Row],[ID catálogo/código]]),Dados_ordenados[ID PCA por catálogo/código]),"")</f>
        <v/>
      </c>
    </row>
    <row r="270" spans="2:6" x14ac:dyDescent="0.2">
      <c r="B270" s="47" t="str" cm="1">
        <f t="array" aca="1" ref="B270" ca="1">catmat_unico</f>
        <v/>
      </c>
      <c r="C270" s="47" t="str">
        <f ca="1">VLOOKUP(Tabela4[[#This Row],[ID catálogo/código]],Dados_ordenados[[ID 1-catálogo-código]:[Código]],2,FALSE)</f>
        <v/>
      </c>
      <c r="D270" s="47" t="str">
        <f ca="1">VLOOKUP(Tabela4[[#This Row],[ID catálogo/código]],Dados_ordenados[[ID 1-catálogo-código]:[Código]],3,FALSE)</f>
        <v/>
      </c>
      <c r="E270" s="80">
        <f ca="1">SUMIF(Dados_ordenados[ID 1-catálogo-código],Tabela4[[#This Row],[ID catálogo/código]],Dados_ordenados[Estimativa Preliminar de Valor])</f>
        <v>0</v>
      </c>
      <c r="F270" s="81" t="str" cm="1">
        <f t="array" aca="1" ref="F270" ca="1">IFERROR(LOOKUP(2,1/(Dados_ordenados[ID 1-catálogo-código]=Tabela4[[#This Row],[ID catálogo/código]]),Dados_ordenados[ID PCA por catálogo/código]),"")</f>
        <v/>
      </c>
    </row>
    <row r="271" spans="2:6" x14ac:dyDescent="0.2">
      <c r="B271" s="47" t="str" cm="1">
        <f t="array" aca="1" ref="B271" ca="1">catmat_unico</f>
        <v/>
      </c>
      <c r="C271" s="47" t="str">
        <f ca="1">VLOOKUP(Tabela4[[#This Row],[ID catálogo/código]],Dados_ordenados[[ID 1-catálogo-código]:[Código]],2,FALSE)</f>
        <v/>
      </c>
      <c r="D271" s="47" t="str">
        <f ca="1">VLOOKUP(Tabela4[[#This Row],[ID catálogo/código]],Dados_ordenados[[ID 1-catálogo-código]:[Código]],3,FALSE)</f>
        <v/>
      </c>
      <c r="E271" s="80">
        <f ca="1">SUMIF(Dados_ordenados[ID 1-catálogo-código],Tabela4[[#This Row],[ID catálogo/código]],Dados_ordenados[Estimativa Preliminar de Valor])</f>
        <v>0</v>
      </c>
      <c r="F271" s="81" t="str" cm="1">
        <f t="array" aca="1" ref="F271" ca="1">IFERROR(LOOKUP(2,1/(Dados_ordenados[ID 1-catálogo-código]=Tabela4[[#This Row],[ID catálogo/código]]),Dados_ordenados[ID PCA por catálogo/código]),"")</f>
        <v/>
      </c>
    </row>
    <row r="272" spans="2:6" x14ac:dyDescent="0.2">
      <c r="B272" s="47" t="str" cm="1">
        <f t="array" aca="1" ref="B272" ca="1">catmat_unico</f>
        <v/>
      </c>
      <c r="C272" s="47" t="str">
        <f ca="1">VLOOKUP(Tabela4[[#This Row],[ID catálogo/código]],Dados_ordenados[[ID 1-catálogo-código]:[Código]],2,FALSE)</f>
        <v/>
      </c>
      <c r="D272" s="47" t="str">
        <f ca="1">VLOOKUP(Tabela4[[#This Row],[ID catálogo/código]],Dados_ordenados[[ID 1-catálogo-código]:[Código]],3,FALSE)</f>
        <v/>
      </c>
      <c r="E272" s="80">
        <f ca="1">SUMIF(Dados_ordenados[ID 1-catálogo-código],Tabela4[[#This Row],[ID catálogo/código]],Dados_ordenados[Estimativa Preliminar de Valor])</f>
        <v>0</v>
      </c>
      <c r="F272" s="81" t="str" cm="1">
        <f t="array" aca="1" ref="F272" ca="1">IFERROR(LOOKUP(2,1/(Dados_ordenados[ID 1-catálogo-código]=Tabela4[[#This Row],[ID catálogo/código]]),Dados_ordenados[ID PCA por catálogo/código]),"")</f>
        <v/>
      </c>
    </row>
    <row r="273" spans="2:6" x14ac:dyDescent="0.2">
      <c r="B273" s="47" t="str" cm="1">
        <f t="array" aca="1" ref="B273" ca="1">catmat_unico</f>
        <v/>
      </c>
      <c r="C273" s="47" t="str">
        <f ca="1">VLOOKUP(Tabela4[[#This Row],[ID catálogo/código]],Dados_ordenados[[ID 1-catálogo-código]:[Código]],2,FALSE)</f>
        <v/>
      </c>
      <c r="D273" s="47" t="str">
        <f ca="1">VLOOKUP(Tabela4[[#This Row],[ID catálogo/código]],Dados_ordenados[[ID 1-catálogo-código]:[Código]],3,FALSE)</f>
        <v/>
      </c>
      <c r="E273" s="80">
        <f ca="1">SUMIF(Dados_ordenados[ID 1-catálogo-código],Tabela4[[#This Row],[ID catálogo/código]],Dados_ordenados[Estimativa Preliminar de Valor])</f>
        <v>0</v>
      </c>
      <c r="F273" s="81" t="str" cm="1">
        <f t="array" aca="1" ref="F273" ca="1">IFERROR(LOOKUP(2,1/(Dados_ordenados[ID 1-catálogo-código]=Tabela4[[#This Row],[ID catálogo/código]]),Dados_ordenados[ID PCA por catálogo/código]),"")</f>
        <v/>
      </c>
    </row>
    <row r="274" spans="2:6" x14ac:dyDescent="0.2">
      <c r="B274" s="47" t="str" cm="1">
        <f t="array" aca="1" ref="B274" ca="1">catmat_unico</f>
        <v/>
      </c>
      <c r="C274" s="47" t="str">
        <f ca="1">VLOOKUP(Tabela4[[#This Row],[ID catálogo/código]],Dados_ordenados[[ID 1-catálogo-código]:[Código]],2,FALSE)</f>
        <v/>
      </c>
      <c r="D274" s="47" t="str">
        <f ca="1">VLOOKUP(Tabela4[[#This Row],[ID catálogo/código]],Dados_ordenados[[ID 1-catálogo-código]:[Código]],3,FALSE)</f>
        <v/>
      </c>
      <c r="E274" s="80">
        <f ca="1">SUMIF(Dados_ordenados[ID 1-catálogo-código],Tabela4[[#This Row],[ID catálogo/código]],Dados_ordenados[Estimativa Preliminar de Valor])</f>
        <v>0</v>
      </c>
      <c r="F274" s="81" t="str" cm="1">
        <f t="array" aca="1" ref="F274" ca="1">IFERROR(LOOKUP(2,1/(Dados_ordenados[ID 1-catálogo-código]=Tabela4[[#This Row],[ID catálogo/código]]),Dados_ordenados[ID PCA por catálogo/código]),"")</f>
        <v/>
      </c>
    </row>
    <row r="275" spans="2:6" x14ac:dyDescent="0.2">
      <c r="B275" s="47" t="str" cm="1">
        <f t="array" aca="1" ref="B275" ca="1">catmat_unico</f>
        <v/>
      </c>
      <c r="C275" s="47" t="str">
        <f ca="1">VLOOKUP(Tabela4[[#This Row],[ID catálogo/código]],Dados_ordenados[[ID 1-catálogo-código]:[Código]],2,FALSE)</f>
        <v/>
      </c>
      <c r="D275" s="47" t="str">
        <f ca="1">VLOOKUP(Tabela4[[#This Row],[ID catálogo/código]],Dados_ordenados[[ID 1-catálogo-código]:[Código]],3,FALSE)</f>
        <v/>
      </c>
      <c r="E275" s="80">
        <f ca="1">SUMIF(Dados_ordenados[ID 1-catálogo-código],Tabela4[[#This Row],[ID catálogo/código]],Dados_ordenados[Estimativa Preliminar de Valor])</f>
        <v>0</v>
      </c>
      <c r="F275" s="81" t="str" cm="1">
        <f t="array" aca="1" ref="F275" ca="1">IFERROR(LOOKUP(2,1/(Dados_ordenados[ID 1-catálogo-código]=Tabela4[[#This Row],[ID catálogo/código]]),Dados_ordenados[ID PCA por catálogo/código]),"")</f>
        <v/>
      </c>
    </row>
    <row r="276" spans="2:6" x14ac:dyDescent="0.2">
      <c r="B276" s="47" t="str" cm="1">
        <f t="array" aca="1" ref="B276" ca="1">catmat_unico</f>
        <v/>
      </c>
      <c r="C276" s="47" t="str">
        <f ca="1">VLOOKUP(Tabela4[[#This Row],[ID catálogo/código]],Dados_ordenados[[ID 1-catálogo-código]:[Código]],2,FALSE)</f>
        <v/>
      </c>
      <c r="D276" s="47" t="str">
        <f ca="1">VLOOKUP(Tabela4[[#This Row],[ID catálogo/código]],Dados_ordenados[[ID 1-catálogo-código]:[Código]],3,FALSE)</f>
        <v/>
      </c>
      <c r="E276" s="80">
        <f ca="1">SUMIF(Dados_ordenados[ID 1-catálogo-código],Tabela4[[#This Row],[ID catálogo/código]],Dados_ordenados[Estimativa Preliminar de Valor])</f>
        <v>0</v>
      </c>
      <c r="F276" s="81" t="str" cm="1">
        <f t="array" aca="1" ref="F276" ca="1">IFERROR(LOOKUP(2,1/(Dados_ordenados[ID 1-catálogo-código]=Tabela4[[#This Row],[ID catálogo/código]]),Dados_ordenados[ID PCA por catálogo/código]),"")</f>
        <v/>
      </c>
    </row>
    <row r="277" spans="2:6" x14ac:dyDescent="0.2">
      <c r="B277" s="47" t="str" cm="1">
        <f t="array" aca="1" ref="B277" ca="1">catmat_unico</f>
        <v/>
      </c>
      <c r="C277" s="47" t="str">
        <f ca="1">VLOOKUP(Tabela4[[#This Row],[ID catálogo/código]],Dados_ordenados[[ID 1-catálogo-código]:[Código]],2,FALSE)</f>
        <v/>
      </c>
      <c r="D277" s="47" t="str">
        <f ca="1">VLOOKUP(Tabela4[[#This Row],[ID catálogo/código]],Dados_ordenados[[ID 1-catálogo-código]:[Código]],3,FALSE)</f>
        <v/>
      </c>
      <c r="E277" s="80">
        <f ca="1">SUMIF(Dados_ordenados[ID 1-catálogo-código],Tabela4[[#This Row],[ID catálogo/código]],Dados_ordenados[Estimativa Preliminar de Valor])</f>
        <v>0</v>
      </c>
      <c r="F277" s="81" t="str" cm="1">
        <f t="array" aca="1" ref="F277" ca="1">IFERROR(LOOKUP(2,1/(Dados_ordenados[ID 1-catálogo-código]=Tabela4[[#This Row],[ID catálogo/código]]),Dados_ordenados[ID PCA por catálogo/código]),"")</f>
        <v/>
      </c>
    </row>
    <row r="278" spans="2:6" x14ac:dyDescent="0.2">
      <c r="B278" s="47" t="str" cm="1">
        <f t="array" aca="1" ref="B278" ca="1">catmat_unico</f>
        <v/>
      </c>
      <c r="C278" s="47" t="str">
        <f ca="1">VLOOKUP(Tabela4[[#This Row],[ID catálogo/código]],Dados_ordenados[[ID 1-catálogo-código]:[Código]],2,FALSE)</f>
        <v/>
      </c>
      <c r="D278" s="47" t="str">
        <f ca="1">VLOOKUP(Tabela4[[#This Row],[ID catálogo/código]],Dados_ordenados[[ID 1-catálogo-código]:[Código]],3,FALSE)</f>
        <v/>
      </c>
      <c r="E278" s="80">
        <f ca="1">SUMIF(Dados_ordenados[ID 1-catálogo-código],Tabela4[[#This Row],[ID catálogo/código]],Dados_ordenados[Estimativa Preliminar de Valor])</f>
        <v>0</v>
      </c>
      <c r="F278" s="81" t="str" cm="1">
        <f t="array" aca="1" ref="F278" ca="1">IFERROR(LOOKUP(2,1/(Dados_ordenados[ID 1-catálogo-código]=Tabela4[[#This Row],[ID catálogo/código]]),Dados_ordenados[ID PCA por catálogo/código]),"")</f>
        <v/>
      </c>
    </row>
    <row r="279" spans="2:6" x14ac:dyDescent="0.2">
      <c r="B279" s="47" t="str" cm="1">
        <f t="array" aca="1" ref="B279" ca="1">catmat_unico</f>
        <v/>
      </c>
      <c r="C279" s="47" t="str">
        <f ca="1">VLOOKUP(Tabela4[[#This Row],[ID catálogo/código]],Dados_ordenados[[ID 1-catálogo-código]:[Código]],2,FALSE)</f>
        <v/>
      </c>
      <c r="D279" s="47" t="str">
        <f ca="1">VLOOKUP(Tabela4[[#This Row],[ID catálogo/código]],Dados_ordenados[[ID 1-catálogo-código]:[Código]],3,FALSE)</f>
        <v/>
      </c>
      <c r="E279" s="80">
        <f ca="1">SUMIF(Dados_ordenados[ID 1-catálogo-código],Tabela4[[#This Row],[ID catálogo/código]],Dados_ordenados[Estimativa Preliminar de Valor])</f>
        <v>0</v>
      </c>
      <c r="F279" s="81" t="str" cm="1">
        <f t="array" aca="1" ref="F279" ca="1">IFERROR(LOOKUP(2,1/(Dados_ordenados[ID 1-catálogo-código]=Tabela4[[#This Row],[ID catálogo/código]]),Dados_ordenados[ID PCA por catálogo/código]),"")</f>
        <v/>
      </c>
    </row>
    <row r="280" spans="2:6" x14ac:dyDescent="0.2">
      <c r="B280" s="47" t="str" cm="1">
        <f t="array" aca="1" ref="B280" ca="1">catmat_unico</f>
        <v/>
      </c>
      <c r="C280" s="47" t="str">
        <f ca="1">VLOOKUP(Tabela4[[#This Row],[ID catálogo/código]],Dados_ordenados[[ID 1-catálogo-código]:[Código]],2,FALSE)</f>
        <v/>
      </c>
      <c r="D280" s="47" t="str">
        <f ca="1">VLOOKUP(Tabela4[[#This Row],[ID catálogo/código]],Dados_ordenados[[ID 1-catálogo-código]:[Código]],3,FALSE)</f>
        <v/>
      </c>
      <c r="E280" s="80">
        <f ca="1">SUMIF(Dados_ordenados[ID 1-catálogo-código],Tabela4[[#This Row],[ID catálogo/código]],Dados_ordenados[Estimativa Preliminar de Valor])</f>
        <v>0</v>
      </c>
      <c r="F280" s="81" t="str" cm="1">
        <f t="array" aca="1" ref="F280" ca="1">IFERROR(LOOKUP(2,1/(Dados_ordenados[ID 1-catálogo-código]=Tabela4[[#This Row],[ID catálogo/código]]),Dados_ordenados[ID PCA por catálogo/código]),"")</f>
        <v/>
      </c>
    </row>
    <row r="281" spans="2:6" x14ac:dyDescent="0.2">
      <c r="B281" s="47" t="str" cm="1">
        <f t="array" aca="1" ref="B281" ca="1">catmat_unico</f>
        <v/>
      </c>
      <c r="C281" s="47" t="str">
        <f ca="1">VLOOKUP(Tabela4[[#This Row],[ID catálogo/código]],Dados_ordenados[[ID 1-catálogo-código]:[Código]],2,FALSE)</f>
        <v/>
      </c>
      <c r="D281" s="47" t="str">
        <f ca="1">VLOOKUP(Tabela4[[#This Row],[ID catálogo/código]],Dados_ordenados[[ID 1-catálogo-código]:[Código]],3,FALSE)</f>
        <v/>
      </c>
      <c r="E281" s="80">
        <f ca="1">SUMIF(Dados_ordenados[ID 1-catálogo-código],Tabela4[[#This Row],[ID catálogo/código]],Dados_ordenados[Estimativa Preliminar de Valor])</f>
        <v>0</v>
      </c>
      <c r="F281" s="81" t="str" cm="1">
        <f t="array" aca="1" ref="F281" ca="1">IFERROR(LOOKUP(2,1/(Dados_ordenados[ID 1-catálogo-código]=Tabela4[[#This Row],[ID catálogo/código]]),Dados_ordenados[ID PCA por catálogo/código]),"")</f>
        <v/>
      </c>
    </row>
    <row r="282" spans="2:6" x14ac:dyDescent="0.2">
      <c r="B282" s="47" t="str" cm="1">
        <f t="array" aca="1" ref="B282" ca="1">catmat_unico</f>
        <v/>
      </c>
      <c r="C282" s="47" t="str">
        <f ca="1">VLOOKUP(Tabela4[[#This Row],[ID catálogo/código]],Dados_ordenados[[ID 1-catálogo-código]:[Código]],2,FALSE)</f>
        <v/>
      </c>
      <c r="D282" s="47" t="str">
        <f ca="1">VLOOKUP(Tabela4[[#This Row],[ID catálogo/código]],Dados_ordenados[[ID 1-catálogo-código]:[Código]],3,FALSE)</f>
        <v/>
      </c>
      <c r="E282" s="80">
        <f ca="1">SUMIF(Dados_ordenados[ID 1-catálogo-código],Tabela4[[#This Row],[ID catálogo/código]],Dados_ordenados[Estimativa Preliminar de Valor])</f>
        <v>0</v>
      </c>
      <c r="F282" s="81" t="str" cm="1">
        <f t="array" aca="1" ref="F282" ca="1">IFERROR(LOOKUP(2,1/(Dados_ordenados[ID 1-catálogo-código]=Tabela4[[#This Row],[ID catálogo/código]]),Dados_ordenados[ID PCA por catálogo/código]),"")</f>
        <v/>
      </c>
    </row>
    <row r="283" spans="2:6" x14ac:dyDescent="0.2">
      <c r="B283" s="47" t="str" cm="1">
        <f t="array" aca="1" ref="B283" ca="1">catmat_unico</f>
        <v/>
      </c>
      <c r="C283" s="47" t="str">
        <f ca="1">VLOOKUP(Tabela4[[#This Row],[ID catálogo/código]],Dados_ordenados[[ID 1-catálogo-código]:[Código]],2,FALSE)</f>
        <v/>
      </c>
      <c r="D283" s="47" t="str">
        <f ca="1">VLOOKUP(Tabela4[[#This Row],[ID catálogo/código]],Dados_ordenados[[ID 1-catálogo-código]:[Código]],3,FALSE)</f>
        <v/>
      </c>
      <c r="E283" s="80">
        <f ca="1">SUMIF(Dados_ordenados[ID 1-catálogo-código],Tabela4[[#This Row],[ID catálogo/código]],Dados_ordenados[Estimativa Preliminar de Valor])</f>
        <v>0</v>
      </c>
      <c r="F283" s="81" t="str" cm="1">
        <f t="array" aca="1" ref="F283" ca="1">IFERROR(LOOKUP(2,1/(Dados_ordenados[ID 1-catálogo-código]=Tabela4[[#This Row],[ID catálogo/código]]),Dados_ordenados[ID PCA por catálogo/código]),"")</f>
        <v/>
      </c>
    </row>
    <row r="284" spans="2:6" x14ac:dyDescent="0.2">
      <c r="B284" s="47" t="str" cm="1">
        <f t="array" aca="1" ref="B284" ca="1">catmat_unico</f>
        <v/>
      </c>
      <c r="C284" s="47" t="str">
        <f ca="1">VLOOKUP(Tabela4[[#This Row],[ID catálogo/código]],Dados_ordenados[[ID 1-catálogo-código]:[Código]],2,FALSE)</f>
        <v/>
      </c>
      <c r="D284" s="47" t="str">
        <f ca="1">VLOOKUP(Tabela4[[#This Row],[ID catálogo/código]],Dados_ordenados[[ID 1-catálogo-código]:[Código]],3,FALSE)</f>
        <v/>
      </c>
      <c r="E284" s="80">
        <f ca="1">SUMIF(Dados_ordenados[ID 1-catálogo-código],Tabela4[[#This Row],[ID catálogo/código]],Dados_ordenados[Estimativa Preliminar de Valor])</f>
        <v>0</v>
      </c>
      <c r="F284" s="81" t="str" cm="1">
        <f t="array" aca="1" ref="F284" ca="1">IFERROR(LOOKUP(2,1/(Dados_ordenados[ID 1-catálogo-código]=Tabela4[[#This Row],[ID catálogo/código]]),Dados_ordenados[ID PCA por catálogo/código]),"")</f>
        <v/>
      </c>
    </row>
    <row r="285" spans="2:6" x14ac:dyDescent="0.2">
      <c r="B285" s="47" t="str" cm="1">
        <f t="array" aca="1" ref="B285" ca="1">catmat_unico</f>
        <v/>
      </c>
      <c r="C285" s="47" t="str">
        <f ca="1">VLOOKUP(Tabela4[[#This Row],[ID catálogo/código]],Dados_ordenados[[ID 1-catálogo-código]:[Código]],2,FALSE)</f>
        <v/>
      </c>
      <c r="D285" s="47" t="str">
        <f ca="1">VLOOKUP(Tabela4[[#This Row],[ID catálogo/código]],Dados_ordenados[[ID 1-catálogo-código]:[Código]],3,FALSE)</f>
        <v/>
      </c>
      <c r="E285" s="80">
        <f ca="1">SUMIF(Dados_ordenados[ID 1-catálogo-código],Tabela4[[#This Row],[ID catálogo/código]],Dados_ordenados[Estimativa Preliminar de Valor])</f>
        <v>0</v>
      </c>
      <c r="F285" s="81" t="str" cm="1">
        <f t="array" aca="1" ref="F285" ca="1">IFERROR(LOOKUP(2,1/(Dados_ordenados[ID 1-catálogo-código]=Tabela4[[#This Row],[ID catálogo/código]]),Dados_ordenados[ID PCA por catálogo/código]),"")</f>
        <v/>
      </c>
    </row>
    <row r="286" spans="2:6" x14ac:dyDescent="0.2">
      <c r="B286" s="47" t="str" cm="1">
        <f t="array" aca="1" ref="B286" ca="1">catmat_unico</f>
        <v/>
      </c>
      <c r="C286" s="47" t="str">
        <f ca="1">VLOOKUP(Tabela4[[#This Row],[ID catálogo/código]],Dados_ordenados[[ID 1-catálogo-código]:[Código]],2,FALSE)</f>
        <v/>
      </c>
      <c r="D286" s="47" t="str">
        <f ca="1">VLOOKUP(Tabela4[[#This Row],[ID catálogo/código]],Dados_ordenados[[ID 1-catálogo-código]:[Código]],3,FALSE)</f>
        <v/>
      </c>
      <c r="E286" s="80">
        <f ca="1">SUMIF(Dados_ordenados[ID 1-catálogo-código],Tabela4[[#This Row],[ID catálogo/código]],Dados_ordenados[Estimativa Preliminar de Valor])</f>
        <v>0</v>
      </c>
      <c r="F286" s="81" t="str" cm="1">
        <f t="array" aca="1" ref="F286" ca="1">IFERROR(LOOKUP(2,1/(Dados_ordenados[ID 1-catálogo-código]=Tabela4[[#This Row],[ID catálogo/código]]),Dados_ordenados[ID PCA por catálogo/código]),"")</f>
        <v/>
      </c>
    </row>
    <row r="287" spans="2:6" x14ac:dyDescent="0.2">
      <c r="B287" s="47" t="str" cm="1">
        <f t="array" aca="1" ref="B287" ca="1">catmat_unico</f>
        <v/>
      </c>
      <c r="C287" s="47" t="str">
        <f ca="1">VLOOKUP(Tabela4[[#This Row],[ID catálogo/código]],Dados_ordenados[[ID 1-catálogo-código]:[Código]],2,FALSE)</f>
        <v/>
      </c>
      <c r="D287" s="47" t="str">
        <f ca="1">VLOOKUP(Tabela4[[#This Row],[ID catálogo/código]],Dados_ordenados[[ID 1-catálogo-código]:[Código]],3,FALSE)</f>
        <v/>
      </c>
      <c r="E287" s="80">
        <f ca="1">SUMIF(Dados_ordenados[ID 1-catálogo-código],Tabela4[[#This Row],[ID catálogo/código]],Dados_ordenados[Estimativa Preliminar de Valor])</f>
        <v>0</v>
      </c>
      <c r="F287" s="81" t="str" cm="1">
        <f t="array" aca="1" ref="F287" ca="1">IFERROR(LOOKUP(2,1/(Dados_ordenados[ID 1-catálogo-código]=Tabela4[[#This Row],[ID catálogo/código]]),Dados_ordenados[ID PCA por catálogo/código]),"")</f>
        <v/>
      </c>
    </row>
    <row r="288" spans="2:6" x14ac:dyDescent="0.2">
      <c r="B288" s="47" t="str" cm="1">
        <f t="array" aca="1" ref="B288" ca="1">catmat_unico</f>
        <v/>
      </c>
      <c r="C288" s="47" t="str">
        <f ca="1">VLOOKUP(Tabela4[[#This Row],[ID catálogo/código]],Dados_ordenados[[ID 1-catálogo-código]:[Código]],2,FALSE)</f>
        <v/>
      </c>
      <c r="D288" s="47" t="str">
        <f ca="1">VLOOKUP(Tabela4[[#This Row],[ID catálogo/código]],Dados_ordenados[[ID 1-catálogo-código]:[Código]],3,FALSE)</f>
        <v/>
      </c>
      <c r="E288" s="80">
        <f ca="1">SUMIF(Dados_ordenados[ID 1-catálogo-código],Tabela4[[#This Row],[ID catálogo/código]],Dados_ordenados[Estimativa Preliminar de Valor])</f>
        <v>0</v>
      </c>
      <c r="F288" s="81" t="str" cm="1">
        <f t="array" aca="1" ref="F288" ca="1">IFERROR(LOOKUP(2,1/(Dados_ordenados[ID 1-catálogo-código]=Tabela4[[#This Row],[ID catálogo/código]]),Dados_ordenados[ID PCA por catálogo/código]),"")</f>
        <v/>
      </c>
    </row>
    <row r="289" spans="2:6" x14ac:dyDescent="0.2">
      <c r="B289" s="47" t="str" cm="1">
        <f t="array" aca="1" ref="B289" ca="1">catmat_unico</f>
        <v/>
      </c>
      <c r="C289" s="47" t="str">
        <f ca="1">VLOOKUP(Tabela4[[#This Row],[ID catálogo/código]],Dados_ordenados[[ID 1-catálogo-código]:[Código]],2,FALSE)</f>
        <v/>
      </c>
      <c r="D289" s="47" t="str">
        <f ca="1">VLOOKUP(Tabela4[[#This Row],[ID catálogo/código]],Dados_ordenados[[ID 1-catálogo-código]:[Código]],3,FALSE)</f>
        <v/>
      </c>
      <c r="E289" s="80">
        <f ca="1">SUMIF(Dados_ordenados[ID 1-catálogo-código],Tabela4[[#This Row],[ID catálogo/código]],Dados_ordenados[Estimativa Preliminar de Valor])</f>
        <v>0</v>
      </c>
      <c r="F289" s="81" t="str" cm="1">
        <f t="array" aca="1" ref="F289" ca="1">IFERROR(LOOKUP(2,1/(Dados_ordenados[ID 1-catálogo-código]=Tabela4[[#This Row],[ID catálogo/código]]),Dados_ordenados[ID PCA por catálogo/código]),"")</f>
        <v/>
      </c>
    </row>
    <row r="290" spans="2:6" x14ac:dyDescent="0.2">
      <c r="B290" s="47" t="str" cm="1">
        <f t="array" aca="1" ref="B290" ca="1">catmat_unico</f>
        <v/>
      </c>
      <c r="C290" s="47" t="str">
        <f ca="1">VLOOKUP(Tabela4[[#This Row],[ID catálogo/código]],Dados_ordenados[[ID 1-catálogo-código]:[Código]],2,FALSE)</f>
        <v/>
      </c>
      <c r="D290" s="47" t="str">
        <f ca="1">VLOOKUP(Tabela4[[#This Row],[ID catálogo/código]],Dados_ordenados[[ID 1-catálogo-código]:[Código]],3,FALSE)</f>
        <v/>
      </c>
      <c r="E290" s="80">
        <f ca="1">SUMIF(Dados_ordenados[ID 1-catálogo-código],Tabela4[[#This Row],[ID catálogo/código]],Dados_ordenados[Estimativa Preliminar de Valor])</f>
        <v>0</v>
      </c>
      <c r="F290" s="81" t="str" cm="1">
        <f t="array" aca="1" ref="F290" ca="1">IFERROR(LOOKUP(2,1/(Dados_ordenados[ID 1-catálogo-código]=Tabela4[[#This Row],[ID catálogo/código]]),Dados_ordenados[ID PCA por catálogo/código]),"")</f>
        <v/>
      </c>
    </row>
    <row r="291" spans="2:6" x14ac:dyDescent="0.2">
      <c r="B291" s="47" t="str" cm="1">
        <f t="array" aca="1" ref="B291" ca="1">catmat_unico</f>
        <v/>
      </c>
      <c r="C291" s="47" t="str">
        <f ca="1">VLOOKUP(Tabela4[[#This Row],[ID catálogo/código]],Dados_ordenados[[ID 1-catálogo-código]:[Código]],2,FALSE)</f>
        <v/>
      </c>
      <c r="D291" s="47" t="str">
        <f ca="1">VLOOKUP(Tabela4[[#This Row],[ID catálogo/código]],Dados_ordenados[[ID 1-catálogo-código]:[Código]],3,FALSE)</f>
        <v/>
      </c>
      <c r="E291" s="80">
        <f ca="1">SUMIF(Dados_ordenados[ID 1-catálogo-código],Tabela4[[#This Row],[ID catálogo/código]],Dados_ordenados[Estimativa Preliminar de Valor])</f>
        <v>0</v>
      </c>
      <c r="F291" s="81" t="str" cm="1">
        <f t="array" aca="1" ref="F291" ca="1">IFERROR(LOOKUP(2,1/(Dados_ordenados[ID 1-catálogo-código]=Tabela4[[#This Row],[ID catálogo/código]]),Dados_ordenados[ID PCA por catálogo/código]),"")</f>
        <v/>
      </c>
    </row>
    <row r="292" spans="2:6" x14ac:dyDescent="0.2">
      <c r="B292" s="47" t="str" cm="1">
        <f t="array" aca="1" ref="B292" ca="1">catmat_unico</f>
        <v/>
      </c>
      <c r="C292" s="47" t="str">
        <f ca="1">VLOOKUP(Tabela4[[#This Row],[ID catálogo/código]],Dados_ordenados[[ID 1-catálogo-código]:[Código]],2,FALSE)</f>
        <v/>
      </c>
      <c r="D292" s="47" t="str">
        <f ca="1">VLOOKUP(Tabela4[[#This Row],[ID catálogo/código]],Dados_ordenados[[ID 1-catálogo-código]:[Código]],3,FALSE)</f>
        <v/>
      </c>
      <c r="E292" s="80">
        <f ca="1">SUMIF(Dados_ordenados[ID 1-catálogo-código],Tabela4[[#This Row],[ID catálogo/código]],Dados_ordenados[Estimativa Preliminar de Valor])</f>
        <v>0</v>
      </c>
      <c r="F292" s="81" t="str" cm="1">
        <f t="array" aca="1" ref="F292" ca="1">IFERROR(LOOKUP(2,1/(Dados_ordenados[ID 1-catálogo-código]=Tabela4[[#This Row],[ID catálogo/código]]),Dados_ordenados[ID PCA por catálogo/código]),"")</f>
        <v/>
      </c>
    </row>
    <row r="293" spans="2:6" x14ac:dyDescent="0.2">
      <c r="B293" s="47" t="str" cm="1">
        <f t="array" aca="1" ref="B293" ca="1">catmat_unico</f>
        <v/>
      </c>
      <c r="C293" s="47" t="str">
        <f ca="1">VLOOKUP(Tabela4[[#This Row],[ID catálogo/código]],Dados_ordenados[[ID 1-catálogo-código]:[Código]],2,FALSE)</f>
        <v/>
      </c>
      <c r="D293" s="47" t="str">
        <f ca="1">VLOOKUP(Tabela4[[#This Row],[ID catálogo/código]],Dados_ordenados[[ID 1-catálogo-código]:[Código]],3,FALSE)</f>
        <v/>
      </c>
      <c r="E293" s="80">
        <f ca="1">SUMIF(Dados_ordenados[ID 1-catálogo-código],Tabela4[[#This Row],[ID catálogo/código]],Dados_ordenados[Estimativa Preliminar de Valor])</f>
        <v>0</v>
      </c>
      <c r="F293" s="81" t="str" cm="1">
        <f t="array" aca="1" ref="F293" ca="1">IFERROR(LOOKUP(2,1/(Dados_ordenados[ID 1-catálogo-código]=Tabela4[[#This Row],[ID catálogo/código]]),Dados_ordenados[ID PCA por catálogo/código]),"")</f>
        <v/>
      </c>
    </row>
    <row r="294" spans="2:6" x14ac:dyDescent="0.2">
      <c r="B294" s="47" t="str" cm="1">
        <f t="array" aca="1" ref="B294" ca="1">catmat_unico</f>
        <v/>
      </c>
      <c r="C294" s="47" t="str">
        <f ca="1">VLOOKUP(Tabela4[[#This Row],[ID catálogo/código]],Dados_ordenados[[ID 1-catálogo-código]:[Código]],2,FALSE)</f>
        <v/>
      </c>
      <c r="D294" s="47" t="str">
        <f ca="1">VLOOKUP(Tabela4[[#This Row],[ID catálogo/código]],Dados_ordenados[[ID 1-catálogo-código]:[Código]],3,FALSE)</f>
        <v/>
      </c>
      <c r="E294" s="80">
        <f ca="1">SUMIF(Dados_ordenados[ID 1-catálogo-código],Tabela4[[#This Row],[ID catálogo/código]],Dados_ordenados[Estimativa Preliminar de Valor])</f>
        <v>0</v>
      </c>
      <c r="F294" s="81" t="str" cm="1">
        <f t="array" aca="1" ref="F294" ca="1">IFERROR(LOOKUP(2,1/(Dados_ordenados[ID 1-catálogo-código]=Tabela4[[#This Row],[ID catálogo/código]]),Dados_ordenados[ID PCA por catálogo/código]),"")</f>
        <v/>
      </c>
    </row>
    <row r="295" spans="2:6" x14ac:dyDescent="0.2">
      <c r="B295" s="47" t="str" cm="1">
        <f t="array" aca="1" ref="B295" ca="1">catmat_unico</f>
        <v/>
      </c>
      <c r="C295" s="47" t="str">
        <f ca="1">VLOOKUP(Tabela4[[#This Row],[ID catálogo/código]],Dados_ordenados[[ID 1-catálogo-código]:[Código]],2,FALSE)</f>
        <v/>
      </c>
      <c r="D295" s="47" t="str">
        <f ca="1">VLOOKUP(Tabela4[[#This Row],[ID catálogo/código]],Dados_ordenados[[ID 1-catálogo-código]:[Código]],3,FALSE)</f>
        <v/>
      </c>
      <c r="E295" s="80">
        <f ca="1">SUMIF(Dados_ordenados[ID 1-catálogo-código],Tabela4[[#This Row],[ID catálogo/código]],Dados_ordenados[Estimativa Preliminar de Valor])</f>
        <v>0</v>
      </c>
      <c r="F295" s="81" t="str" cm="1">
        <f t="array" aca="1" ref="F295" ca="1">IFERROR(LOOKUP(2,1/(Dados_ordenados[ID 1-catálogo-código]=Tabela4[[#This Row],[ID catálogo/código]]),Dados_ordenados[ID PCA por catálogo/código]),"")</f>
        <v/>
      </c>
    </row>
    <row r="296" spans="2:6" x14ac:dyDescent="0.2">
      <c r="B296" s="47" t="str" cm="1">
        <f t="array" aca="1" ref="B296" ca="1">catmat_unico</f>
        <v/>
      </c>
      <c r="C296" s="47" t="str">
        <f ca="1">VLOOKUP(Tabela4[[#This Row],[ID catálogo/código]],Dados_ordenados[[ID 1-catálogo-código]:[Código]],2,FALSE)</f>
        <v/>
      </c>
      <c r="D296" s="47" t="str">
        <f ca="1">VLOOKUP(Tabela4[[#This Row],[ID catálogo/código]],Dados_ordenados[[ID 1-catálogo-código]:[Código]],3,FALSE)</f>
        <v/>
      </c>
      <c r="E296" s="80">
        <f ca="1">SUMIF(Dados_ordenados[ID 1-catálogo-código],Tabela4[[#This Row],[ID catálogo/código]],Dados_ordenados[Estimativa Preliminar de Valor])</f>
        <v>0</v>
      </c>
      <c r="F296" s="81" t="str" cm="1">
        <f t="array" aca="1" ref="F296" ca="1">IFERROR(LOOKUP(2,1/(Dados_ordenados[ID 1-catálogo-código]=Tabela4[[#This Row],[ID catálogo/código]]),Dados_ordenados[ID PCA por catálogo/código]),"")</f>
        <v/>
      </c>
    </row>
    <row r="297" spans="2:6" x14ac:dyDescent="0.2">
      <c r="B297" s="47" t="str" cm="1">
        <f t="array" aca="1" ref="B297" ca="1">catmat_unico</f>
        <v/>
      </c>
      <c r="C297" s="47" t="str">
        <f ca="1">VLOOKUP(Tabela4[[#This Row],[ID catálogo/código]],Dados_ordenados[[ID 1-catálogo-código]:[Código]],2,FALSE)</f>
        <v/>
      </c>
      <c r="D297" s="47" t="str">
        <f ca="1">VLOOKUP(Tabela4[[#This Row],[ID catálogo/código]],Dados_ordenados[[ID 1-catálogo-código]:[Código]],3,FALSE)</f>
        <v/>
      </c>
      <c r="E297" s="80">
        <f ca="1">SUMIF(Dados_ordenados[ID 1-catálogo-código],Tabela4[[#This Row],[ID catálogo/código]],Dados_ordenados[Estimativa Preliminar de Valor])</f>
        <v>0</v>
      </c>
      <c r="F297" s="81" t="str" cm="1">
        <f t="array" aca="1" ref="F297" ca="1">IFERROR(LOOKUP(2,1/(Dados_ordenados[ID 1-catálogo-código]=Tabela4[[#This Row],[ID catálogo/código]]),Dados_ordenados[ID PCA por catálogo/código]),"")</f>
        <v/>
      </c>
    </row>
    <row r="298" spans="2:6" x14ac:dyDescent="0.2">
      <c r="B298" s="47" t="str" cm="1">
        <f t="array" aca="1" ref="B298" ca="1">catmat_unico</f>
        <v/>
      </c>
      <c r="C298" s="47" t="str">
        <f ca="1">VLOOKUP(Tabela4[[#This Row],[ID catálogo/código]],Dados_ordenados[[ID 1-catálogo-código]:[Código]],2,FALSE)</f>
        <v/>
      </c>
      <c r="D298" s="47" t="str">
        <f ca="1">VLOOKUP(Tabela4[[#This Row],[ID catálogo/código]],Dados_ordenados[[ID 1-catálogo-código]:[Código]],3,FALSE)</f>
        <v/>
      </c>
      <c r="E298" s="80">
        <f ca="1">SUMIF(Dados_ordenados[ID 1-catálogo-código],Tabela4[[#This Row],[ID catálogo/código]],Dados_ordenados[Estimativa Preliminar de Valor])</f>
        <v>0</v>
      </c>
      <c r="F298" s="81" t="str" cm="1">
        <f t="array" aca="1" ref="F298" ca="1">IFERROR(LOOKUP(2,1/(Dados_ordenados[ID 1-catálogo-código]=Tabela4[[#This Row],[ID catálogo/código]]),Dados_ordenados[ID PCA por catálogo/código]),"")</f>
        <v/>
      </c>
    </row>
    <row r="299" spans="2:6" x14ac:dyDescent="0.2">
      <c r="B299" s="47" t="str" cm="1">
        <f t="array" aca="1" ref="B299" ca="1">catmat_unico</f>
        <v/>
      </c>
      <c r="C299" s="47" t="str">
        <f ca="1">VLOOKUP(Tabela4[[#This Row],[ID catálogo/código]],Dados_ordenados[[ID 1-catálogo-código]:[Código]],2,FALSE)</f>
        <v/>
      </c>
      <c r="D299" s="47" t="str">
        <f ca="1">VLOOKUP(Tabela4[[#This Row],[ID catálogo/código]],Dados_ordenados[[ID 1-catálogo-código]:[Código]],3,FALSE)</f>
        <v/>
      </c>
      <c r="E299" s="80">
        <f ca="1">SUMIF(Dados_ordenados[ID 1-catálogo-código],Tabela4[[#This Row],[ID catálogo/código]],Dados_ordenados[Estimativa Preliminar de Valor])</f>
        <v>0</v>
      </c>
      <c r="F299" s="81" t="str" cm="1">
        <f t="array" aca="1" ref="F299" ca="1">IFERROR(LOOKUP(2,1/(Dados_ordenados[ID 1-catálogo-código]=Tabela4[[#This Row],[ID catálogo/código]]),Dados_ordenados[ID PCA por catálogo/código]),"")</f>
        <v/>
      </c>
    </row>
    <row r="300" spans="2:6" x14ac:dyDescent="0.2">
      <c r="B300" s="47" t="str" cm="1">
        <f t="array" aca="1" ref="B300" ca="1">catmat_unico</f>
        <v/>
      </c>
      <c r="C300" s="47" t="str">
        <f ca="1">VLOOKUP(Tabela4[[#This Row],[ID catálogo/código]],Dados_ordenados[[ID 1-catálogo-código]:[Código]],2,FALSE)</f>
        <v/>
      </c>
      <c r="D300" s="47" t="str">
        <f ca="1">VLOOKUP(Tabela4[[#This Row],[ID catálogo/código]],Dados_ordenados[[ID 1-catálogo-código]:[Código]],3,FALSE)</f>
        <v/>
      </c>
      <c r="E300" s="80">
        <f ca="1">SUMIF(Dados_ordenados[ID 1-catálogo-código],Tabela4[[#This Row],[ID catálogo/código]],Dados_ordenados[Estimativa Preliminar de Valor])</f>
        <v>0</v>
      </c>
      <c r="F300" s="81" t="str" cm="1">
        <f t="array" aca="1" ref="F300" ca="1">IFERROR(LOOKUP(2,1/(Dados_ordenados[ID 1-catálogo-código]=Tabela4[[#This Row],[ID catálogo/código]]),Dados_ordenados[ID PCA por catálogo/código]),"")</f>
        <v/>
      </c>
    </row>
    <row r="301" spans="2:6" x14ac:dyDescent="0.2">
      <c r="B301" s="47" t="str" cm="1">
        <f t="array" aca="1" ref="B301" ca="1">catmat_unico</f>
        <v/>
      </c>
      <c r="C301" s="47" t="str">
        <f ca="1">VLOOKUP(Tabela4[[#This Row],[ID catálogo/código]],Dados_ordenados[[ID 1-catálogo-código]:[Código]],2,FALSE)</f>
        <v/>
      </c>
      <c r="D301" s="47" t="str">
        <f ca="1">VLOOKUP(Tabela4[[#This Row],[ID catálogo/código]],Dados_ordenados[[ID 1-catálogo-código]:[Código]],3,FALSE)</f>
        <v/>
      </c>
      <c r="E301" s="80">
        <f ca="1">SUMIF(Dados_ordenados[ID 1-catálogo-código],Tabela4[[#This Row],[ID catálogo/código]],Dados_ordenados[Estimativa Preliminar de Valor])</f>
        <v>0</v>
      </c>
      <c r="F301" s="81" t="str" cm="1">
        <f t="array" aca="1" ref="F301" ca="1">IFERROR(LOOKUP(2,1/(Dados_ordenados[ID 1-catálogo-código]=Tabela4[[#This Row],[ID catálogo/código]]),Dados_ordenados[ID PCA por catálogo/código]),"")</f>
        <v/>
      </c>
    </row>
    <row r="302" spans="2:6" x14ac:dyDescent="0.2">
      <c r="B302" s="47" t="str" cm="1">
        <f t="array" aca="1" ref="B302" ca="1">catmat_unico</f>
        <v/>
      </c>
      <c r="C302" s="47" t="str">
        <f ca="1">VLOOKUP(Tabela4[[#This Row],[ID catálogo/código]],Dados_ordenados[[ID 1-catálogo-código]:[Código]],2,FALSE)</f>
        <v/>
      </c>
      <c r="D302" s="47" t="str">
        <f ca="1">VLOOKUP(Tabela4[[#This Row],[ID catálogo/código]],Dados_ordenados[[ID 1-catálogo-código]:[Código]],3,FALSE)</f>
        <v/>
      </c>
      <c r="E302" s="80">
        <f ca="1">SUMIF(Dados_ordenados[ID 1-catálogo-código],Tabela4[[#This Row],[ID catálogo/código]],Dados_ordenados[Estimativa Preliminar de Valor])</f>
        <v>0</v>
      </c>
      <c r="F302" s="81" t="str" cm="1">
        <f t="array" aca="1" ref="F302" ca="1">IFERROR(LOOKUP(2,1/(Dados_ordenados[ID 1-catálogo-código]=Tabela4[[#This Row],[ID catálogo/código]]),Dados_ordenados[ID PCA por catálogo/código]),"")</f>
        <v/>
      </c>
    </row>
    <row r="303" spans="2:6" x14ac:dyDescent="0.2">
      <c r="B303" s="47" t="str" cm="1">
        <f t="array" aca="1" ref="B303" ca="1">catmat_unico</f>
        <v/>
      </c>
      <c r="C303" s="47" t="str">
        <f ca="1">VLOOKUP(Tabela4[[#This Row],[ID catálogo/código]],Dados_ordenados[[ID 1-catálogo-código]:[Código]],2,FALSE)</f>
        <v/>
      </c>
      <c r="D303" s="47" t="str">
        <f ca="1">VLOOKUP(Tabela4[[#This Row],[ID catálogo/código]],Dados_ordenados[[ID 1-catálogo-código]:[Código]],3,FALSE)</f>
        <v/>
      </c>
      <c r="E303" s="80">
        <f ca="1">SUMIF(Dados_ordenados[ID 1-catálogo-código],Tabela4[[#This Row],[ID catálogo/código]],Dados_ordenados[Estimativa Preliminar de Valor])</f>
        <v>0</v>
      </c>
      <c r="F303" s="81" t="str" cm="1">
        <f t="array" aca="1" ref="F303" ca="1">IFERROR(LOOKUP(2,1/(Dados_ordenados[ID 1-catálogo-código]=Tabela4[[#This Row],[ID catálogo/código]]),Dados_ordenados[ID PCA por catálogo/código]),"")</f>
        <v/>
      </c>
    </row>
    <row r="304" spans="2:6" x14ac:dyDescent="0.2">
      <c r="B304" s="47" t="str" cm="1">
        <f t="array" aca="1" ref="B304" ca="1">catmat_unico</f>
        <v/>
      </c>
      <c r="C304" s="47" t="str">
        <f ca="1">VLOOKUP(Tabela4[[#This Row],[ID catálogo/código]],Dados_ordenados[[ID 1-catálogo-código]:[Código]],2,FALSE)</f>
        <v/>
      </c>
      <c r="D304" s="47" t="str">
        <f ca="1">VLOOKUP(Tabela4[[#This Row],[ID catálogo/código]],Dados_ordenados[[ID 1-catálogo-código]:[Código]],3,FALSE)</f>
        <v/>
      </c>
      <c r="E304" s="80">
        <f ca="1">SUMIF(Dados_ordenados[ID 1-catálogo-código],Tabela4[[#This Row],[ID catálogo/código]],Dados_ordenados[Estimativa Preliminar de Valor])</f>
        <v>0</v>
      </c>
      <c r="F304" s="81" t="str" cm="1">
        <f t="array" aca="1" ref="F304" ca="1">IFERROR(LOOKUP(2,1/(Dados_ordenados[ID 1-catálogo-código]=Tabela4[[#This Row],[ID catálogo/código]]),Dados_ordenados[ID PCA por catálogo/código]),"")</f>
        <v/>
      </c>
    </row>
    <row r="305" spans="2:6" x14ac:dyDescent="0.2">
      <c r="B305" s="47" t="str" cm="1">
        <f t="array" aca="1" ref="B305" ca="1">catmat_unico</f>
        <v/>
      </c>
      <c r="C305" s="47" t="str">
        <f ca="1">VLOOKUP(Tabela4[[#This Row],[ID catálogo/código]],Dados_ordenados[[ID 1-catálogo-código]:[Código]],2,FALSE)</f>
        <v/>
      </c>
      <c r="D305" s="47" t="str">
        <f ca="1">VLOOKUP(Tabela4[[#This Row],[ID catálogo/código]],Dados_ordenados[[ID 1-catálogo-código]:[Código]],3,FALSE)</f>
        <v/>
      </c>
      <c r="E305" s="80">
        <f ca="1">SUMIF(Dados_ordenados[ID 1-catálogo-código],Tabela4[[#This Row],[ID catálogo/código]],Dados_ordenados[Estimativa Preliminar de Valor])</f>
        <v>0</v>
      </c>
      <c r="F305" s="81" t="str" cm="1">
        <f t="array" aca="1" ref="F305" ca="1">IFERROR(LOOKUP(2,1/(Dados_ordenados[ID 1-catálogo-código]=Tabela4[[#This Row],[ID catálogo/código]]),Dados_ordenados[ID PCA por catálogo/código]),"")</f>
        <v/>
      </c>
    </row>
    <row r="306" spans="2:6" x14ac:dyDescent="0.2">
      <c r="B306" s="47" t="str" cm="1">
        <f t="array" aca="1" ref="B306" ca="1">catmat_unico</f>
        <v/>
      </c>
      <c r="C306" s="47" t="str">
        <f ca="1">VLOOKUP(Tabela4[[#This Row],[ID catálogo/código]],Dados_ordenados[[ID 1-catálogo-código]:[Código]],2,FALSE)</f>
        <v/>
      </c>
      <c r="D306" s="47" t="str">
        <f ca="1">VLOOKUP(Tabela4[[#This Row],[ID catálogo/código]],Dados_ordenados[[ID 1-catálogo-código]:[Código]],3,FALSE)</f>
        <v/>
      </c>
      <c r="E306" s="80">
        <f ca="1">SUMIF(Dados_ordenados[ID 1-catálogo-código],Tabela4[[#This Row],[ID catálogo/código]],Dados_ordenados[Estimativa Preliminar de Valor])</f>
        <v>0</v>
      </c>
      <c r="F306" s="81" t="str" cm="1">
        <f t="array" aca="1" ref="F306" ca="1">IFERROR(LOOKUP(2,1/(Dados_ordenados[ID 1-catálogo-código]=Tabela4[[#This Row],[ID catálogo/código]]),Dados_ordenados[ID PCA por catálogo/código]),"")</f>
        <v/>
      </c>
    </row>
    <row r="307" spans="2:6" x14ac:dyDescent="0.2">
      <c r="B307" s="47" t="str" cm="1">
        <f t="array" aca="1" ref="B307" ca="1">catmat_unico</f>
        <v/>
      </c>
      <c r="C307" s="47" t="str">
        <f ca="1">VLOOKUP(Tabela4[[#This Row],[ID catálogo/código]],Dados_ordenados[[ID 1-catálogo-código]:[Código]],2,FALSE)</f>
        <v/>
      </c>
      <c r="D307" s="47" t="str">
        <f ca="1">VLOOKUP(Tabela4[[#This Row],[ID catálogo/código]],Dados_ordenados[[ID 1-catálogo-código]:[Código]],3,FALSE)</f>
        <v/>
      </c>
      <c r="E307" s="80">
        <f ca="1">SUMIF(Dados_ordenados[ID 1-catálogo-código],Tabela4[[#This Row],[ID catálogo/código]],Dados_ordenados[Estimativa Preliminar de Valor])</f>
        <v>0</v>
      </c>
      <c r="F307" s="81" t="str" cm="1">
        <f t="array" aca="1" ref="F307" ca="1">IFERROR(LOOKUP(2,1/(Dados_ordenados[ID 1-catálogo-código]=Tabela4[[#This Row],[ID catálogo/código]]),Dados_ordenados[ID PCA por catálogo/código]),"")</f>
        <v/>
      </c>
    </row>
    <row r="308" spans="2:6" x14ac:dyDescent="0.2">
      <c r="B308" s="47" t="str" cm="1">
        <f t="array" aca="1" ref="B308" ca="1">catmat_unico</f>
        <v/>
      </c>
      <c r="C308" s="47" t="str">
        <f ca="1">VLOOKUP(Tabela4[[#This Row],[ID catálogo/código]],Dados_ordenados[[ID 1-catálogo-código]:[Código]],2,FALSE)</f>
        <v/>
      </c>
      <c r="D308" s="47" t="str">
        <f ca="1">VLOOKUP(Tabela4[[#This Row],[ID catálogo/código]],Dados_ordenados[[ID 1-catálogo-código]:[Código]],3,FALSE)</f>
        <v/>
      </c>
      <c r="E308" s="80">
        <f ca="1">SUMIF(Dados_ordenados[ID 1-catálogo-código],Tabela4[[#This Row],[ID catálogo/código]],Dados_ordenados[Estimativa Preliminar de Valor])</f>
        <v>0</v>
      </c>
      <c r="F308" s="81" t="str" cm="1">
        <f t="array" aca="1" ref="F308" ca="1">IFERROR(LOOKUP(2,1/(Dados_ordenados[ID 1-catálogo-código]=Tabela4[[#This Row],[ID catálogo/código]]),Dados_ordenados[ID PCA por catálogo/código]),"")</f>
        <v/>
      </c>
    </row>
    <row r="309" spans="2:6" x14ac:dyDescent="0.2">
      <c r="B309" s="47" t="str" cm="1">
        <f t="array" aca="1" ref="B309" ca="1">catmat_unico</f>
        <v/>
      </c>
      <c r="C309" s="47" t="str">
        <f ca="1">VLOOKUP(Tabela4[[#This Row],[ID catálogo/código]],Dados_ordenados[[ID 1-catálogo-código]:[Código]],2,FALSE)</f>
        <v/>
      </c>
      <c r="D309" s="47" t="str">
        <f ca="1">VLOOKUP(Tabela4[[#This Row],[ID catálogo/código]],Dados_ordenados[[ID 1-catálogo-código]:[Código]],3,FALSE)</f>
        <v/>
      </c>
      <c r="E309" s="80">
        <f ca="1">SUMIF(Dados_ordenados[ID 1-catálogo-código],Tabela4[[#This Row],[ID catálogo/código]],Dados_ordenados[Estimativa Preliminar de Valor])</f>
        <v>0</v>
      </c>
      <c r="F309" s="81" t="str" cm="1">
        <f t="array" aca="1" ref="F309" ca="1">IFERROR(LOOKUP(2,1/(Dados_ordenados[ID 1-catálogo-código]=Tabela4[[#This Row],[ID catálogo/código]]),Dados_ordenados[ID PCA por catálogo/código]),"")</f>
        <v/>
      </c>
    </row>
    <row r="310" spans="2:6" x14ac:dyDescent="0.2">
      <c r="B310" s="47" t="str" cm="1">
        <f t="array" aca="1" ref="B310" ca="1">catmat_unico</f>
        <v/>
      </c>
      <c r="C310" s="47" t="str">
        <f ca="1">VLOOKUP(Tabela4[[#This Row],[ID catálogo/código]],Dados_ordenados[[ID 1-catálogo-código]:[Código]],2,FALSE)</f>
        <v/>
      </c>
      <c r="D310" s="47" t="str">
        <f ca="1">VLOOKUP(Tabela4[[#This Row],[ID catálogo/código]],Dados_ordenados[[ID 1-catálogo-código]:[Código]],3,FALSE)</f>
        <v/>
      </c>
      <c r="E310" s="80">
        <f ca="1">SUMIF(Dados_ordenados[ID 1-catálogo-código],Tabela4[[#This Row],[ID catálogo/código]],Dados_ordenados[Estimativa Preliminar de Valor])</f>
        <v>0</v>
      </c>
      <c r="F310" s="81" t="str" cm="1">
        <f t="array" aca="1" ref="F310" ca="1">IFERROR(LOOKUP(2,1/(Dados_ordenados[ID 1-catálogo-código]=Tabela4[[#This Row],[ID catálogo/código]]),Dados_ordenados[ID PCA por catálogo/código]),"")</f>
        <v/>
      </c>
    </row>
    <row r="311" spans="2:6" x14ac:dyDescent="0.2">
      <c r="B311" s="47" t="str" cm="1">
        <f t="array" aca="1" ref="B311" ca="1">catmat_unico</f>
        <v/>
      </c>
      <c r="C311" s="47" t="str">
        <f ca="1">VLOOKUP(Tabela4[[#This Row],[ID catálogo/código]],Dados_ordenados[[ID 1-catálogo-código]:[Código]],2,FALSE)</f>
        <v/>
      </c>
      <c r="D311" s="47" t="str">
        <f ca="1">VLOOKUP(Tabela4[[#This Row],[ID catálogo/código]],Dados_ordenados[[ID 1-catálogo-código]:[Código]],3,FALSE)</f>
        <v/>
      </c>
      <c r="E311" s="80">
        <f ca="1">SUMIF(Dados_ordenados[ID 1-catálogo-código],Tabela4[[#This Row],[ID catálogo/código]],Dados_ordenados[Estimativa Preliminar de Valor])</f>
        <v>0</v>
      </c>
      <c r="F311" s="81" t="str" cm="1">
        <f t="array" aca="1" ref="F311" ca="1">IFERROR(LOOKUP(2,1/(Dados_ordenados[ID 1-catálogo-código]=Tabela4[[#This Row],[ID catálogo/código]]),Dados_ordenados[ID PCA por catálogo/código]),"")</f>
        <v/>
      </c>
    </row>
    <row r="312" spans="2:6" x14ac:dyDescent="0.2">
      <c r="B312" s="47" t="str" cm="1">
        <f t="array" aca="1" ref="B312" ca="1">catmat_unico</f>
        <v/>
      </c>
      <c r="C312" s="47" t="str">
        <f ca="1">VLOOKUP(Tabela4[[#This Row],[ID catálogo/código]],Dados_ordenados[[ID 1-catálogo-código]:[Código]],2,FALSE)</f>
        <v/>
      </c>
      <c r="D312" s="47" t="str">
        <f ca="1">VLOOKUP(Tabela4[[#This Row],[ID catálogo/código]],Dados_ordenados[[ID 1-catálogo-código]:[Código]],3,FALSE)</f>
        <v/>
      </c>
      <c r="E312" s="80">
        <f ca="1">SUMIF(Dados_ordenados[ID 1-catálogo-código],Tabela4[[#This Row],[ID catálogo/código]],Dados_ordenados[Estimativa Preliminar de Valor])</f>
        <v>0</v>
      </c>
      <c r="F312" s="81" t="str" cm="1">
        <f t="array" aca="1" ref="F312" ca="1">IFERROR(LOOKUP(2,1/(Dados_ordenados[ID 1-catálogo-código]=Tabela4[[#This Row],[ID catálogo/código]]),Dados_ordenados[ID PCA por catálogo/código]),"")</f>
        <v/>
      </c>
    </row>
    <row r="313" spans="2:6" x14ac:dyDescent="0.2">
      <c r="B313" s="47" t="str" cm="1">
        <f t="array" aca="1" ref="B313" ca="1">catmat_unico</f>
        <v/>
      </c>
      <c r="C313" s="47" t="str">
        <f ca="1">VLOOKUP(Tabela4[[#This Row],[ID catálogo/código]],Dados_ordenados[[ID 1-catálogo-código]:[Código]],2,FALSE)</f>
        <v/>
      </c>
      <c r="D313" s="47" t="str">
        <f ca="1">VLOOKUP(Tabela4[[#This Row],[ID catálogo/código]],Dados_ordenados[[ID 1-catálogo-código]:[Código]],3,FALSE)</f>
        <v/>
      </c>
      <c r="E313" s="80">
        <f ca="1">SUMIF(Dados_ordenados[ID 1-catálogo-código],Tabela4[[#This Row],[ID catálogo/código]],Dados_ordenados[Estimativa Preliminar de Valor])</f>
        <v>0</v>
      </c>
      <c r="F313" s="81" t="str" cm="1">
        <f t="array" aca="1" ref="F313" ca="1">IFERROR(LOOKUP(2,1/(Dados_ordenados[ID 1-catálogo-código]=Tabela4[[#This Row],[ID catálogo/código]]),Dados_ordenados[ID PCA por catálogo/código]),"")</f>
        <v/>
      </c>
    </row>
    <row r="314" spans="2:6" x14ac:dyDescent="0.2">
      <c r="B314" s="47" t="str" cm="1">
        <f t="array" aca="1" ref="B314" ca="1">catmat_unico</f>
        <v/>
      </c>
      <c r="C314" s="47" t="str">
        <f ca="1">VLOOKUP(Tabela4[[#This Row],[ID catálogo/código]],Dados_ordenados[[ID 1-catálogo-código]:[Código]],2,FALSE)</f>
        <v/>
      </c>
      <c r="D314" s="47" t="str">
        <f ca="1">VLOOKUP(Tabela4[[#This Row],[ID catálogo/código]],Dados_ordenados[[ID 1-catálogo-código]:[Código]],3,FALSE)</f>
        <v/>
      </c>
      <c r="E314" s="80">
        <f ca="1">SUMIF(Dados_ordenados[ID 1-catálogo-código],Tabela4[[#This Row],[ID catálogo/código]],Dados_ordenados[Estimativa Preliminar de Valor])</f>
        <v>0</v>
      </c>
      <c r="F314" s="81" t="str" cm="1">
        <f t="array" aca="1" ref="F314" ca="1">IFERROR(LOOKUP(2,1/(Dados_ordenados[ID 1-catálogo-código]=Tabela4[[#This Row],[ID catálogo/código]]),Dados_ordenados[ID PCA por catálogo/código]),"")</f>
        <v/>
      </c>
    </row>
    <row r="315" spans="2:6" x14ac:dyDescent="0.2">
      <c r="B315" s="47" t="str" cm="1">
        <f t="array" aca="1" ref="B315" ca="1">catmat_unico</f>
        <v/>
      </c>
      <c r="C315" s="47" t="str">
        <f ca="1">VLOOKUP(Tabela4[[#This Row],[ID catálogo/código]],Dados_ordenados[[ID 1-catálogo-código]:[Código]],2,FALSE)</f>
        <v/>
      </c>
      <c r="D315" s="47" t="str">
        <f ca="1">VLOOKUP(Tabela4[[#This Row],[ID catálogo/código]],Dados_ordenados[[ID 1-catálogo-código]:[Código]],3,FALSE)</f>
        <v/>
      </c>
      <c r="E315" s="80">
        <f ca="1">SUMIF(Dados_ordenados[ID 1-catálogo-código],Tabela4[[#This Row],[ID catálogo/código]],Dados_ordenados[Estimativa Preliminar de Valor])</f>
        <v>0</v>
      </c>
      <c r="F315" s="81" t="str" cm="1">
        <f t="array" aca="1" ref="F315" ca="1">IFERROR(LOOKUP(2,1/(Dados_ordenados[ID 1-catálogo-código]=Tabela4[[#This Row],[ID catálogo/código]]),Dados_ordenados[ID PCA por catálogo/código]),"")</f>
        <v/>
      </c>
    </row>
    <row r="316" spans="2:6" x14ac:dyDescent="0.2">
      <c r="B316" s="47" t="str" cm="1">
        <f t="array" aca="1" ref="B316" ca="1">catmat_unico</f>
        <v/>
      </c>
      <c r="C316" s="47" t="str">
        <f ca="1">VLOOKUP(Tabela4[[#This Row],[ID catálogo/código]],Dados_ordenados[[ID 1-catálogo-código]:[Código]],2,FALSE)</f>
        <v/>
      </c>
      <c r="D316" s="47" t="str">
        <f ca="1">VLOOKUP(Tabela4[[#This Row],[ID catálogo/código]],Dados_ordenados[[ID 1-catálogo-código]:[Código]],3,FALSE)</f>
        <v/>
      </c>
      <c r="E316" s="80">
        <f ca="1">SUMIF(Dados_ordenados[ID 1-catálogo-código],Tabela4[[#This Row],[ID catálogo/código]],Dados_ordenados[Estimativa Preliminar de Valor])</f>
        <v>0</v>
      </c>
      <c r="F316" s="81" t="str" cm="1">
        <f t="array" aca="1" ref="F316" ca="1">IFERROR(LOOKUP(2,1/(Dados_ordenados[ID 1-catálogo-código]=Tabela4[[#This Row],[ID catálogo/código]]),Dados_ordenados[ID PCA por catálogo/código]),"")</f>
        <v/>
      </c>
    </row>
    <row r="317" spans="2:6" x14ac:dyDescent="0.2">
      <c r="B317" s="47" t="str" cm="1">
        <f t="array" aca="1" ref="B317" ca="1">catmat_unico</f>
        <v/>
      </c>
      <c r="C317" s="47" t="str">
        <f ca="1">VLOOKUP(Tabela4[[#This Row],[ID catálogo/código]],Dados_ordenados[[ID 1-catálogo-código]:[Código]],2,FALSE)</f>
        <v/>
      </c>
      <c r="D317" s="47" t="str">
        <f ca="1">VLOOKUP(Tabela4[[#This Row],[ID catálogo/código]],Dados_ordenados[[ID 1-catálogo-código]:[Código]],3,FALSE)</f>
        <v/>
      </c>
      <c r="E317" s="80">
        <f ca="1">SUMIF(Dados_ordenados[ID 1-catálogo-código],Tabela4[[#This Row],[ID catálogo/código]],Dados_ordenados[Estimativa Preliminar de Valor])</f>
        <v>0</v>
      </c>
      <c r="F317" s="81" t="str" cm="1">
        <f t="array" aca="1" ref="F317" ca="1">IFERROR(LOOKUP(2,1/(Dados_ordenados[ID 1-catálogo-código]=Tabela4[[#This Row],[ID catálogo/código]]),Dados_ordenados[ID PCA por catálogo/código]),"")</f>
        <v/>
      </c>
    </row>
    <row r="318" spans="2:6" x14ac:dyDescent="0.2">
      <c r="B318" s="47" t="str" cm="1">
        <f t="array" aca="1" ref="B318" ca="1">catmat_unico</f>
        <v/>
      </c>
      <c r="C318" s="47" t="str">
        <f ca="1">VLOOKUP(Tabela4[[#This Row],[ID catálogo/código]],Dados_ordenados[[ID 1-catálogo-código]:[Código]],2,FALSE)</f>
        <v/>
      </c>
      <c r="D318" s="47" t="str">
        <f ca="1">VLOOKUP(Tabela4[[#This Row],[ID catálogo/código]],Dados_ordenados[[ID 1-catálogo-código]:[Código]],3,FALSE)</f>
        <v/>
      </c>
      <c r="E318" s="80">
        <f ca="1">SUMIF(Dados_ordenados[ID 1-catálogo-código],Tabela4[[#This Row],[ID catálogo/código]],Dados_ordenados[Estimativa Preliminar de Valor])</f>
        <v>0</v>
      </c>
      <c r="F318" s="81" t="str" cm="1">
        <f t="array" aca="1" ref="F318" ca="1">IFERROR(LOOKUP(2,1/(Dados_ordenados[ID 1-catálogo-código]=Tabela4[[#This Row],[ID catálogo/código]]),Dados_ordenados[ID PCA por catálogo/código]),"")</f>
        <v/>
      </c>
    </row>
    <row r="319" spans="2:6" x14ac:dyDescent="0.2">
      <c r="B319" s="47" t="str" cm="1">
        <f t="array" aca="1" ref="B319" ca="1">catmat_unico</f>
        <v/>
      </c>
      <c r="C319" s="47" t="str">
        <f ca="1">VLOOKUP(Tabela4[[#This Row],[ID catálogo/código]],Dados_ordenados[[ID 1-catálogo-código]:[Código]],2,FALSE)</f>
        <v/>
      </c>
      <c r="D319" s="47" t="str">
        <f ca="1">VLOOKUP(Tabela4[[#This Row],[ID catálogo/código]],Dados_ordenados[[ID 1-catálogo-código]:[Código]],3,FALSE)</f>
        <v/>
      </c>
      <c r="E319" s="80">
        <f ca="1">SUMIF(Dados_ordenados[ID 1-catálogo-código],Tabela4[[#This Row],[ID catálogo/código]],Dados_ordenados[Estimativa Preliminar de Valor])</f>
        <v>0</v>
      </c>
      <c r="F319" s="81" t="str" cm="1">
        <f t="array" aca="1" ref="F319" ca="1">IFERROR(LOOKUP(2,1/(Dados_ordenados[ID 1-catálogo-código]=Tabela4[[#This Row],[ID catálogo/código]]),Dados_ordenados[ID PCA por catálogo/código]),"")</f>
        <v/>
      </c>
    </row>
    <row r="320" spans="2:6" x14ac:dyDescent="0.2">
      <c r="B320" s="47" t="str" cm="1">
        <f t="array" aca="1" ref="B320" ca="1">catmat_unico</f>
        <v/>
      </c>
      <c r="C320" s="47" t="str">
        <f ca="1">VLOOKUP(Tabela4[[#This Row],[ID catálogo/código]],Dados_ordenados[[ID 1-catálogo-código]:[Código]],2,FALSE)</f>
        <v/>
      </c>
      <c r="D320" s="47" t="str">
        <f ca="1">VLOOKUP(Tabela4[[#This Row],[ID catálogo/código]],Dados_ordenados[[ID 1-catálogo-código]:[Código]],3,FALSE)</f>
        <v/>
      </c>
      <c r="E320" s="80">
        <f ca="1">SUMIF(Dados_ordenados[ID 1-catálogo-código],Tabela4[[#This Row],[ID catálogo/código]],Dados_ordenados[Estimativa Preliminar de Valor])</f>
        <v>0</v>
      </c>
      <c r="F320" s="81" t="str" cm="1">
        <f t="array" aca="1" ref="F320" ca="1">IFERROR(LOOKUP(2,1/(Dados_ordenados[ID 1-catálogo-código]=Tabela4[[#This Row],[ID catálogo/código]]),Dados_ordenados[ID PCA por catálogo/código]),"")</f>
        <v/>
      </c>
    </row>
    <row r="321" spans="2:6" x14ac:dyDescent="0.2">
      <c r="B321" s="47" t="str" cm="1">
        <f t="array" aca="1" ref="B321" ca="1">catmat_unico</f>
        <v/>
      </c>
      <c r="C321" s="47" t="str">
        <f ca="1">VLOOKUP(Tabela4[[#This Row],[ID catálogo/código]],Dados_ordenados[[ID 1-catálogo-código]:[Código]],2,FALSE)</f>
        <v/>
      </c>
      <c r="D321" s="47" t="str">
        <f ca="1">VLOOKUP(Tabela4[[#This Row],[ID catálogo/código]],Dados_ordenados[[ID 1-catálogo-código]:[Código]],3,FALSE)</f>
        <v/>
      </c>
      <c r="E321" s="80">
        <f ca="1">SUMIF(Dados_ordenados[ID 1-catálogo-código],Tabela4[[#This Row],[ID catálogo/código]],Dados_ordenados[Estimativa Preliminar de Valor])</f>
        <v>0</v>
      </c>
      <c r="F321" s="81" t="str" cm="1">
        <f t="array" aca="1" ref="F321" ca="1">IFERROR(LOOKUP(2,1/(Dados_ordenados[ID 1-catálogo-código]=Tabela4[[#This Row],[ID catálogo/código]]),Dados_ordenados[ID PCA por catálogo/código]),"")</f>
        <v/>
      </c>
    </row>
    <row r="322" spans="2:6" x14ac:dyDescent="0.2">
      <c r="B322" s="47" t="str" cm="1">
        <f t="array" aca="1" ref="B322" ca="1">catmat_unico</f>
        <v/>
      </c>
      <c r="C322" s="47" t="str">
        <f ca="1">VLOOKUP(Tabela4[[#This Row],[ID catálogo/código]],Dados_ordenados[[ID 1-catálogo-código]:[Código]],2,FALSE)</f>
        <v/>
      </c>
      <c r="D322" s="47" t="str">
        <f ca="1">VLOOKUP(Tabela4[[#This Row],[ID catálogo/código]],Dados_ordenados[[ID 1-catálogo-código]:[Código]],3,FALSE)</f>
        <v/>
      </c>
      <c r="E322" s="80">
        <f ca="1">SUMIF(Dados_ordenados[ID 1-catálogo-código],Tabela4[[#This Row],[ID catálogo/código]],Dados_ordenados[Estimativa Preliminar de Valor])</f>
        <v>0</v>
      </c>
      <c r="F322" s="81" t="str" cm="1">
        <f t="array" aca="1" ref="F322" ca="1">IFERROR(LOOKUP(2,1/(Dados_ordenados[ID 1-catálogo-código]=Tabela4[[#This Row],[ID catálogo/código]]),Dados_ordenados[ID PCA por catálogo/código]),"")</f>
        <v/>
      </c>
    </row>
    <row r="323" spans="2:6" x14ac:dyDescent="0.2">
      <c r="B323" s="47" t="str" cm="1">
        <f t="array" aca="1" ref="B323" ca="1">catmat_unico</f>
        <v/>
      </c>
      <c r="C323" s="47" t="str">
        <f ca="1">VLOOKUP(Tabela4[[#This Row],[ID catálogo/código]],Dados_ordenados[[ID 1-catálogo-código]:[Código]],2,FALSE)</f>
        <v/>
      </c>
      <c r="D323" s="47" t="str">
        <f ca="1">VLOOKUP(Tabela4[[#This Row],[ID catálogo/código]],Dados_ordenados[[ID 1-catálogo-código]:[Código]],3,FALSE)</f>
        <v/>
      </c>
      <c r="E323" s="80">
        <f ca="1">SUMIF(Dados_ordenados[ID 1-catálogo-código],Tabela4[[#This Row],[ID catálogo/código]],Dados_ordenados[Estimativa Preliminar de Valor])</f>
        <v>0</v>
      </c>
      <c r="F323" s="81" t="str" cm="1">
        <f t="array" aca="1" ref="F323" ca="1">IFERROR(LOOKUP(2,1/(Dados_ordenados[ID 1-catálogo-código]=Tabela4[[#This Row],[ID catálogo/código]]),Dados_ordenados[ID PCA por catálogo/código]),"")</f>
        <v/>
      </c>
    </row>
    <row r="324" spans="2:6" x14ac:dyDescent="0.2">
      <c r="B324" s="47" t="str" cm="1">
        <f t="array" aca="1" ref="B324" ca="1">catmat_unico</f>
        <v/>
      </c>
      <c r="C324" s="47" t="str">
        <f ca="1">VLOOKUP(Tabela4[[#This Row],[ID catálogo/código]],Dados_ordenados[[ID 1-catálogo-código]:[Código]],2,FALSE)</f>
        <v/>
      </c>
      <c r="D324" s="47" t="str">
        <f ca="1">VLOOKUP(Tabela4[[#This Row],[ID catálogo/código]],Dados_ordenados[[ID 1-catálogo-código]:[Código]],3,FALSE)</f>
        <v/>
      </c>
      <c r="E324" s="80">
        <f ca="1">SUMIF(Dados_ordenados[ID 1-catálogo-código],Tabela4[[#This Row],[ID catálogo/código]],Dados_ordenados[Estimativa Preliminar de Valor])</f>
        <v>0</v>
      </c>
      <c r="F324" s="81" t="str" cm="1">
        <f t="array" aca="1" ref="F324" ca="1">IFERROR(LOOKUP(2,1/(Dados_ordenados[ID 1-catálogo-código]=Tabela4[[#This Row],[ID catálogo/código]]),Dados_ordenados[ID PCA por catálogo/código]),"")</f>
        <v/>
      </c>
    </row>
    <row r="325" spans="2:6" x14ac:dyDescent="0.2">
      <c r="B325" s="47" t="str" cm="1">
        <f t="array" aca="1" ref="B325" ca="1">catmat_unico</f>
        <v/>
      </c>
      <c r="C325" s="47" t="str">
        <f ca="1">VLOOKUP(Tabela4[[#This Row],[ID catálogo/código]],Dados_ordenados[[ID 1-catálogo-código]:[Código]],2,FALSE)</f>
        <v/>
      </c>
      <c r="D325" s="47" t="str">
        <f ca="1">VLOOKUP(Tabela4[[#This Row],[ID catálogo/código]],Dados_ordenados[[ID 1-catálogo-código]:[Código]],3,FALSE)</f>
        <v/>
      </c>
      <c r="E325" s="80">
        <f ca="1">SUMIF(Dados_ordenados[ID 1-catálogo-código],Tabela4[[#This Row],[ID catálogo/código]],Dados_ordenados[Estimativa Preliminar de Valor])</f>
        <v>0</v>
      </c>
      <c r="F325" s="81" t="str" cm="1">
        <f t="array" aca="1" ref="F325" ca="1">IFERROR(LOOKUP(2,1/(Dados_ordenados[ID 1-catálogo-código]=Tabela4[[#This Row],[ID catálogo/código]]),Dados_ordenados[ID PCA por catálogo/código]),"")</f>
        <v/>
      </c>
    </row>
    <row r="326" spans="2:6" x14ac:dyDescent="0.2">
      <c r="B326" s="47" t="str" cm="1">
        <f t="array" aca="1" ref="B326" ca="1">catmat_unico</f>
        <v/>
      </c>
      <c r="C326" s="47" t="str">
        <f ca="1">VLOOKUP(Tabela4[[#This Row],[ID catálogo/código]],Dados_ordenados[[ID 1-catálogo-código]:[Código]],2,FALSE)</f>
        <v/>
      </c>
      <c r="D326" s="47" t="str">
        <f ca="1">VLOOKUP(Tabela4[[#This Row],[ID catálogo/código]],Dados_ordenados[[ID 1-catálogo-código]:[Código]],3,FALSE)</f>
        <v/>
      </c>
      <c r="E326" s="80">
        <f ca="1">SUMIF(Dados_ordenados[ID 1-catálogo-código],Tabela4[[#This Row],[ID catálogo/código]],Dados_ordenados[Estimativa Preliminar de Valor])</f>
        <v>0</v>
      </c>
      <c r="F326" s="81" t="str" cm="1">
        <f t="array" aca="1" ref="F326" ca="1">IFERROR(LOOKUP(2,1/(Dados_ordenados[ID 1-catálogo-código]=Tabela4[[#This Row],[ID catálogo/código]]),Dados_ordenados[ID PCA por catálogo/código]),"")</f>
        <v/>
      </c>
    </row>
    <row r="327" spans="2:6" x14ac:dyDescent="0.2">
      <c r="B327" s="47" t="str" cm="1">
        <f t="array" aca="1" ref="B327" ca="1">catmat_unico</f>
        <v/>
      </c>
      <c r="C327" s="47" t="str">
        <f ca="1">VLOOKUP(Tabela4[[#This Row],[ID catálogo/código]],Dados_ordenados[[ID 1-catálogo-código]:[Código]],2,FALSE)</f>
        <v/>
      </c>
      <c r="D327" s="47" t="str">
        <f ca="1">VLOOKUP(Tabela4[[#This Row],[ID catálogo/código]],Dados_ordenados[[ID 1-catálogo-código]:[Código]],3,FALSE)</f>
        <v/>
      </c>
      <c r="E327" s="80">
        <f ca="1">SUMIF(Dados_ordenados[ID 1-catálogo-código],Tabela4[[#This Row],[ID catálogo/código]],Dados_ordenados[Estimativa Preliminar de Valor])</f>
        <v>0</v>
      </c>
      <c r="F327" s="81" t="str" cm="1">
        <f t="array" aca="1" ref="F327" ca="1">IFERROR(LOOKUP(2,1/(Dados_ordenados[ID 1-catálogo-código]=Tabela4[[#This Row],[ID catálogo/código]]),Dados_ordenados[ID PCA por catálogo/código]),"")</f>
        <v/>
      </c>
    </row>
    <row r="328" spans="2:6" x14ac:dyDescent="0.2">
      <c r="B328" s="47" t="str" cm="1">
        <f t="array" aca="1" ref="B328" ca="1">catmat_unico</f>
        <v/>
      </c>
      <c r="C328" s="47" t="str">
        <f ca="1">VLOOKUP(Tabela4[[#This Row],[ID catálogo/código]],Dados_ordenados[[ID 1-catálogo-código]:[Código]],2,FALSE)</f>
        <v/>
      </c>
      <c r="D328" s="47" t="str">
        <f ca="1">VLOOKUP(Tabela4[[#This Row],[ID catálogo/código]],Dados_ordenados[[ID 1-catálogo-código]:[Código]],3,FALSE)</f>
        <v/>
      </c>
      <c r="E328" s="80">
        <f ca="1">SUMIF(Dados_ordenados[ID 1-catálogo-código],Tabela4[[#This Row],[ID catálogo/código]],Dados_ordenados[Estimativa Preliminar de Valor])</f>
        <v>0</v>
      </c>
      <c r="F328" s="81" t="str" cm="1">
        <f t="array" aca="1" ref="F328" ca="1">IFERROR(LOOKUP(2,1/(Dados_ordenados[ID 1-catálogo-código]=Tabela4[[#This Row],[ID catálogo/código]]),Dados_ordenados[ID PCA por catálogo/código]),"")</f>
        <v/>
      </c>
    </row>
    <row r="329" spans="2:6" x14ac:dyDescent="0.2">
      <c r="B329" s="47" t="str" cm="1">
        <f t="array" aca="1" ref="B329" ca="1">catmat_unico</f>
        <v/>
      </c>
      <c r="C329" s="47" t="str">
        <f ca="1">VLOOKUP(Tabela4[[#This Row],[ID catálogo/código]],Dados_ordenados[[ID 1-catálogo-código]:[Código]],2,FALSE)</f>
        <v/>
      </c>
      <c r="D329" s="47" t="str">
        <f ca="1">VLOOKUP(Tabela4[[#This Row],[ID catálogo/código]],Dados_ordenados[[ID 1-catálogo-código]:[Código]],3,FALSE)</f>
        <v/>
      </c>
      <c r="E329" s="80">
        <f ca="1">SUMIF(Dados_ordenados[ID 1-catálogo-código],Tabela4[[#This Row],[ID catálogo/código]],Dados_ordenados[Estimativa Preliminar de Valor])</f>
        <v>0</v>
      </c>
      <c r="F329" s="81" t="str" cm="1">
        <f t="array" aca="1" ref="F329" ca="1">IFERROR(LOOKUP(2,1/(Dados_ordenados[ID 1-catálogo-código]=Tabela4[[#This Row],[ID catálogo/código]]),Dados_ordenados[ID PCA por catálogo/código]),"")</f>
        <v/>
      </c>
    </row>
    <row r="330" spans="2:6" x14ac:dyDescent="0.2">
      <c r="B330" s="47" t="str" cm="1">
        <f t="array" aca="1" ref="B330" ca="1">catmat_unico</f>
        <v/>
      </c>
      <c r="C330" s="47" t="str">
        <f ca="1">VLOOKUP(Tabela4[[#This Row],[ID catálogo/código]],Dados_ordenados[[ID 1-catálogo-código]:[Código]],2,FALSE)</f>
        <v/>
      </c>
      <c r="D330" s="47" t="str">
        <f ca="1">VLOOKUP(Tabela4[[#This Row],[ID catálogo/código]],Dados_ordenados[[ID 1-catálogo-código]:[Código]],3,FALSE)</f>
        <v/>
      </c>
      <c r="E330" s="80">
        <f ca="1">SUMIF(Dados_ordenados[ID 1-catálogo-código],Tabela4[[#This Row],[ID catálogo/código]],Dados_ordenados[Estimativa Preliminar de Valor])</f>
        <v>0</v>
      </c>
      <c r="F330" s="81" t="str" cm="1">
        <f t="array" aca="1" ref="F330" ca="1">IFERROR(LOOKUP(2,1/(Dados_ordenados[ID 1-catálogo-código]=Tabela4[[#This Row],[ID catálogo/código]]),Dados_ordenados[ID PCA por catálogo/código]),"")</f>
        <v/>
      </c>
    </row>
    <row r="331" spans="2:6" x14ac:dyDescent="0.2">
      <c r="B331" s="47" t="str" cm="1">
        <f t="array" aca="1" ref="B331" ca="1">catmat_unico</f>
        <v/>
      </c>
      <c r="C331" s="47" t="str">
        <f ca="1">VLOOKUP(Tabela4[[#This Row],[ID catálogo/código]],Dados_ordenados[[ID 1-catálogo-código]:[Código]],2,FALSE)</f>
        <v/>
      </c>
      <c r="D331" s="47" t="str">
        <f ca="1">VLOOKUP(Tabela4[[#This Row],[ID catálogo/código]],Dados_ordenados[[ID 1-catálogo-código]:[Código]],3,FALSE)</f>
        <v/>
      </c>
      <c r="E331" s="80">
        <f ca="1">SUMIF(Dados_ordenados[ID 1-catálogo-código],Tabela4[[#This Row],[ID catálogo/código]],Dados_ordenados[Estimativa Preliminar de Valor])</f>
        <v>0</v>
      </c>
      <c r="F331" s="81" t="str" cm="1">
        <f t="array" aca="1" ref="F331" ca="1">IFERROR(LOOKUP(2,1/(Dados_ordenados[ID 1-catálogo-código]=Tabela4[[#This Row],[ID catálogo/código]]),Dados_ordenados[ID PCA por catálogo/código]),"")</f>
        <v/>
      </c>
    </row>
    <row r="332" spans="2:6" x14ac:dyDescent="0.2">
      <c r="B332" s="47" t="str" cm="1">
        <f t="array" aca="1" ref="B332" ca="1">catmat_unico</f>
        <v/>
      </c>
      <c r="C332" s="47" t="str">
        <f ca="1">VLOOKUP(Tabela4[[#This Row],[ID catálogo/código]],Dados_ordenados[[ID 1-catálogo-código]:[Código]],2,FALSE)</f>
        <v/>
      </c>
      <c r="D332" s="47" t="str">
        <f ca="1">VLOOKUP(Tabela4[[#This Row],[ID catálogo/código]],Dados_ordenados[[ID 1-catálogo-código]:[Código]],3,FALSE)</f>
        <v/>
      </c>
      <c r="E332" s="80">
        <f ca="1">SUMIF(Dados_ordenados[ID 1-catálogo-código],Tabela4[[#This Row],[ID catálogo/código]],Dados_ordenados[Estimativa Preliminar de Valor])</f>
        <v>0</v>
      </c>
      <c r="F332" s="81" t="str" cm="1">
        <f t="array" aca="1" ref="F332" ca="1">IFERROR(LOOKUP(2,1/(Dados_ordenados[ID 1-catálogo-código]=Tabela4[[#This Row],[ID catálogo/código]]),Dados_ordenados[ID PCA por catálogo/código]),"")</f>
        <v/>
      </c>
    </row>
    <row r="333" spans="2:6" x14ac:dyDescent="0.2">
      <c r="B333" s="47" t="str" cm="1">
        <f t="array" aca="1" ref="B333" ca="1">catmat_unico</f>
        <v/>
      </c>
      <c r="C333" s="47" t="str">
        <f ca="1">VLOOKUP(Tabela4[[#This Row],[ID catálogo/código]],Dados_ordenados[[ID 1-catálogo-código]:[Código]],2,FALSE)</f>
        <v/>
      </c>
      <c r="D333" s="47" t="str">
        <f ca="1">VLOOKUP(Tabela4[[#This Row],[ID catálogo/código]],Dados_ordenados[[ID 1-catálogo-código]:[Código]],3,FALSE)</f>
        <v/>
      </c>
      <c r="E333" s="80">
        <f ca="1">SUMIF(Dados_ordenados[ID 1-catálogo-código],Tabela4[[#This Row],[ID catálogo/código]],Dados_ordenados[Estimativa Preliminar de Valor])</f>
        <v>0</v>
      </c>
      <c r="F333" s="81" t="str" cm="1">
        <f t="array" aca="1" ref="F333" ca="1">IFERROR(LOOKUP(2,1/(Dados_ordenados[ID 1-catálogo-código]=Tabela4[[#This Row],[ID catálogo/código]]),Dados_ordenados[ID PCA por catálogo/código]),"")</f>
        <v/>
      </c>
    </row>
    <row r="334" spans="2:6" x14ac:dyDescent="0.2">
      <c r="B334" s="47" t="str" cm="1">
        <f t="array" aca="1" ref="B334" ca="1">catmat_unico</f>
        <v/>
      </c>
      <c r="C334" s="47" t="str">
        <f ca="1">VLOOKUP(Tabela4[[#This Row],[ID catálogo/código]],Dados_ordenados[[ID 1-catálogo-código]:[Código]],2,FALSE)</f>
        <v/>
      </c>
      <c r="D334" s="47" t="str">
        <f ca="1">VLOOKUP(Tabela4[[#This Row],[ID catálogo/código]],Dados_ordenados[[ID 1-catálogo-código]:[Código]],3,FALSE)</f>
        <v/>
      </c>
      <c r="E334" s="80">
        <f ca="1">SUMIF(Dados_ordenados[ID 1-catálogo-código],Tabela4[[#This Row],[ID catálogo/código]],Dados_ordenados[Estimativa Preliminar de Valor])</f>
        <v>0</v>
      </c>
      <c r="F334" s="81" t="str" cm="1">
        <f t="array" aca="1" ref="F334" ca="1">IFERROR(LOOKUP(2,1/(Dados_ordenados[ID 1-catálogo-código]=Tabela4[[#This Row],[ID catálogo/código]]),Dados_ordenados[ID PCA por catálogo/código]),"")</f>
        <v/>
      </c>
    </row>
    <row r="335" spans="2:6" x14ac:dyDescent="0.2">
      <c r="B335" s="47" t="str" cm="1">
        <f t="array" aca="1" ref="B335" ca="1">catmat_unico</f>
        <v/>
      </c>
      <c r="C335" s="47" t="str">
        <f ca="1">VLOOKUP(Tabela4[[#This Row],[ID catálogo/código]],Dados_ordenados[[ID 1-catálogo-código]:[Código]],2,FALSE)</f>
        <v/>
      </c>
      <c r="D335" s="47" t="str">
        <f ca="1">VLOOKUP(Tabela4[[#This Row],[ID catálogo/código]],Dados_ordenados[[ID 1-catálogo-código]:[Código]],3,FALSE)</f>
        <v/>
      </c>
      <c r="E335" s="80">
        <f ca="1">SUMIF(Dados_ordenados[ID 1-catálogo-código],Tabela4[[#This Row],[ID catálogo/código]],Dados_ordenados[Estimativa Preliminar de Valor])</f>
        <v>0</v>
      </c>
      <c r="F335" s="81" t="str" cm="1">
        <f t="array" aca="1" ref="F335" ca="1">IFERROR(LOOKUP(2,1/(Dados_ordenados[ID 1-catálogo-código]=Tabela4[[#This Row],[ID catálogo/código]]),Dados_ordenados[ID PCA por catálogo/código]),"")</f>
        <v/>
      </c>
    </row>
    <row r="336" spans="2:6" x14ac:dyDescent="0.2">
      <c r="B336" s="47" t="str" cm="1">
        <f t="array" aca="1" ref="B336" ca="1">catmat_unico</f>
        <v/>
      </c>
      <c r="C336" s="47" t="str">
        <f ca="1">VLOOKUP(Tabela4[[#This Row],[ID catálogo/código]],Dados_ordenados[[ID 1-catálogo-código]:[Código]],2,FALSE)</f>
        <v/>
      </c>
      <c r="D336" s="47" t="str">
        <f ca="1">VLOOKUP(Tabela4[[#This Row],[ID catálogo/código]],Dados_ordenados[[ID 1-catálogo-código]:[Código]],3,FALSE)</f>
        <v/>
      </c>
      <c r="E336" s="80">
        <f ca="1">SUMIF(Dados_ordenados[ID 1-catálogo-código],Tabela4[[#This Row],[ID catálogo/código]],Dados_ordenados[Estimativa Preliminar de Valor])</f>
        <v>0</v>
      </c>
      <c r="F336" s="81" t="str" cm="1">
        <f t="array" aca="1" ref="F336" ca="1">IFERROR(LOOKUP(2,1/(Dados_ordenados[ID 1-catálogo-código]=Tabela4[[#This Row],[ID catálogo/código]]),Dados_ordenados[ID PCA por catálogo/código]),"")</f>
        <v/>
      </c>
    </row>
    <row r="337" spans="2:6" x14ac:dyDescent="0.2">
      <c r="B337" s="47" t="str" cm="1">
        <f t="array" aca="1" ref="B337" ca="1">catmat_unico</f>
        <v/>
      </c>
      <c r="C337" s="47" t="str">
        <f ca="1">VLOOKUP(Tabela4[[#This Row],[ID catálogo/código]],Dados_ordenados[[ID 1-catálogo-código]:[Código]],2,FALSE)</f>
        <v/>
      </c>
      <c r="D337" s="47" t="str">
        <f ca="1">VLOOKUP(Tabela4[[#This Row],[ID catálogo/código]],Dados_ordenados[[ID 1-catálogo-código]:[Código]],3,FALSE)</f>
        <v/>
      </c>
      <c r="E337" s="80">
        <f ca="1">SUMIF(Dados_ordenados[ID 1-catálogo-código],Tabela4[[#This Row],[ID catálogo/código]],Dados_ordenados[Estimativa Preliminar de Valor])</f>
        <v>0</v>
      </c>
      <c r="F337" s="81" t="str" cm="1">
        <f t="array" aca="1" ref="F337" ca="1">IFERROR(LOOKUP(2,1/(Dados_ordenados[ID 1-catálogo-código]=Tabela4[[#This Row],[ID catálogo/código]]),Dados_ordenados[ID PCA por catálogo/código]),"")</f>
        <v/>
      </c>
    </row>
    <row r="338" spans="2:6" x14ac:dyDescent="0.2">
      <c r="B338" s="47" t="str" cm="1">
        <f t="array" aca="1" ref="B338" ca="1">catmat_unico</f>
        <v/>
      </c>
      <c r="C338" s="47" t="str">
        <f ca="1">VLOOKUP(Tabela4[[#This Row],[ID catálogo/código]],Dados_ordenados[[ID 1-catálogo-código]:[Código]],2,FALSE)</f>
        <v/>
      </c>
      <c r="D338" s="47" t="str">
        <f ca="1">VLOOKUP(Tabela4[[#This Row],[ID catálogo/código]],Dados_ordenados[[ID 1-catálogo-código]:[Código]],3,FALSE)</f>
        <v/>
      </c>
      <c r="E338" s="80">
        <f ca="1">SUMIF(Dados_ordenados[ID 1-catálogo-código],Tabela4[[#This Row],[ID catálogo/código]],Dados_ordenados[Estimativa Preliminar de Valor])</f>
        <v>0</v>
      </c>
      <c r="F338" s="81" t="str" cm="1">
        <f t="array" aca="1" ref="F338" ca="1">IFERROR(LOOKUP(2,1/(Dados_ordenados[ID 1-catálogo-código]=Tabela4[[#This Row],[ID catálogo/código]]),Dados_ordenados[ID PCA por catálogo/código]),"")</f>
        <v/>
      </c>
    </row>
    <row r="339" spans="2:6" x14ac:dyDescent="0.2">
      <c r="B339" s="47" t="str" cm="1">
        <f t="array" aca="1" ref="B339" ca="1">catmat_unico</f>
        <v/>
      </c>
      <c r="C339" s="47" t="str">
        <f ca="1">VLOOKUP(Tabela4[[#This Row],[ID catálogo/código]],Dados_ordenados[[ID 1-catálogo-código]:[Código]],2,FALSE)</f>
        <v/>
      </c>
      <c r="D339" s="47" t="str">
        <f ca="1">VLOOKUP(Tabela4[[#This Row],[ID catálogo/código]],Dados_ordenados[[ID 1-catálogo-código]:[Código]],3,FALSE)</f>
        <v/>
      </c>
      <c r="E339" s="80">
        <f ca="1">SUMIF(Dados_ordenados[ID 1-catálogo-código],Tabela4[[#This Row],[ID catálogo/código]],Dados_ordenados[Estimativa Preliminar de Valor])</f>
        <v>0</v>
      </c>
      <c r="F339" s="81" t="str" cm="1">
        <f t="array" aca="1" ref="F339" ca="1">IFERROR(LOOKUP(2,1/(Dados_ordenados[ID 1-catálogo-código]=Tabela4[[#This Row],[ID catálogo/código]]),Dados_ordenados[ID PCA por catálogo/código]),"")</f>
        <v/>
      </c>
    </row>
    <row r="340" spans="2:6" x14ac:dyDescent="0.2">
      <c r="B340" s="47" t="str" cm="1">
        <f t="array" aca="1" ref="B340" ca="1">catmat_unico</f>
        <v/>
      </c>
      <c r="C340" s="47" t="str">
        <f ca="1">VLOOKUP(Tabela4[[#This Row],[ID catálogo/código]],Dados_ordenados[[ID 1-catálogo-código]:[Código]],2,FALSE)</f>
        <v/>
      </c>
      <c r="D340" s="47" t="str">
        <f ca="1">VLOOKUP(Tabela4[[#This Row],[ID catálogo/código]],Dados_ordenados[[ID 1-catálogo-código]:[Código]],3,FALSE)</f>
        <v/>
      </c>
      <c r="E340" s="80">
        <f ca="1">SUMIF(Dados_ordenados[ID 1-catálogo-código],Tabela4[[#This Row],[ID catálogo/código]],Dados_ordenados[Estimativa Preliminar de Valor])</f>
        <v>0</v>
      </c>
      <c r="F340" s="81" t="str" cm="1">
        <f t="array" aca="1" ref="F340" ca="1">IFERROR(LOOKUP(2,1/(Dados_ordenados[ID 1-catálogo-código]=Tabela4[[#This Row],[ID catálogo/código]]),Dados_ordenados[ID PCA por catálogo/código]),"")</f>
        <v/>
      </c>
    </row>
    <row r="341" spans="2:6" x14ac:dyDescent="0.2">
      <c r="B341" s="47" t="str" cm="1">
        <f t="array" aca="1" ref="B341" ca="1">catmat_unico</f>
        <v/>
      </c>
      <c r="C341" s="47" t="str">
        <f ca="1">VLOOKUP(Tabela4[[#This Row],[ID catálogo/código]],Dados_ordenados[[ID 1-catálogo-código]:[Código]],2,FALSE)</f>
        <v/>
      </c>
      <c r="D341" s="47" t="str">
        <f ca="1">VLOOKUP(Tabela4[[#This Row],[ID catálogo/código]],Dados_ordenados[[ID 1-catálogo-código]:[Código]],3,FALSE)</f>
        <v/>
      </c>
      <c r="E341" s="80">
        <f ca="1">SUMIF(Dados_ordenados[ID 1-catálogo-código],Tabela4[[#This Row],[ID catálogo/código]],Dados_ordenados[Estimativa Preliminar de Valor])</f>
        <v>0</v>
      </c>
      <c r="F341" s="81" t="str" cm="1">
        <f t="array" aca="1" ref="F341" ca="1">IFERROR(LOOKUP(2,1/(Dados_ordenados[ID 1-catálogo-código]=Tabela4[[#This Row],[ID catálogo/código]]),Dados_ordenados[ID PCA por catálogo/código]),"")</f>
        <v/>
      </c>
    </row>
    <row r="342" spans="2:6" x14ac:dyDescent="0.2">
      <c r="B342" s="47" t="str" cm="1">
        <f t="array" aca="1" ref="B342" ca="1">catmat_unico</f>
        <v/>
      </c>
      <c r="C342" s="47" t="str">
        <f ca="1">VLOOKUP(Tabela4[[#This Row],[ID catálogo/código]],Dados_ordenados[[ID 1-catálogo-código]:[Código]],2,FALSE)</f>
        <v/>
      </c>
      <c r="D342" s="47" t="str">
        <f ca="1">VLOOKUP(Tabela4[[#This Row],[ID catálogo/código]],Dados_ordenados[[ID 1-catálogo-código]:[Código]],3,FALSE)</f>
        <v/>
      </c>
      <c r="E342" s="80">
        <f ca="1">SUMIF(Dados_ordenados[ID 1-catálogo-código],Tabela4[[#This Row],[ID catálogo/código]],Dados_ordenados[Estimativa Preliminar de Valor])</f>
        <v>0</v>
      </c>
      <c r="F342" s="81" t="str" cm="1">
        <f t="array" aca="1" ref="F342" ca="1">IFERROR(LOOKUP(2,1/(Dados_ordenados[ID 1-catálogo-código]=Tabela4[[#This Row],[ID catálogo/código]]),Dados_ordenados[ID PCA por catálogo/código]),"")</f>
        <v/>
      </c>
    </row>
    <row r="343" spans="2:6" x14ac:dyDescent="0.2">
      <c r="B343" s="47" t="str" cm="1">
        <f t="array" aca="1" ref="B343" ca="1">catmat_unico</f>
        <v/>
      </c>
      <c r="C343" s="47" t="str">
        <f ca="1">VLOOKUP(Tabela4[[#This Row],[ID catálogo/código]],Dados_ordenados[[ID 1-catálogo-código]:[Código]],2,FALSE)</f>
        <v/>
      </c>
      <c r="D343" s="47" t="str">
        <f ca="1">VLOOKUP(Tabela4[[#This Row],[ID catálogo/código]],Dados_ordenados[[ID 1-catálogo-código]:[Código]],3,FALSE)</f>
        <v/>
      </c>
      <c r="E343" s="80">
        <f ca="1">SUMIF(Dados_ordenados[ID 1-catálogo-código],Tabela4[[#This Row],[ID catálogo/código]],Dados_ordenados[Estimativa Preliminar de Valor])</f>
        <v>0</v>
      </c>
      <c r="F343" s="81" t="str" cm="1">
        <f t="array" aca="1" ref="F343" ca="1">IFERROR(LOOKUP(2,1/(Dados_ordenados[ID 1-catálogo-código]=Tabela4[[#This Row],[ID catálogo/código]]),Dados_ordenados[ID PCA por catálogo/código]),"")</f>
        <v/>
      </c>
    </row>
    <row r="344" spans="2:6" x14ac:dyDescent="0.2">
      <c r="B344" s="47" t="str" cm="1">
        <f t="array" aca="1" ref="B344" ca="1">catmat_unico</f>
        <v/>
      </c>
      <c r="C344" s="47" t="str">
        <f ca="1">VLOOKUP(Tabela4[[#This Row],[ID catálogo/código]],Dados_ordenados[[ID 1-catálogo-código]:[Código]],2,FALSE)</f>
        <v/>
      </c>
      <c r="D344" s="47" t="str">
        <f ca="1">VLOOKUP(Tabela4[[#This Row],[ID catálogo/código]],Dados_ordenados[[ID 1-catálogo-código]:[Código]],3,FALSE)</f>
        <v/>
      </c>
      <c r="E344" s="80">
        <f ca="1">SUMIF(Dados_ordenados[ID 1-catálogo-código],Tabela4[[#This Row],[ID catálogo/código]],Dados_ordenados[Estimativa Preliminar de Valor])</f>
        <v>0</v>
      </c>
      <c r="F344" s="81" t="str" cm="1">
        <f t="array" aca="1" ref="F344" ca="1">IFERROR(LOOKUP(2,1/(Dados_ordenados[ID 1-catálogo-código]=Tabela4[[#This Row],[ID catálogo/código]]),Dados_ordenados[ID PCA por catálogo/código]),"")</f>
        <v/>
      </c>
    </row>
    <row r="345" spans="2:6" x14ac:dyDescent="0.2">
      <c r="B345" s="47" t="str" cm="1">
        <f t="array" aca="1" ref="B345" ca="1">catmat_unico</f>
        <v/>
      </c>
      <c r="C345" s="47" t="str">
        <f ca="1">VLOOKUP(Tabela4[[#This Row],[ID catálogo/código]],Dados_ordenados[[ID 1-catálogo-código]:[Código]],2,FALSE)</f>
        <v/>
      </c>
      <c r="D345" s="47" t="str">
        <f ca="1">VLOOKUP(Tabela4[[#This Row],[ID catálogo/código]],Dados_ordenados[[ID 1-catálogo-código]:[Código]],3,FALSE)</f>
        <v/>
      </c>
      <c r="E345" s="80">
        <f ca="1">SUMIF(Dados_ordenados[ID 1-catálogo-código],Tabela4[[#This Row],[ID catálogo/código]],Dados_ordenados[Estimativa Preliminar de Valor])</f>
        <v>0</v>
      </c>
      <c r="F345" s="81" t="str" cm="1">
        <f t="array" aca="1" ref="F345" ca="1">IFERROR(LOOKUP(2,1/(Dados_ordenados[ID 1-catálogo-código]=Tabela4[[#This Row],[ID catálogo/código]]),Dados_ordenados[ID PCA por catálogo/código]),"")</f>
        <v/>
      </c>
    </row>
    <row r="346" spans="2:6" x14ac:dyDescent="0.2">
      <c r="B346" s="47" t="str" cm="1">
        <f t="array" aca="1" ref="B346" ca="1">catmat_unico</f>
        <v/>
      </c>
      <c r="C346" s="47" t="str">
        <f ca="1">VLOOKUP(Tabela4[[#This Row],[ID catálogo/código]],Dados_ordenados[[ID 1-catálogo-código]:[Código]],2,FALSE)</f>
        <v/>
      </c>
      <c r="D346" s="47" t="str">
        <f ca="1">VLOOKUP(Tabela4[[#This Row],[ID catálogo/código]],Dados_ordenados[[ID 1-catálogo-código]:[Código]],3,FALSE)</f>
        <v/>
      </c>
      <c r="E346" s="80">
        <f ca="1">SUMIF(Dados_ordenados[ID 1-catálogo-código],Tabela4[[#This Row],[ID catálogo/código]],Dados_ordenados[Estimativa Preliminar de Valor])</f>
        <v>0</v>
      </c>
      <c r="F346" s="81" t="str" cm="1">
        <f t="array" aca="1" ref="F346" ca="1">IFERROR(LOOKUP(2,1/(Dados_ordenados[ID 1-catálogo-código]=Tabela4[[#This Row],[ID catálogo/código]]),Dados_ordenados[ID PCA por catálogo/código]),"")</f>
        <v/>
      </c>
    </row>
    <row r="347" spans="2:6" x14ac:dyDescent="0.2">
      <c r="B347" s="47" t="str" cm="1">
        <f t="array" aca="1" ref="B347" ca="1">catmat_unico</f>
        <v/>
      </c>
      <c r="C347" s="47" t="str">
        <f ca="1">VLOOKUP(Tabela4[[#This Row],[ID catálogo/código]],Dados_ordenados[[ID 1-catálogo-código]:[Código]],2,FALSE)</f>
        <v/>
      </c>
      <c r="D347" s="47" t="str">
        <f ca="1">VLOOKUP(Tabela4[[#This Row],[ID catálogo/código]],Dados_ordenados[[ID 1-catálogo-código]:[Código]],3,FALSE)</f>
        <v/>
      </c>
      <c r="E347" s="80">
        <f ca="1">SUMIF(Dados_ordenados[ID 1-catálogo-código],Tabela4[[#This Row],[ID catálogo/código]],Dados_ordenados[Estimativa Preliminar de Valor])</f>
        <v>0</v>
      </c>
      <c r="F347" s="81" t="str" cm="1">
        <f t="array" aca="1" ref="F347" ca="1">IFERROR(LOOKUP(2,1/(Dados_ordenados[ID 1-catálogo-código]=Tabela4[[#This Row],[ID catálogo/código]]),Dados_ordenados[ID PCA por catálogo/código]),"")</f>
        <v/>
      </c>
    </row>
    <row r="348" spans="2:6" x14ac:dyDescent="0.2">
      <c r="B348" s="47" t="str" cm="1">
        <f t="array" aca="1" ref="B348" ca="1">catmat_unico</f>
        <v/>
      </c>
      <c r="C348" s="47" t="str">
        <f ca="1">VLOOKUP(Tabela4[[#This Row],[ID catálogo/código]],Dados_ordenados[[ID 1-catálogo-código]:[Código]],2,FALSE)</f>
        <v/>
      </c>
      <c r="D348" s="47" t="str">
        <f ca="1">VLOOKUP(Tabela4[[#This Row],[ID catálogo/código]],Dados_ordenados[[ID 1-catálogo-código]:[Código]],3,FALSE)</f>
        <v/>
      </c>
      <c r="E348" s="80">
        <f ca="1">SUMIF(Dados_ordenados[ID 1-catálogo-código],Tabela4[[#This Row],[ID catálogo/código]],Dados_ordenados[Estimativa Preliminar de Valor])</f>
        <v>0</v>
      </c>
      <c r="F348" s="81" t="str" cm="1">
        <f t="array" aca="1" ref="F348" ca="1">IFERROR(LOOKUP(2,1/(Dados_ordenados[ID 1-catálogo-código]=Tabela4[[#This Row],[ID catálogo/código]]),Dados_ordenados[ID PCA por catálogo/código]),"")</f>
        <v/>
      </c>
    </row>
    <row r="349" spans="2:6" x14ac:dyDescent="0.2">
      <c r="B349" s="47" t="str" cm="1">
        <f t="array" aca="1" ref="B349" ca="1">catmat_unico</f>
        <v/>
      </c>
      <c r="C349" s="47" t="str">
        <f ca="1">VLOOKUP(Tabela4[[#This Row],[ID catálogo/código]],Dados_ordenados[[ID 1-catálogo-código]:[Código]],2,FALSE)</f>
        <v/>
      </c>
      <c r="D349" s="47" t="str">
        <f ca="1">VLOOKUP(Tabela4[[#This Row],[ID catálogo/código]],Dados_ordenados[[ID 1-catálogo-código]:[Código]],3,FALSE)</f>
        <v/>
      </c>
      <c r="E349" s="80">
        <f ca="1">SUMIF(Dados_ordenados[ID 1-catálogo-código],Tabela4[[#This Row],[ID catálogo/código]],Dados_ordenados[Estimativa Preliminar de Valor])</f>
        <v>0</v>
      </c>
      <c r="F349" s="81" t="str" cm="1">
        <f t="array" aca="1" ref="F349" ca="1">IFERROR(LOOKUP(2,1/(Dados_ordenados[ID 1-catálogo-código]=Tabela4[[#This Row],[ID catálogo/código]]),Dados_ordenados[ID PCA por catálogo/código]),"")</f>
        <v/>
      </c>
    </row>
    <row r="350" spans="2:6" x14ac:dyDescent="0.2">
      <c r="B350" s="47" t="str" cm="1">
        <f t="array" aca="1" ref="B350" ca="1">catmat_unico</f>
        <v/>
      </c>
      <c r="C350" s="47" t="str">
        <f ca="1">VLOOKUP(Tabela4[[#This Row],[ID catálogo/código]],Dados_ordenados[[ID 1-catálogo-código]:[Código]],2,FALSE)</f>
        <v/>
      </c>
      <c r="D350" s="47" t="str">
        <f ca="1">VLOOKUP(Tabela4[[#This Row],[ID catálogo/código]],Dados_ordenados[[ID 1-catálogo-código]:[Código]],3,FALSE)</f>
        <v/>
      </c>
      <c r="E350" s="80">
        <f ca="1">SUMIF(Dados_ordenados[ID 1-catálogo-código],Tabela4[[#This Row],[ID catálogo/código]],Dados_ordenados[Estimativa Preliminar de Valor])</f>
        <v>0</v>
      </c>
      <c r="F350" s="81" t="str" cm="1">
        <f t="array" aca="1" ref="F350" ca="1">IFERROR(LOOKUP(2,1/(Dados_ordenados[ID 1-catálogo-código]=Tabela4[[#This Row],[ID catálogo/código]]),Dados_ordenados[ID PCA por catálogo/código]),"")</f>
        <v/>
      </c>
    </row>
    <row r="351" spans="2:6" x14ac:dyDescent="0.2">
      <c r="B351" s="47" t="str" cm="1">
        <f t="array" aca="1" ref="B351" ca="1">catmat_unico</f>
        <v/>
      </c>
      <c r="C351" s="47" t="str">
        <f ca="1">VLOOKUP(Tabela4[[#This Row],[ID catálogo/código]],Dados_ordenados[[ID 1-catálogo-código]:[Código]],2,FALSE)</f>
        <v/>
      </c>
      <c r="D351" s="47" t="str">
        <f ca="1">VLOOKUP(Tabela4[[#This Row],[ID catálogo/código]],Dados_ordenados[[ID 1-catálogo-código]:[Código]],3,FALSE)</f>
        <v/>
      </c>
      <c r="E351" s="80">
        <f ca="1">SUMIF(Dados_ordenados[ID 1-catálogo-código],Tabela4[[#This Row],[ID catálogo/código]],Dados_ordenados[Estimativa Preliminar de Valor])</f>
        <v>0</v>
      </c>
      <c r="F351" s="81" t="str" cm="1">
        <f t="array" aca="1" ref="F351" ca="1">IFERROR(LOOKUP(2,1/(Dados_ordenados[ID 1-catálogo-código]=Tabela4[[#This Row],[ID catálogo/código]]),Dados_ordenados[ID PCA por catálogo/código]),"")</f>
        <v/>
      </c>
    </row>
    <row r="352" spans="2:6" x14ac:dyDescent="0.2">
      <c r="B352" s="47" t="str" cm="1">
        <f t="array" aca="1" ref="B352" ca="1">catmat_unico</f>
        <v/>
      </c>
      <c r="C352" s="47" t="str">
        <f ca="1">VLOOKUP(Tabela4[[#This Row],[ID catálogo/código]],Dados_ordenados[[ID 1-catálogo-código]:[Código]],2,FALSE)</f>
        <v/>
      </c>
      <c r="D352" s="47" t="str">
        <f ca="1">VLOOKUP(Tabela4[[#This Row],[ID catálogo/código]],Dados_ordenados[[ID 1-catálogo-código]:[Código]],3,FALSE)</f>
        <v/>
      </c>
      <c r="E352" s="80">
        <f ca="1">SUMIF(Dados_ordenados[ID 1-catálogo-código],Tabela4[[#This Row],[ID catálogo/código]],Dados_ordenados[Estimativa Preliminar de Valor])</f>
        <v>0</v>
      </c>
      <c r="F352" s="81" t="str" cm="1">
        <f t="array" aca="1" ref="F352" ca="1">IFERROR(LOOKUP(2,1/(Dados_ordenados[ID 1-catálogo-código]=Tabela4[[#This Row],[ID catálogo/código]]),Dados_ordenados[ID PCA por catálogo/código]),"")</f>
        <v/>
      </c>
    </row>
    <row r="353" spans="2:6" x14ac:dyDescent="0.2">
      <c r="B353" s="47" t="str" cm="1">
        <f t="array" aca="1" ref="B353" ca="1">catmat_unico</f>
        <v/>
      </c>
      <c r="C353" s="47" t="str">
        <f ca="1">VLOOKUP(Tabela4[[#This Row],[ID catálogo/código]],Dados_ordenados[[ID 1-catálogo-código]:[Código]],2,FALSE)</f>
        <v/>
      </c>
      <c r="D353" s="47" t="str">
        <f ca="1">VLOOKUP(Tabela4[[#This Row],[ID catálogo/código]],Dados_ordenados[[ID 1-catálogo-código]:[Código]],3,FALSE)</f>
        <v/>
      </c>
      <c r="E353" s="80">
        <f ca="1">SUMIF(Dados_ordenados[ID 1-catálogo-código],Tabela4[[#This Row],[ID catálogo/código]],Dados_ordenados[Estimativa Preliminar de Valor])</f>
        <v>0</v>
      </c>
      <c r="F353" s="81" t="str" cm="1">
        <f t="array" aca="1" ref="F353" ca="1">IFERROR(LOOKUP(2,1/(Dados_ordenados[ID 1-catálogo-código]=Tabela4[[#This Row],[ID catálogo/código]]),Dados_ordenados[ID PCA por catálogo/código]),"")</f>
        <v/>
      </c>
    </row>
    <row r="354" spans="2:6" x14ac:dyDescent="0.2">
      <c r="B354" s="47" t="str" cm="1">
        <f t="array" aca="1" ref="B354" ca="1">catmat_unico</f>
        <v/>
      </c>
      <c r="C354" s="47" t="str">
        <f ca="1">VLOOKUP(Tabela4[[#This Row],[ID catálogo/código]],Dados_ordenados[[ID 1-catálogo-código]:[Código]],2,FALSE)</f>
        <v/>
      </c>
      <c r="D354" s="47" t="str">
        <f ca="1">VLOOKUP(Tabela4[[#This Row],[ID catálogo/código]],Dados_ordenados[[ID 1-catálogo-código]:[Código]],3,FALSE)</f>
        <v/>
      </c>
      <c r="E354" s="80">
        <f ca="1">SUMIF(Dados_ordenados[ID 1-catálogo-código],Tabela4[[#This Row],[ID catálogo/código]],Dados_ordenados[Estimativa Preliminar de Valor])</f>
        <v>0</v>
      </c>
      <c r="F354" s="81" t="str" cm="1">
        <f t="array" aca="1" ref="F354" ca="1">IFERROR(LOOKUP(2,1/(Dados_ordenados[ID 1-catálogo-código]=Tabela4[[#This Row],[ID catálogo/código]]),Dados_ordenados[ID PCA por catálogo/código]),"")</f>
        <v/>
      </c>
    </row>
    <row r="355" spans="2:6" x14ac:dyDescent="0.2">
      <c r="B355" s="47" t="str" cm="1">
        <f t="array" aca="1" ref="B355" ca="1">catmat_unico</f>
        <v/>
      </c>
      <c r="C355" s="47" t="str">
        <f ca="1">VLOOKUP(Tabela4[[#This Row],[ID catálogo/código]],Dados_ordenados[[ID 1-catálogo-código]:[Código]],2,FALSE)</f>
        <v/>
      </c>
      <c r="D355" s="47" t="str">
        <f ca="1">VLOOKUP(Tabela4[[#This Row],[ID catálogo/código]],Dados_ordenados[[ID 1-catálogo-código]:[Código]],3,FALSE)</f>
        <v/>
      </c>
      <c r="E355" s="80">
        <f ca="1">SUMIF(Dados_ordenados[ID 1-catálogo-código],Tabela4[[#This Row],[ID catálogo/código]],Dados_ordenados[Estimativa Preliminar de Valor])</f>
        <v>0</v>
      </c>
      <c r="F355" s="81" t="str" cm="1">
        <f t="array" aca="1" ref="F355" ca="1">IFERROR(LOOKUP(2,1/(Dados_ordenados[ID 1-catálogo-código]=Tabela4[[#This Row],[ID catálogo/código]]),Dados_ordenados[ID PCA por catálogo/código]),"")</f>
        <v/>
      </c>
    </row>
    <row r="356" spans="2:6" x14ac:dyDescent="0.2">
      <c r="B356" s="47" t="str" cm="1">
        <f t="array" aca="1" ref="B356" ca="1">catmat_unico</f>
        <v/>
      </c>
      <c r="C356" s="47" t="str">
        <f ca="1">VLOOKUP(Tabela4[[#This Row],[ID catálogo/código]],Dados_ordenados[[ID 1-catálogo-código]:[Código]],2,FALSE)</f>
        <v/>
      </c>
      <c r="D356" s="47" t="str">
        <f ca="1">VLOOKUP(Tabela4[[#This Row],[ID catálogo/código]],Dados_ordenados[[ID 1-catálogo-código]:[Código]],3,FALSE)</f>
        <v/>
      </c>
      <c r="E356" s="80">
        <f ca="1">SUMIF(Dados_ordenados[ID 1-catálogo-código],Tabela4[[#This Row],[ID catálogo/código]],Dados_ordenados[Estimativa Preliminar de Valor])</f>
        <v>0</v>
      </c>
      <c r="F356" s="81" t="str" cm="1">
        <f t="array" aca="1" ref="F356" ca="1">IFERROR(LOOKUP(2,1/(Dados_ordenados[ID 1-catálogo-código]=Tabela4[[#This Row],[ID catálogo/código]]),Dados_ordenados[ID PCA por catálogo/código]),"")</f>
        <v/>
      </c>
    </row>
    <row r="357" spans="2:6" x14ac:dyDescent="0.2">
      <c r="B357" s="47" t="str" cm="1">
        <f t="array" aca="1" ref="B357" ca="1">catmat_unico</f>
        <v/>
      </c>
      <c r="C357" s="47" t="str">
        <f ca="1">VLOOKUP(Tabela4[[#This Row],[ID catálogo/código]],Dados_ordenados[[ID 1-catálogo-código]:[Código]],2,FALSE)</f>
        <v/>
      </c>
      <c r="D357" s="47" t="str">
        <f ca="1">VLOOKUP(Tabela4[[#This Row],[ID catálogo/código]],Dados_ordenados[[ID 1-catálogo-código]:[Código]],3,FALSE)</f>
        <v/>
      </c>
      <c r="E357" s="80">
        <f ca="1">SUMIF(Dados_ordenados[ID 1-catálogo-código],Tabela4[[#This Row],[ID catálogo/código]],Dados_ordenados[Estimativa Preliminar de Valor])</f>
        <v>0</v>
      </c>
      <c r="F357" s="81" t="str" cm="1">
        <f t="array" aca="1" ref="F357" ca="1">IFERROR(LOOKUP(2,1/(Dados_ordenados[ID 1-catálogo-código]=Tabela4[[#This Row],[ID catálogo/código]]),Dados_ordenados[ID PCA por catálogo/código]),"")</f>
        <v/>
      </c>
    </row>
    <row r="358" spans="2:6" x14ac:dyDescent="0.2">
      <c r="B358" s="47" t="str" cm="1">
        <f t="array" aca="1" ref="B358" ca="1">catmat_unico</f>
        <v/>
      </c>
      <c r="C358" s="47" t="str">
        <f ca="1">VLOOKUP(Tabela4[[#This Row],[ID catálogo/código]],Dados_ordenados[[ID 1-catálogo-código]:[Código]],2,FALSE)</f>
        <v/>
      </c>
      <c r="D358" s="47" t="str">
        <f ca="1">VLOOKUP(Tabela4[[#This Row],[ID catálogo/código]],Dados_ordenados[[ID 1-catálogo-código]:[Código]],3,FALSE)</f>
        <v/>
      </c>
      <c r="E358" s="80">
        <f ca="1">SUMIF(Dados_ordenados[ID 1-catálogo-código],Tabela4[[#This Row],[ID catálogo/código]],Dados_ordenados[Estimativa Preliminar de Valor])</f>
        <v>0</v>
      </c>
      <c r="F358" s="81" t="str" cm="1">
        <f t="array" aca="1" ref="F358" ca="1">IFERROR(LOOKUP(2,1/(Dados_ordenados[ID 1-catálogo-código]=Tabela4[[#This Row],[ID catálogo/código]]),Dados_ordenados[ID PCA por catálogo/código]),"")</f>
        <v/>
      </c>
    </row>
    <row r="359" spans="2:6" x14ac:dyDescent="0.2">
      <c r="B359" s="47" t="str" cm="1">
        <f t="array" aca="1" ref="B359" ca="1">catmat_unico</f>
        <v/>
      </c>
      <c r="C359" s="47" t="str">
        <f ca="1">VLOOKUP(Tabela4[[#This Row],[ID catálogo/código]],Dados_ordenados[[ID 1-catálogo-código]:[Código]],2,FALSE)</f>
        <v/>
      </c>
      <c r="D359" s="47" t="str">
        <f ca="1">VLOOKUP(Tabela4[[#This Row],[ID catálogo/código]],Dados_ordenados[[ID 1-catálogo-código]:[Código]],3,FALSE)</f>
        <v/>
      </c>
      <c r="E359" s="80">
        <f ca="1">SUMIF(Dados_ordenados[ID 1-catálogo-código],Tabela4[[#This Row],[ID catálogo/código]],Dados_ordenados[Estimativa Preliminar de Valor])</f>
        <v>0</v>
      </c>
      <c r="F359" s="81" t="str" cm="1">
        <f t="array" aca="1" ref="F359" ca="1">IFERROR(LOOKUP(2,1/(Dados_ordenados[ID 1-catálogo-código]=Tabela4[[#This Row],[ID catálogo/código]]),Dados_ordenados[ID PCA por catálogo/código]),"")</f>
        <v/>
      </c>
    </row>
    <row r="360" spans="2:6" x14ac:dyDescent="0.2">
      <c r="B360" s="47" t="str" cm="1">
        <f t="array" aca="1" ref="B360" ca="1">catmat_unico</f>
        <v/>
      </c>
      <c r="C360" s="47" t="str">
        <f ca="1">VLOOKUP(Tabela4[[#This Row],[ID catálogo/código]],Dados_ordenados[[ID 1-catálogo-código]:[Código]],2,FALSE)</f>
        <v/>
      </c>
      <c r="D360" s="47" t="str">
        <f ca="1">VLOOKUP(Tabela4[[#This Row],[ID catálogo/código]],Dados_ordenados[[ID 1-catálogo-código]:[Código]],3,FALSE)</f>
        <v/>
      </c>
      <c r="E360" s="80">
        <f ca="1">SUMIF(Dados_ordenados[ID 1-catálogo-código],Tabela4[[#This Row],[ID catálogo/código]],Dados_ordenados[Estimativa Preliminar de Valor])</f>
        <v>0</v>
      </c>
      <c r="F360" s="81" t="str" cm="1">
        <f t="array" aca="1" ref="F360" ca="1">IFERROR(LOOKUP(2,1/(Dados_ordenados[ID 1-catálogo-código]=Tabela4[[#This Row],[ID catálogo/código]]),Dados_ordenados[ID PCA por catálogo/código]),"")</f>
        <v/>
      </c>
    </row>
    <row r="361" spans="2:6" x14ac:dyDescent="0.2">
      <c r="B361" s="47" t="str" cm="1">
        <f t="array" aca="1" ref="B361" ca="1">catmat_unico</f>
        <v/>
      </c>
      <c r="C361" s="47" t="str">
        <f ca="1">VLOOKUP(Tabela4[[#This Row],[ID catálogo/código]],Dados_ordenados[[ID 1-catálogo-código]:[Código]],2,FALSE)</f>
        <v/>
      </c>
      <c r="D361" s="47" t="str">
        <f ca="1">VLOOKUP(Tabela4[[#This Row],[ID catálogo/código]],Dados_ordenados[[ID 1-catálogo-código]:[Código]],3,FALSE)</f>
        <v/>
      </c>
      <c r="E361" s="80">
        <f ca="1">SUMIF(Dados_ordenados[ID 1-catálogo-código],Tabela4[[#This Row],[ID catálogo/código]],Dados_ordenados[Estimativa Preliminar de Valor])</f>
        <v>0</v>
      </c>
      <c r="F361" s="81" t="str" cm="1">
        <f t="array" aca="1" ref="F361" ca="1">IFERROR(LOOKUP(2,1/(Dados_ordenados[ID 1-catálogo-código]=Tabela4[[#This Row],[ID catálogo/código]]),Dados_ordenados[ID PCA por catálogo/código]),"")</f>
        <v/>
      </c>
    </row>
    <row r="362" spans="2:6" x14ac:dyDescent="0.2">
      <c r="B362" s="47" t="str" cm="1">
        <f t="array" aca="1" ref="B362" ca="1">catmat_unico</f>
        <v/>
      </c>
      <c r="C362" s="47" t="str">
        <f ca="1">VLOOKUP(Tabela4[[#This Row],[ID catálogo/código]],Dados_ordenados[[ID 1-catálogo-código]:[Código]],2,FALSE)</f>
        <v/>
      </c>
      <c r="D362" s="47" t="str">
        <f ca="1">VLOOKUP(Tabela4[[#This Row],[ID catálogo/código]],Dados_ordenados[[ID 1-catálogo-código]:[Código]],3,FALSE)</f>
        <v/>
      </c>
      <c r="E362" s="80">
        <f ca="1">SUMIF(Dados_ordenados[ID 1-catálogo-código],Tabela4[[#This Row],[ID catálogo/código]],Dados_ordenados[Estimativa Preliminar de Valor])</f>
        <v>0</v>
      </c>
      <c r="F362" s="81" t="str" cm="1">
        <f t="array" aca="1" ref="F362" ca="1">IFERROR(LOOKUP(2,1/(Dados_ordenados[ID 1-catálogo-código]=Tabela4[[#This Row],[ID catálogo/código]]),Dados_ordenados[ID PCA por catálogo/código]),"")</f>
        <v/>
      </c>
    </row>
    <row r="363" spans="2:6" x14ac:dyDescent="0.2">
      <c r="B363" s="47" t="str" cm="1">
        <f t="array" aca="1" ref="B363" ca="1">catmat_unico</f>
        <v/>
      </c>
      <c r="C363" s="47" t="str">
        <f ca="1">VLOOKUP(Tabela4[[#This Row],[ID catálogo/código]],Dados_ordenados[[ID 1-catálogo-código]:[Código]],2,FALSE)</f>
        <v/>
      </c>
      <c r="D363" s="47" t="str">
        <f ca="1">VLOOKUP(Tabela4[[#This Row],[ID catálogo/código]],Dados_ordenados[[ID 1-catálogo-código]:[Código]],3,FALSE)</f>
        <v/>
      </c>
      <c r="E363" s="80">
        <f ca="1">SUMIF(Dados_ordenados[ID 1-catálogo-código],Tabela4[[#This Row],[ID catálogo/código]],Dados_ordenados[Estimativa Preliminar de Valor])</f>
        <v>0</v>
      </c>
      <c r="F363" s="81" t="str" cm="1">
        <f t="array" aca="1" ref="F363" ca="1">IFERROR(LOOKUP(2,1/(Dados_ordenados[ID 1-catálogo-código]=Tabela4[[#This Row],[ID catálogo/código]]),Dados_ordenados[ID PCA por catálogo/código]),"")</f>
        <v/>
      </c>
    </row>
    <row r="364" spans="2:6" x14ac:dyDescent="0.2">
      <c r="B364" s="47" t="str" cm="1">
        <f t="array" aca="1" ref="B364" ca="1">catmat_unico</f>
        <v/>
      </c>
      <c r="C364" s="47" t="str">
        <f ca="1">VLOOKUP(Tabela4[[#This Row],[ID catálogo/código]],Dados_ordenados[[ID 1-catálogo-código]:[Código]],2,FALSE)</f>
        <v/>
      </c>
      <c r="D364" s="47" t="str">
        <f ca="1">VLOOKUP(Tabela4[[#This Row],[ID catálogo/código]],Dados_ordenados[[ID 1-catálogo-código]:[Código]],3,FALSE)</f>
        <v/>
      </c>
      <c r="E364" s="80">
        <f ca="1">SUMIF(Dados_ordenados[ID 1-catálogo-código],Tabela4[[#This Row],[ID catálogo/código]],Dados_ordenados[Estimativa Preliminar de Valor])</f>
        <v>0</v>
      </c>
      <c r="F364" s="81" t="str" cm="1">
        <f t="array" aca="1" ref="F364" ca="1">IFERROR(LOOKUP(2,1/(Dados_ordenados[ID 1-catálogo-código]=Tabela4[[#This Row],[ID catálogo/código]]),Dados_ordenados[ID PCA por catálogo/código]),"")</f>
        <v/>
      </c>
    </row>
    <row r="365" spans="2:6" x14ac:dyDescent="0.2">
      <c r="B365" s="47" t="str" cm="1">
        <f t="array" aca="1" ref="B365" ca="1">catmat_unico</f>
        <v/>
      </c>
      <c r="C365" s="47" t="str">
        <f ca="1">VLOOKUP(Tabela4[[#This Row],[ID catálogo/código]],Dados_ordenados[[ID 1-catálogo-código]:[Código]],2,FALSE)</f>
        <v/>
      </c>
      <c r="D365" s="47" t="str">
        <f ca="1">VLOOKUP(Tabela4[[#This Row],[ID catálogo/código]],Dados_ordenados[[ID 1-catálogo-código]:[Código]],3,FALSE)</f>
        <v/>
      </c>
      <c r="E365" s="80">
        <f ca="1">SUMIF(Dados_ordenados[ID 1-catálogo-código],Tabela4[[#This Row],[ID catálogo/código]],Dados_ordenados[Estimativa Preliminar de Valor])</f>
        <v>0</v>
      </c>
      <c r="F365" s="81" t="str" cm="1">
        <f t="array" aca="1" ref="F365" ca="1">IFERROR(LOOKUP(2,1/(Dados_ordenados[ID 1-catálogo-código]=Tabela4[[#This Row],[ID catálogo/código]]),Dados_ordenados[ID PCA por catálogo/código]),"")</f>
        <v/>
      </c>
    </row>
    <row r="366" spans="2:6" x14ac:dyDescent="0.2">
      <c r="B366" s="47" t="str" cm="1">
        <f t="array" aca="1" ref="B366" ca="1">catmat_unico</f>
        <v/>
      </c>
      <c r="C366" s="47" t="str">
        <f ca="1">VLOOKUP(Tabela4[[#This Row],[ID catálogo/código]],Dados_ordenados[[ID 1-catálogo-código]:[Código]],2,FALSE)</f>
        <v/>
      </c>
      <c r="D366" s="47" t="str">
        <f ca="1">VLOOKUP(Tabela4[[#This Row],[ID catálogo/código]],Dados_ordenados[[ID 1-catálogo-código]:[Código]],3,FALSE)</f>
        <v/>
      </c>
      <c r="E366" s="80">
        <f ca="1">SUMIF(Dados_ordenados[ID 1-catálogo-código],Tabela4[[#This Row],[ID catálogo/código]],Dados_ordenados[Estimativa Preliminar de Valor])</f>
        <v>0</v>
      </c>
      <c r="F366" s="81" t="str" cm="1">
        <f t="array" aca="1" ref="F366" ca="1">IFERROR(LOOKUP(2,1/(Dados_ordenados[ID 1-catálogo-código]=Tabela4[[#This Row],[ID catálogo/código]]),Dados_ordenados[ID PCA por catálogo/código]),"")</f>
        <v/>
      </c>
    </row>
    <row r="367" spans="2:6" x14ac:dyDescent="0.2">
      <c r="B367" s="47" t="str" cm="1">
        <f t="array" aca="1" ref="B367" ca="1">catmat_unico</f>
        <v/>
      </c>
      <c r="C367" s="47" t="str">
        <f ca="1">VLOOKUP(Tabela4[[#This Row],[ID catálogo/código]],Dados_ordenados[[ID 1-catálogo-código]:[Código]],2,FALSE)</f>
        <v/>
      </c>
      <c r="D367" s="47" t="str">
        <f ca="1">VLOOKUP(Tabela4[[#This Row],[ID catálogo/código]],Dados_ordenados[[ID 1-catálogo-código]:[Código]],3,FALSE)</f>
        <v/>
      </c>
      <c r="E367" s="80">
        <f ca="1">SUMIF(Dados_ordenados[ID 1-catálogo-código],Tabela4[[#This Row],[ID catálogo/código]],Dados_ordenados[Estimativa Preliminar de Valor])</f>
        <v>0</v>
      </c>
      <c r="F367" s="81" t="str" cm="1">
        <f t="array" aca="1" ref="F367" ca="1">IFERROR(LOOKUP(2,1/(Dados_ordenados[ID 1-catálogo-código]=Tabela4[[#This Row],[ID catálogo/código]]),Dados_ordenados[ID PCA por catálogo/código]),"")</f>
        <v/>
      </c>
    </row>
    <row r="368" spans="2:6" x14ac:dyDescent="0.2">
      <c r="B368" s="47" t="str" cm="1">
        <f t="array" aca="1" ref="B368" ca="1">catmat_unico</f>
        <v/>
      </c>
      <c r="C368" s="47" t="str">
        <f ca="1">VLOOKUP(Tabela4[[#This Row],[ID catálogo/código]],Dados_ordenados[[ID 1-catálogo-código]:[Código]],2,FALSE)</f>
        <v/>
      </c>
      <c r="D368" s="47" t="str">
        <f ca="1">VLOOKUP(Tabela4[[#This Row],[ID catálogo/código]],Dados_ordenados[[ID 1-catálogo-código]:[Código]],3,FALSE)</f>
        <v/>
      </c>
      <c r="E368" s="80">
        <f ca="1">SUMIF(Dados_ordenados[ID 1-catálogo-código],Tabela4[[#This Row],[ID catálogo/código]],Dados_ordenados[Estimativa Preliminar de Valor])</f>
        <v>0</v>
      </c>
      <c r="F368" s="81" t="str" cm="1">
        <f t="array" aca="1" ref="F368" ca="1">IFERROR(LOOKUP(2,1/(Dados_ordenados[ID 1-catálogo-código]=Tabela4[[#This Row],[ID catálogo/código]]),Dados_ordenados[ID PCA por catálogo/código]),"")</f>
        <v/>
      </c>
    </row>
    <row r="369" spans="2:6" x14ac:dyDescent="0.2">
      <c r="B369" s="47" t="str" cm="1">
        <f t="array" aca="1" ref="B369" ca="1">catmat_unico</f>
        <v/>
      </c>
      <c r="C369" s="47" t="str">
        <f ca="1">VLOOKUP(Tabela4[[#This Row],[ID catálogo/código]],Dados_ordenados[[ID 1-catálogo-código]:[Código]],2,FALSE)</f>
        <v/>
      </c>
      <c r="D369" s="47" t="str">
        <f ca="1">VLOOKUP(Tabela4[[#This Row],[ID catálogo/código]],Dados_ordenados[[ID 1-catálogo-código]:[Código]],3,FALSE)</f>
        <v/>
      </c>
      <c r="E369" s="80">
        <f ca="1">SUMIF(Dados_ordenados[ID 1-catálogo-código],Tabela4[[#This Row],[ID catálogo/código]],Dados_ordenados[Estimativa Preliminar de Valor])</f>
        <v>0</v>
      </c>
      <c r="F369" s="81" t="str" cm="1">
        <f t="array" aca="1" ref="F369" ca="1">IFERROR(LOOKUP(2,1/(Dados_ordenados[ID 1-catálogo-código]=Tabela4[[#This Row],[ID catálogo/código]]),Dados_ordenados[ID PCA por catálogo/código]),"")</f>
        <v/>
      </c>
    </row>
    <row r="370" spans="2:6" x14ac:dyDescent="0.2">
      <c r="B370" s="47" t="str" cm="1">
        <f t="array" aca="1" ref="B370" ca="1">catmat_unico</f>
        <v/>
      </c>
      <c r="C370" s="47" t="str">
        <f ca="1">VLOOKUP(Tabela4[[#This Row],[ID catálogo/código]],Dados_ordenados[[ID 1-catálogo-código]:[Código]],2,FALSE)</f>
        <v/>
      </c>
      <c r="D370" s="47" t="str">
        <f ca="1">VLOOKUP(Tabela4[[#This Row],[ID catálogo/código]],Dados_ordenados[[ID 1-catálogo-código]:[Código]],3,FALSE)</f>
        <v/>
      </c>
      <c r="E370" s="80">
        <f ca="1">SUMIF(Dados_ordenados[ID 1-catálogo-código],Tabela4[[#This Row],[ID catálogo/código]],Dados_ordenados[Estimativa Preliminar de Valor])</f>
        <v>0</v>
      </c>
      <c r="F370" s="81" t="str" cm="1">
        <f t="array" aca="1" ref="F370" ca="1">IFERROR(LOOKUP(2,1/(Dados_ordenados[ID 1-catálogo-código]=Tabela4[[#This Row],[ID catálogo/código]]),Dados_ordenados[ID PCA por catálogo/código]),"")</f>
        <v/>
      </c>
    </row>
    <row r="371" spans="2:6" x14ac:dyDescent="0.2">
      <c r="B371" s="47" t="str" cm="1">
        <f t="array" aca="1" ref="B371" ca="1">catmat_unico</f>
        <v/>
      </c>
      <c r="C371" s="47" t="str">
        <f ca="1">VLOOKUP(Tabela4[[#This Row],[ID catálogo/código]],Dados_ordenados[[ID 1-catálogo-código]:[Código]],2,FALSE)</f>
        <v/>
      </c>
      <c r="D371" s="47" t="str">
        <f ca="1">VLOOKUP(Tabela4[[#This Row],[ID catálogo/código]],Dados_ordenados[[ID 1-catálogo-código]:[Código]],3,FALSE)</f>
        <v/>
      </c>
      <c r="E371" s="80">
        <f ca="1">SUMIF(Dados_ordenados[ID 1-catálogo-código],Tabela4[[#This Row],[ID catálogo/código]],Dados_ordenados[Estimativa Preliminar de Valor])</f>
        <v>0</v>
      </c>
      <c r="F371" s="81" t="str" cm="1">
        <f t="array" aca="1" ref="F371" ca="1">IFERROR(LOOKUP(2,1/(Dados_ordenados[ID 1-catálogo-código]=Tabela4[[#This Row],[ID catálogo/código]]),Dados_ordenados[ID PCA por catálogo/código]),"")</f>
        <v/>
      </c>
    </row>
    <row r="372" spans="2:6" x14ac:dyDescent="0.2">
      <c r="B372" s="47" t="str" cm="1">
        <f t="array" aca="1" ref="B372" ca="1">catmat_unico</f>
        <v/>
      </c>
      <c r="C372" s="47" t="str">
        <f ca="1">VLOOKUP(Tabela4[[#This Row],[ID catálogo/código]],Dados_ordenados[[ID 1-catálogo-código]:[Código]],2,FALSE)</f>
        <v/>
      </c>
      <c r="D372" s="47" t="str">
        <f ca="1">VLOOKUP(Tabela4[[#This Row],[ID catálogo/código]],Dados_ordenados[[ID 1-catálogo-código]:[Código]],3,FALSE)</f>
        <v/>
      </c>
      <c r="E372" s="80">
        <f ca="1">SUMIF(Dados_ordenados[ID 1-catálogo-código],Tabela4[[#This Row],[ID catálogo/código]],Dados_ordenados[Estimativa Preliminar de Valor])</f>
        <v>0</v>
      </c>
      <c r="F372" s="81" t="str" cm="1">
        <f t="array" aca="1" ref="F372" ca="1">IFERROR(LOOKUP(2,1/(Dados_ordenados[ID 1-catálogo-código]=Tabela4[[#This Row],[ID catálogo/código]]),Dados_ordenados[ID PCA por catálogo/código]),"")</f>
        <v/>
      </c>
    </row>
    <row r="373" spans="2:6" x14ac:dyDescent="0.2">
      <c r="B373" s="47" t="str" cm="1">
        <f t="array" aca="1" ref="B373" ca="1">catmat_unico</f>
        <v/>
      </c>
      <c r="C373" s="47" t="str">
        <f ca="1">VLOOKUP(Tabela4[[#This Row],[ID catálogo/código]],Dados_ordenados[[ID 1-catálogo-código]:[Código]],2,FALSE)</f>
        <v/>
      </c>
      <c r="D373" s="47" t="str">
        <f ca="1">VLOOKUP(Tabela4[[#This Row],[ID catálogo/código]],Dados_ordenados[[ID 1-catálogo-código]:[Código]],3,FALSE)</f>
        <v/>
      </c>
      <c r="E373" s="80">
        <f ca="1">SUMIF(Dados_ordenados[ID 1-catálogo-código],Tabela4[[#This Row],[ID catálogo/código]],Dados_ordenados[Estimativa Preliminar de Valor])</f>
        <v>0</v>
      </c>
      <c r="F373" s="81" t="str" cm="1">
        <f t="array" aca="1" ref="F373" ca="1">IFERROR(LOOKUP(2,1/(Dados_ordenados[ID 1-catálogo-código]=Tabela4[[#This Row],[ID catálogo/código]]),Dados_ordenados[ID PCA por catálogo/código]),"")</f>
        <v/>
      </c>
    </row>
    <row r="374" spans="2:6" x14ac:dyDescent="0.2">
      <c r="B374" s="47" t="str" cm="1">
        <f t="array" aca="1" ref="B374" ca="1">catmat_unico</f>
        <v/>
      </c>
      <c r="C374" s="47" t="str">
        <f ca="1">VLOOKUP(Tabela4[[#This Row],[ID catálogo/código]],Dados_ordenados[[ID 1-catálogo-código]:[Código]],2,FALSE)</f>
        <v/>
      </c>
      <c r="D374" s="47" t="str">
        <f ca="1">VLOOKUP(Tabela4[[#This Row],[ID catálogo/código]],Dados_ordenados[[ID 1-catálogo-código]:[Código]],3,FALSE)</f>
        <v/>
      </c>
      <c r="E374" s="80">
        <f ca="1">SUMIF(Dados_ordenados[ID 1-catálogo-código],Tabela4[[#This Row],[ID catálogo/código]],Dados_ordenados[Estimativa Preliminar de Valor])</f>
        <v>0</v>
      </c>
      <c r="F374" s="81" t="str" cm="1">
        <f t="array" aca="1" ref="F374" ca="1">IFERROR(LOOKUP(2,1/(Dados_ordenados[ID 1-catálogo-código]=Tabela4[[#This Row],[ID catálogo/código]]),Dados_ordenados[ID PCA por catálogo/código]),"")</f>
        <v/>
      </c>
    </row>
    <row r="375" spans="2:6" x14ac:dyDescent="0.2">
      <c r="B375" s="47" t="str" cm="1">
        <f t="array" aca="1" ref="B375" ca="1">catmat_unico</f>
        <v/>
      </c>
      <c r="C375" s="47" t="str">
        <f ca="1">VLOOKUP(Tabela4[[#This Row],[ID catálogo/código]],Dados_ordenados[[ID 1-catálogo-código]:[Código]],2,FALSE)</f>
        <v/>
      </c>
      <c r="D375" s="47" t="str">
        <f ca="1">VLOOKUP(Tabela4[[#This Row],[ID catálogo/código]],Dados_ordenados[[ID 1-catálogo-código]:[Código]],3,FALSE)</f>
        <v/>
      </c>
      <c r="E375" s="80">
        <f ca="1">SUMIF(Dados_ordenados[ID 1-catálogo-código],Tabela4[[#This Row],[ID catálogo/código]],Dados_ordenados[Estimativa Preliminar de Valor])</f>
        <v>0</v>
      </c>
      <c r="F375" s="81" t="str" cm="1">
        <f t="array" aca="1" ref="F375" ca="1">IFERROR(LOOKUP(2,1/(Dados_ordenados[ID 1-catálogo-código]=Tabela4[[#This Row],[ID catálogo/código]]),Dados_ordenados[ID PCA por catálogo/código]),"")</f>
        <v/>
      </c>
    </row>
    <row r="376" spans="2:6" x14ac:dyDescent="0.2">
      <c r="B376" s="47" t="str" cm="1">
        <f t="array" aca="1" ref="B376" ca="1">catmat_unico</f>
        <v/>
      </c>
      <c r="C376" s="47" t="str">
        <f ca="1">VLOOKUP(Tabela4[[#This Row],[ID catálogo/código]],Dados_ordenados[[ID 1-catálogo-código]:[Código]],2,FALSE)</f>
        <v/>
      </c>
      <c r="D376" s="47" t="str">
        <f ca="1">VLOOKUP(Tabela4[[#This Row],[ID catálogo/código]],Dados_ordenados[[ID 1-catálogo-código]:[Código]],3,FALSE)</f>
        <v/>
      </c>
      <c r="E376" s="80">
        <f ca="1">SUMIF(Dados_ordenados[ID 1-catálogo-código],Tabela4[[#This Row],[ID catálogo/código]],Dados_ordenados[Estimativa Preliminar de Valor])</f>
        <v>0</v>
      </c>
      <c r="F376" s="81" t="str" cm="1">
        <f t="array" aca="1" ref="F376" ca="1">IFERROR(LOOKUP(2,1/(Dados_ordenados[ID 1-catálogo-código]=Tabela4[[#This Row],[ID catálogo/código]]),Dados_ordenados[ID PCA por catálogo/código]),"")</f>
        <v/>
      </c>
    </row>
    <row r="377" spans="2:6" x14ac:dyDescent="0.2">
      <c r="B377" s="47" t="str" cm="1">
        <f t="array" aca="1" ref="B377" ca="1">catmat_unico</f>
        <v/>
      </c>
      <c r="C377" s="47" t="str">
        <f ca="1">VLOOKUP(Tabela4[[#This Row],[ID catálogo/código]],Dados_ordenados[[ID 1-catálogo-código]:[Código]],2,FALSE)</f>
        <v/>
      </c>
      <c r="D377" s="47" t="str">
        <f ca="1">VLOOKUP(Tabela4[[#This Row],[ID catálogo/código]],Dados_ordenados[[ID 1-catálogo-código]:[Código]],3,FALSE)</f>
        <v/>
      </c>
      <c r="E377" s="80">
        <f ca="1">SUMIF(Dados_ordenados[ID 1-catálogo-código],Tabela4[[#This Row],[ID catálogo/código]],Dados_ordenados[Estimativa Preliminar de Valor])</f>
        <v>0</v>
      </c>
      <c r="F377" s="81" t="str" cm="1">
        <f t="array" aca="1" ref="F377" ca="1">IFERROR(LOOKUP(2,1/(Dados_ordenados[ID 1-catálogo-código]=Tabela4[[#This Row],[ID catálogo/código]]),Dados_ordenados[ID PCA por catálogo/código]),"")</f>
        <v/>
      </c>
    </row>
    <row r="378" spans="2:6" x14ac:dyDescent="0.2">
      <c r="B378" s="47" t="str" cm="1">
        <f t="array" aca="1" ref="B378" ca="1">catmat_unico</f>
        <v/>
      </c>
      <c r="C378" s="47" t="str">
        <f ca="1">VLOOKUP(Tabela4[[#This Row],[ID catálogo/código]],Dados_ordenados[[ID 1-catálogo-código]:[Código]],2,FALSE)</f>
        <v/>
      </c>
      <c r="D378" s="47" t="str">
        <f ca="1">VLOOKUP(Tabela4[[#This Row],[ID catálogo/código]],Dados_ordenados[[ID 1-catálogo-código]:[Código]],3,FALSE)</f>
        <v/>
      </c>
      <c r="E378" s="80">
        <f ca="1">SUMIF(Dados_ordenados[ID 1-catálogo-código],Tabela4[[#This Row],[ID catálogo/código]],Dados_ordenados[Estimativa Preliminar de Valor])</f>
        <v>0</v>
      </c>
      <c r="F378" s="81" t="str" cm="1">
        <f t="array" aca="1" ref="F378" ca="1">IFERROR(LOOKUP(2,1/(Dados_ordenados[ID 1-catálogo-código]=Tabela4[[#This Row],[ID catálogo/código]]),Dados_ordenados[ID PCA por catálogo/código]),"")</f>
        <v/>
      </c>
    </row>
    <row r="379" spans="2:6" x14ac:dyDescent="0.2">
      <c r="B379" s="47" t="str" cm="1">
        <f t="array" aca="1" ref="B379" ca="1">catmat_unico</f>
        <v/>
      </c>
      <c r="C379" s="47" t="str">
        <f ca="1">VLOOKUP(Tabela4[[#This Row],[ID catálogo/código]],Dados_ordenados[[ID 1-catálogo-código]:[Código]],2,FALSE)</f>
        <v/>
      </c>
      <c r="D379" s="47" t="str">
        <f ca="1">VLOOKUP(Tabela4[[#This Row],[ID catálogo/código]],Dados_ordenados[[ID 1-catálogo-código]:[Código]],3,FALSE)</f>
        <v/>
      </c>
      <c r="E379" s="80">
        <f ca="1">SUMIF(Dados_ordenados[ID 1-catálogo-código],Tabela4[[#This Row],[ID catálogo/código]],Dados_ordenados[Estimativa Preliminar de Valor])</f>
        <v>0</v>
      </c>
      <c r="F379" s="81" t="str" cm="1">
        <f t="array" aca="1" ref="F379" ca="1">IFERROR(LOOKUP(2,1/(Dados_ordenados[ID 1-catálogo-código]=Tabela4[[#This Row],[ID catálogo/código]]),Dados_ordenados[ID PCA por catálogo/código]),"")</f>
        <v/>
      </c>
    </row>
    <row r="380" spans="2:6" x14ac:dyDescent="0.2">
      <c r="B380" s="47" t="str" cm="1">
        <f t="array" aca="1" ref="B380" ca="1">catmat_unico</f>
        <v/>
      </c>
      <c r="C380" s="47" t="str">
        <f ca="1">VLOOKUP(Tabela4[[#This Row],[ID catálogo/código]],Dados_ordenados[[ID 1-catálogo-código]:[Código]],2,FALSE)</f>
        <v/>
      </c>
      <c r="D380" s="47" t="str">
        <f ca="1">VLOOKUP(Tabela4[[#This Row],[ID catálogo/código]],Dados_ordenados[[ID 1-catálogo-código]:[Código]],3,FALSE)</f>
        <v/>
      </c>
      <c r="E380" s="80">
        <f ca="1">SUMIF(Dados_ordenados[ID 1-catálogo-código],Tabela4[[#This Row],[ID catálogo/código]],Dados_ordenados[Estimativa Preliminar de Valor])</f>
        <v>0</v>
      </c>
      <c r="F380" s="81" t="str" cm="1">
        <f t="array" aca="1" ref="F380" ca="1">IFERROR(LOOKUP(2,1/(Dados_ordenados[ID 1-catálogo-código]=Tabela4[[#This Row],[ID catálogo/código]]),Dados_ordenados[ID PCA por catálogo/código]),"")</f>
        <v/>
      </c>
    </row>
    <row r="381" spans="2:6" x14ac:dyDescent="0.2">
      <c r="B381" s="47" t="str" cm="1">
        <f t="array" aca="1" ref="B381" ca="1">catmat_unico</f>
        <v/>
      </c>
      <c r="C381" s="47" t="str">
        <f ca="1">VLOOKUP(Tabela4[[#This Row],[ID catálogo/código]],Dados_ordenados[[ID 1-catálogo-código]:[Código]],2,FALSE)</f>
        <v/>
      </c>
      <c r="D381" s="47" t="str">
        <f ca="1">VLOOKUP(Tabela4[[#This Row],[ID catálogo/código]],Dados_ordenados[[ID 1-catálogo-código]:[Código]],3,FALSE)</f>
        <v/>
      </c>
      <c r="E381" s="80">
        <f ca="1">SUMIF(Dados_ordenados[ID 1-catálogo-código],Tabela4[[#This Row],[ID catálogo/código]],Dados_ordenados[Estimativa Preliminar de Valor])</f>
        <v>0</v>
      </c>
      <c r="F381" s="81" t="str" cm="1">
        <f t="array" aca="1" ref="F381" ca="1">IFERROR(LOOKUP(2,1/(Dados_ordenados[ID 1-catálogo-código]=Tabela4[[#This Row],[ID catálogo/código]]),Dados_ordenados[ID PCA por catálogo/código]),"")</f>
        <v/>
      </c>
    </row>
    <row r="382" spans="2:6" x14ac:dyDescent="0.2">
      <c r="B382" s="47" t="str" cm="1">
        <f t="array" aca="1" ref="B382" ca="1">catmat_unico</f>
        <v/>
      </c>
      <c r="C382" s="47" t="str">
        <f ca="1">VLOOKUP(Tabela4[[#This Row],[ID catálogo/código]],Dados_ordenados[[ID 1-catálogo-código]:[Código]],2,FALSE)</f>
        <v/>
      </c>
      <c r="D382" s="47" t="str">
        <f ca="1">VLOOKUP(Tabela4[[#This Row],[ID catálogo/código]],Dados_ordenados[[ID 1-catálogo-código]:[Código]],3,FALSE)</f>
        <v/>
      </c>
      <c r="E382" s="80">
        <f ca="1">SUMIF(Dados_ordenados[ID 1-catálogo-código],Tabela4[[#This Row],[ID catálogo/código]],Dados_ordenados[Estimativa Preliminar de Valor])</f>
        <v>0</v>
      </c>
      <c r="F382" s="81" t="str" cm="1">
        <f t="array" aca="1" ref="F382" ca="1">IFERROR(LOOKUP(2,1/(Dados_ordenados[ID 1-catálogo-código]=Tabela4[[#This Row],[ID catálogo/código]]),Dados_ordenados[ID PCA por catálogo/código]),"")</f>
        <v/>
      </c>
    </row>
    <row r="383" spans="2:6" x14ac:dyDescent="0.2">
      <c r="B383" s="47" t="str" cm="1">
        <f t="array" aca="1" ref="B383" ca="1">catmat_unico</f>
        <v/>
      </c>
      <c r="C383" s="47" t="str">
        <f ca="1">VLOOKUP(Tabela4[[#This Row],[ID catálogo/código]],Dados_ordenados[[ID 1-catálogo-código]:[Código]],2,FALSE)</f>
        <v/>
      </c>
      <c r="D383" s="47" t="str">
        <f ca="1">VLOOKUP(Tabela4[[#This Row],[ID catálogo/código]],Dados_ordenados[[ID 1-catálogo-código]:[Código]],3,FALSE)</f>
        <v/>
      </c>
      <c r="E383" s="80">
        <f ca="1">SUMIF(Dados_ordenados[ID 1-catálogo-código],Tabela4[[#This Row],[ID catálogo/código]],Dados_ordenados[Estimativa Preliminar de Valor])</f>
        <v>0</v>
      </c>
      <c r="F383" s="81" t="str" cm="1">
        <f t="array" aca="1" ref="F383" ca="1">IFERROR(LOOKUP(2,1/(Dados_ordenados[ID 1-catálogo-código]=Tabela4[[#This Row],[ID catálogo/código]]),Dados_ordenados[ID PCA por catálogo/código]),"")</f>
        <v/>
      </c>
    </row>
    <row r="384" spans="2:6" x14ac:dyDescent="0.2">
      <c r="B384" s="47" t="str" cm="1">
        <f t="array" aca="1" ref="B384" ca="1">catmat_unico</f>
        <v/>
      </c>
      <c r="C384" s="47" t="str">
        <f ca="1">VLOOKUP(Tabela4[[#This Row],[ID catálogo/código]],Dados_ordenados[[ID 1-catálogo-código]:[Código]],2,FALSE)</f>
        <v/>
      </c>
      <c r="D384" s="47" t="str">
        <f ca="1">VLOOKUP(Tabela4[[#This Row],[ID catálogo/código]],Dados_ordenados[[ID 1-catálogo-código]:[Código]],3,FALSE)</f>
        <v/>
      </c>
      <c r="E384" s="80">
        <f ca="1">SUMIF(Dados_ordenados[ID 1-catálogo-código],Tabela4[[#This Row],[ID catálogo/código]],Dados_ordenados[Estimativa Preliminar de Valor])</f>
        <v>0</v>
      </c>
      <c r="F384" s="81" t="str" cm="1">
        <f t="array" aca="1" ref="F384" ca="1">IFERROR(LOOKUP(2,1/(Dados_ordenados[ID 1-catálogo-código]=Tabela4[[#This Row],[ID catálogo/código]]),Dados_ordenados[ID PCA por catálogo/código]),"")</f>
        <v/>
      </c>
    </row>
    <row r="385" spans="2:6" x14ac:dyDescent="0.2">
      <c r="B385" s="47" t="str" cm="1">
        <f t="array" aca="1" ref="B385" ca="1">catmat_unico</f>
        <v/>
      </c>
      <c r="C385" s="47" t="str">
        <f ca="1">VLOOKUP(Tabela4[[#This Row],[ID catálogo/código]],Dados_ordenados[[ID 1-catálogo-código]:[Código]],2,FALSE)</f>
        <v/>
      </c>
      <c r="D385" s="47" t="str">
        <f ca="1">VLOOKUP(Tabela4[[#This Row],[ID catálogo/código]],Dados_ordenados[[ID 1-catálogo-código]:[Código]],3,FALSE)</f>
        <v/>
      </c>
      <c r="E385" s="80">
        <f ca="1">SUMIF(Dados_ordenados[ID 1-catálogo-código],Tabela4[[#This Row],[ID catálogo/código]],Dados_ordenados[Estimativa Preliminar de Valor])</f>
        <v>0</v>
      </c>
      <c r="F385" s="81" t="str" cm="1">
        <f t="array" aca="1" ref="F385" ca="1">IFERROR(LOOKUP(2,1/(Dados_ordenados[ID 1-catálogo-código]=Tabela4[[#This Row],[ID catálogo/código]]),Dados_ordenados[ID PCA por catálogo/código]),"")</f>
        <v/>
      </c>
    </row>
    <row r="386" spans="2:6" x14ac:dyDescent="0.2">
      <c r="B386" s="47" t="str" cm="1">
        <f t="array" aca="1" ref="B386" ca="1">catmat_unico</f>
        <v/>
      </c>
      <c r="C386" s="47" t="str">
        <f ca="1">VLOOKUP(Tabela4[[#This Row],[ID catálogo/código]],Dados_ordenados[[ID 1-catálogo-código]:[Código]],2,FALSE)</f>
        <v/>
      </c>
      <c r="D386" s="47" t="str">
        <f ca="1">VLOOKUP(Tabela4[[#This Row],[ID catálogo/código]],Dados_ordenados[[ID 1-catálogo-código]:[Código]],3,FALSE)</f>
        <v/>
      </c>
      <c r="E386" s="80">
        <f ca="1">SUMIF(Dados_ordenados[ID 1-catálogo-código],Tabela4[[#This Row],[ID catálogo/código]],Dados_ordenados[Estimativa Preliminar de Valor])</f>
        <v>0</v>
      </c>
      <c r="F386" s="81" t="str" cm="1">
        <f t="array" aca="1" ref="F386" ca="1">IFERROR(LOOKUP(2,1/(Dados_ordenados[ID 1-catálogo-código]=Tabela4[[#This Row],[ID catálogo/código]]),Dados_ordenados[ID PCA por catálogo/código]),"")</f>
        <v/>
      </c>
    </row>
    <row r="387" spans="2:6" x14ac:dyDescent="0.2">
      <c r="B387" s="47" t="str" cm="1">
        <f t="array" aca="1" ref="B387" ca="1">catmat_unico</f>
        <v/>
      </c>
      <c r="C387" s="47" t="str">
        <f ca="1">VLOOKUP(Tabela4[[#This Row],[ID catálogo/código]],Dados_ordenados[[ID 1-catálogo-código]:[Código]],2,FALSE)</f>
        <v/>
      </c>
      <c r="D387" s="47" t="str">
        <f ca="1">VLOOKUP(Tabela4[[#This Row],[ID catálogo/código]],Dados_ordenados[[ID 1-catálogo-código]:[Código]],3,FALSE)</f>
        <v/>
      </c>
      <c r="E387" s="80">
        <f ca="1">SUMIF(Dados_ordenados[ID 1-catálogo-código],Tabela4[[#This Row],[ID catálogo/código]],Dados_ordenados[Estimativa Preliminar de Valor])</f>
        <v>0</v>
      </c>
      <c r="F387" s="81" t="str" cm="1">
        <f t="array" aca="1" ref="F387" ca="1">IFERROR(LOOKUP(2,1/(Dados_ordenados[ID 1-catálogo-código]=Tabela4[[#This Row],[ID catálogo/código]]),Dados_ordenados[ID PCA por catálogo/código]),"")</f>
        <v/>
      </c>
    </row>
    <row r="388" spans="2:6" x14ac:dyDescent="0.2">
      <c r="B388" s="47" t="str" cm="1">
        <f t="array" aca="1" ref="B388" ca="1">catmat_unico</f>
        <v/>
      </c>
      <c r="C388" s="47" t="str">
        <f ca="1">VLOOKUP(Tabela4[[#This Row],[ID catálogo/código]],Dados_ordenados[[ID 1-catálogo-código]:[Código]],2,FALSE)</f>
        <v/>
      </c>
      <c r="D388" s="47" t="str">
        <f ca="1">VLOOKUP(Tabela4[[#This Row],[ID catálogo/código]],Dados_ordenados[[ID 1-catálogo-código]:[Código]],3,FALSE)</f>
        <v/>
      </c>
      <c r="E388" s="80">
        <f ca="1">SUMIF(Dados_ordenados[ID 1-catálogo-código],Tabela4[[#This Row],[ID catálogo/código]],Dados_ordenados[Estimativa Preliminar de Valor])</f>
        <v>0</v>
      </c>
      <c r="F388" s="81" t="str" cm="1">
        <f t="array" aca="1" ref="F388" ca="1">IFERROR(LOOKUP(2,1/(Dados_ordenados[ID 1-catálogo-código]=Tabela4[[#This Row],[ID catálogo/código]]),Dados_ordenados[ID PCA por catálogo/código]),"")</f>
        <v/>
      </c>
    </row>
    <row r="389" spans="2:6" x14ac:dyDescent="0.2">
      <c r="B389" s="47" t="str" cm="1">
        <f t="array" aca="1" ref="B389" ca="1">catmat_unico</f>
        <v/>
      </c>
      <c r="C389" s="47" t="str">
        <f ca="1">VLOOKUP(Tabela4[[#This Row],[ID catálogo/código]],Dados_ordenados[[ID 1-catálogo-código]:[Código]],2,FALSE)</f>
        <v/>
      </c>
      <c r="D389" s="47" t="str">
        <f ca="1">VLOOKUP(Tabela4[[#This Row],[ID catálogo/código]],Dados_ordenados[[ID 1-catálogo-código]:[Código]],3,FALSE)</f>
        <v/>
      </c>
      <c r="E389" s="80">
        <f ca="1">SUMIF(Dados_ordenados[ID 1-catálogo-código],Tabela4[[#This Row],[ID catálogo/código]],Dados_ordenados[Estimativa Preliminar de Valor])</f>
        <v>0</v>
      </c>
      <c r="F389" s="81" t="str" cm="1">
        <f t="array" aca="1" ref="F389" ca="1">IFERROR(LOOKUP(2,1/(Dados_ordenados[ID 1-catálogo-código]=Tabela4[[#This Row],[ID catálogo/código]]),Dados_ordenados[ID PCA por catálogo/código]),"")</f>
        <v/>
      </c>
    </row>
    <row r="390" spans="2:6" x14ac:dyDescent="0.2">
      <c r="B390" s="47" t="str" cm="1">
        <f t="array" aca="1" ref="B390" ca="1">catmat_unico</f>
        <v/>
      </c>
      <c r="C390" s="47" t="str">
        <f ca="1">VLOOKUP(Tabela4[[#This Row],[ID catálogo/código]],Dados_ordenados[[ID 1-catálogo-código]:[Código]],2,FALSE)</f>
        <v/>
      </c>
      <c r="D390" s="47" t="str">
        <f ca="1">VLOOKUP(Tabela4[[#This Row],[ID catálogo/código]],Dados_ordenados[[ID 1-catálogo-código]:[Código]],3,FALSE)</f>
        <v/>
      </c>
      <c r="E390" s="80">
        <f ca="1">SUMIF(Dados_ordenados[ID 1-catálogo-código],Tabela4[[#This Row],[ID catálogo/código]],Dados_ordenados[Estimativa Preliminar de Valor])</f>
        <v>0</v>
      </c>
      <c r="F390" s="81" t="str" cm="1">
        <f t="array" aca="1" ref="F390" ca="1">IFERROR(LOOKUP(2,1/(Dados_ordenados[ID 1-catálogo-código]=Tabela4[[#This Row],[ID catálogo/código]]),Dados_ordenados[ID PCA por catálogo/código]),"")</f>
        <v/>
      </c>
    </row>
    <row r="391" spans="2:6" x14ac:dyDescent="0.2">
      <c r="B391" s="47" t="str" cm="1">
        <f t="array" aca="1" ref="B391" ca="1">catmat_unico</f>
        <v/>
      </c>
      <c r="C391" s="47" t="str">
        <f ca="1">VLOOKUP(Tabela4[[#This Row],[ID catálogo/código]],Dados_ordenados[[ID 1-catálogo-código]:[Código]],2,FALSE)</f>
        <v/>
      </c>
      <c r="D391" s="47" t="str">
        <f ca="1">VLOOKUP(Tabela4[[#This Row],[ID catálogo/código]],Dados_ordenados[[ID 1-catálogo-código]:[Código]],3,FALSE)</f>
        <v/>
      </c>
      <c r="E391" s="80">
        <f ca="1">SUMIF(Dados_ordenados[ID 1-catálogo-código],Tabela4[[#This Row],[ID catálogo/código]],Dados_ordenados[Estimativa Preliminar de Valor])</f>
        <v>0</v>
      </c>
      <c r="F391" s="81" t="str" cm="1">
        <f t="array" aca="1" ref="F391" ca="1">IFERROR(LOOKUP(2,1/(Dados_ordenados[ID 1-catálogo-código]=Tabela4[[#This Row],[ID catálogo/código]]),Dados_ordenados[ID PCA por catálogo/código]),"")</f>
        <v/>
      </c>
    </row>
    <row r="392" spans="2:6" x14ac:dyDescent="0.2">
      <c r="B392" s="47" t="str" cm="1">
        <f t="array" aca="1" ref="B392" ca="1">catmat_unico</f>
        <v/>
      </c>
      <c r="C392" s="47" t="str">
        <f ca="1">VLOOKUP(Tabela4[[#This Row],[ID catálogo/código]],Dados_ordenados[[ID 1-catálogo-código]:[Código]],2,FALSE)</f>
        <v/>
      </c>
      <c r="D392" s="47" t="str">
        <f ca="1">VLOOKUP(Tabela4[[#This Row],[ID catálogo/código]],Dados_ordenados[[ID 1-catálogo-código]:[Código]],3,FALSE)</f>
        <v/>
      </c>
      <c r="E392" s="80">
        <f ca="1">SUMIF(Dados_ordenados[ID 1-catálogo-código],Tabela4[[#This Row],[ID catálogo/código]],Dados_ordenados[Estimativa Preliminar de Valor])</f>
        <v>0</v>
      </c>
      <c r="F392" s="81" t="str" cm="1">
        <f t="array" aca="1" ref="F392" ca="1">IFERROR(LOOKUP(2,1/(Dados_ordenados[ID 1-catálogo-código]=Tabela4[[#This Row],[ID catálogo/código]]),Dados_ordenados[ID PCA por catálogo/código]),"")</f>
        <v/>
      </c>
    </row>
    <row r="393" spans="2:6" x14ac:dyDescent="0.2">
      <c r="B393" s="47" t="str" cm="1">
        <f t="array" aca="1" ref="B393" ca="1">catmat_unico</f>
        <v/>
      </c>
      <c r="C393" s="47" t="str">
        <f ca="1">VLOOKUP(Tabela4[[#This Row],[ID catálogo/código]],Dados_ordenados[[ID 1-catálogo-código]:[Código]],2,FALSE)</f>
        <v/>
      </c>
      <c r="D393" s="47" t="str">
        <f ca="1">VLOOKUP(Tabela4[[#This Row],[ID catálogo/código]],Dados_ordenados[[ID 1-catálogo-código]:[Código]],3,FALSE)</f>
        <v/>
      </c>
      <c r="E393" s="80">
        <f ca="1">SUMIF(Dados_ordenados[ID 1-catálogo-código],Tabela4[[#This Row],[ID catálogo/código]],Dados_ordenados[Estimativa Preliminar de Valor])</f>
        <v>0</v>
      </c>
      <c r="F393" s="81" t="str" cm="1">
        <f t="array" aca="1" ref="F393" ca="1">IFERROR(LOOKUP(2,1/(Dados_ordenados[ID 1-catálogo-código]=Tabela4[[#This Row],[ID catálogo/código]]),Dados_ordenados[ID PCA por catálogo/código]),"")</f>
        <v/>
      </c>
    </row>
    <row r="394" spans="2:6" x14ac:dyDescent="0.2">
      <c r="B394" s="47" t="str" cm="1">
        <f t="array" aca="1" ref="B394" ca="1">catmat_unico</f>
        <v/>
      </c>
      <c r="C394" s="47" t="str">
        <f ca="1">VLOOKUP(Tabela4[[#This Row],[ID catálogo/código]],Dados_ordenados[[ID 1-catálogo-código]:[Código]],2,FALSE)</f>
        <v/>
      </c>
      <c r="D394" s="47" t="str">
        <f ca="1">VLOOKUP(Tabela4[[#This Row],[ID catálogo/código]],Dados_ordenados[[ID 1-catálogo-código]:[Código]],3,FALSE)</f>
        <v/>
      </c>
      <c r="E394" s="80">
        <f ca="1">SUMIF(Dados_ordenados[ID 1-catálogo-código],Tabela4[[#This Row],[ID catálogo/código]],Dados_ordenados[Estimativa Preliminar de Valor])</f>
        <v>0</v>
      </c>
      <c r="F394" s="81" t="str" cm="1">
        <f t="array" aca="1" ref="F394" ca="1">IFERROR(LOOKUP(2,1/(Dados_ordenados[ID 1-catálogo-código]=Tabela4[[#This Row],[ID catálogo/código]]),Dados_ordenados[ID PCA por catálogo/código]),"")</f>
        <v/>
      </c>
    </row>
    <row r="395" spans="2:6" x14ac:dyDescent="0.2">
      <c r="B395" s="47" t="str" cm="1">
        <f t="array" aca="1" ref="B395" ca="1">catmat_unico</f>
        <v/>
      </c>
      <c r="C395" s="47" t="str">
        <f ca="1">VLOOKUP(Tabela4[[#This Row],[ID catálogo/código]],Dados_ordenados[[ID 1-catálogo-código]:[Código]],2,FALSE)</f>
        <v/>
      </c>
      <c r="D395" s="47" t="str">
        <f ca="1">VLOOKUP(Tabela4[[#This Row],[ID catálogo/código]],Dados_ordenados[[ID 1-catálogo-código]:[Código]],3,FALSE)</f>
        <v/>
      </c>
      <c r="E395" s="80">
        <f ca="1">SUMIF(Dados_ordenados[ID 1-catálogo-código],Tabela4[[#This Row],[ID catálogo/código]],Dados_ordenados[Estimativa Preliminar de Valor])</f>
        <v>0</v>
      </c>
      <c r="F395" s="81" t="str" cm="1">
        <f t="array" aca="1" ref="F395" ca="1">IFERROR(LOOKUP(2,1/(Dados_ordenados[ID 1-catálogo-código]=Tabela4[[#This Row],[ID catálogo/código]]),Dados_ordenados[ID PCA por catálogo/código]),"")</f>
        <v/>
      </c>
    </row>
    <row r="396" spans="2:6" x14ac:dyDescent="0.2">
      <c r="B396" s="47" t="str" cm="1">
        <f t="array" aca="1" ref="B396" ca="1">catmat_unico</f>
        <v/>
      </c>
      <c r="C396" s="47" t="str">
        <f ca="1">VLOOKUP(Tabela4[[#This Row],[ID catálogo/código]],Dados_ordenados[[ID 1-catálogo-código]:[Código]],2,FALSE)</f>
        <v/>
      </c>
      <c r="D396" s="47" t="str">
        <f ca="1">VLOOKUP(Tabela4[[#This Row],[ID catálogo/código]],Dados_ordenados[[ID 1-catálogo-código]:[Código]],3,FALSE)</f>
        <v/>
      </c>
      <c r="E396" s="80">
        <f ca="1">SUMIF(Dados_ordenados[ID 1-catálogo-código],Tabela4[[#This Row],[ID catálogo/código]],Dados_ordenados[Estimativa Preliminar de Valor])</f>
        <v>0</v>
      </c>
      <c r="F396" s="81" t="str" cm="1">
        <f t="array" aca="1" ref="F396" ca="1">IFERROR(LOOKUP(2,1/(Dados_ordenados[ID 1-catálogo-código]=Tabela4[[#This Row],[ID catálogo/código]]),Dados_ordenados[ID PCA por catálogo/código]),"")</f>
        <v/>
      </c>
    </row>
    <row r="397" spans="2:6" x14ac:dyDescent="0.2">
      <c r="B397" s="47" t="str" cm="1">
        <f t="array" aca="1" ref="B397" ca="1">catmat_unico</f>
        <v/>
      </c>
      <c r="C397" s="47" t="str">
        <f ca="1">VLOOKUP(Tabela4[[#This Row],[ID catálogo/código]],Dados_ordenados[[ID 1-catálogo-código]:[Código]],2,FALSE)</f>
        <v/>
      </c>
      <c r="D397" s="47" t="str">
        <f ca="1">VLOOKUP(Tabela4[[#This Row],[ID catálogo/código]],Dados_ordenados[[ID 1-catálogo-código]:[Código]],3,FALSE)</f>
        <v/>
      </c>
      <c r="E397" s="80">
        <f ca="1">SUMIF(Dados_ordenados[ID 1-catálogo-código],Tabela4[[#This Row],[ID catálogo/código]],Dados_ordenados[Estimativa Preliminar de Valor])</f>
        <v>0</v>
      </c>
      <c r="F397" s="81" t="str" cm="1">
        <f t="array" aca="1" ref="F397" ca="1">IFERROR(LOOKUP(2,1/(Dados_ordenados[ID 1-catálogo-código]=Tabela4[[#This Row],[ID catálogo/código]]),Dados_ordenados[ID PCA por catálogo/código]),"")</f>
        <v/>
      </c>
    </row>
    <row r="398" spans="2:6" x14ac:dyDescent="0.2">
      <c r="B398" s="47" t="str" cm="1">
        <f t="array" aca="1" ref="B398" ca="1">catmat_unico</f>
        <v/>
      </c>
      <c r="C398" s="47" t="str">
        <f ca="1">VLOOKUP(Tabela4[[#This Row],[ID catálogo/código]],Dados_ordenados[[ID 1-catálogo-código]:[Código]],2,FALSE)</f>
        <v/>
      </c>
      <c r="D398" s="47" t="str">
        <f ca="1">VLOOKUP(Tabela4[[#This Row],[ID catálogo/código]],Dados_ordenados[[ID 1-catálogo-código]:[Código]],3,FALSE)</f>
        <v/>
      </c>
      <c r="E398" s="80">
        <f ca="1">SUMIF(Dados_ordenados[ID 1-catálogo-código],Tabela4[[#This Row],[ID catálogo/código]],Dados_ordenados[Estimativa Preliminar de Valor])</f>
        <v>0</v>
      </c>
      <c r="F398" s="81" t="str" cm="1">
        <f t="array" aca="1" ref="F398" ca="1">IFERROR(LOOKUP(2,1/(Dados_ordenados[ID 1-catálogo-código]=Tabela4[[#This Row],[ID catálogo/código]]),Dados_ordenados[ID PCA por catálogo/código]),"")</f>
        <v/>
      </c>
    </row>
    <row r="399" spans="2:6" x14ac:dyDescent="0.2">
      <c r="B399" s="47" t="str" cm="1">
        <f t="array" aca="1" ref="B399" ca="1">catmat_unico</f>
        <v/>
      </c>
      <c r="C399" s="47" t="str">
        <f ca="1">VLOOKUP(Tabela4[[#This Row],[ID catálogo/código]],Dados_ordenados[[ID 1-catálogo-código]:[Código]],2,FALSE)</f>
        <v/>
      </c>
      <c r="D399" s="47" t="str">
        <f ca="1">VLOOKUP(Tabela4[[#This Row],[ID catálogo/código]],Dados_ordenados[[ID 1-catálogo-código]:[Código]],3,FALSE)</f>
        <v/>
      </c>
      <c r="E399" s="80">
        <f ca="1">SUMIF(Dados_ordenados[ID 1-catálogo-código],Tabela4[[#This Row],[ID catálogo/código]],Dados_ordenados[Estimativa Preliminar de Valor])</f>
        <v>0</v>
      </c>
      <c r="F399" s="81" t="str" cm="1">
        <f t="array" aca="1" ref="F399" ca="1">IFERROR(LOOKUP(2,1/(Dados_ordenados[ID 1-catálogo-código]=Tabela4[[#This Row],[ID catálogo/código]]),Dados_ordenados[ID PCA por catálogo/código]),"")</f>
        <v/>
      </c>
    </row>
    <row r="400" spans="2:6" x14ac:dyDescent="0.2">
      <c r="B400" s="47" t="str" cm="1">
        <f t="array" aca="1" ref="B400" ca="1">catmat_unico</f>
        <v/>
      </c>
      <c r="C400" s="47" t="str">
        <f ca="1">VLOOKUP(Tabela4[[#This Row],[ID catálogo/código]],Dados_ordenados[[ID 1-catálogo-código]:[Código]],2,FALSE)</f>
        <v/>
      </c>
      <c r="D400" s="47" t="str">
        <f ca="1">VLOOKUP(Tabela4[[#This Row],[ID catálogo/código]],Dados_ordenados[[ID 1-catálogo-código]:[Código]],3,FALSE)</f>
        <v/>
      </c>
      <c r="E400" s="80">
        <f ca="1">SUMIF(Dados_ordenados[ID 1-catálogo-código],Tabela4[[#This Row],[ID catálogo/código]],Dados_ordenados[Estimativa Preliminar de Valor])</f>
        <v>0</v>
      </c>
      <c r="F400" s="81" t="str" cm="1">
        <f t="array" aca="1" ref="F400" ca="1">IFERROR(LOOKUP(2,1/(Dados_ordenados[ID 1-catálogo-código]=Tabela4[[#This Row],[ID catálogo/código]]),Dados_ordenados[ID PCA por catálogo/código]),"")</f>
        <v/>
      </c>
    </row>
    <row r="401" spans="2:6" x14ac:dyDescent="0.2">
      <c r="B401" s="47" t="str" cm="1">
        <f t="array" aca="1" ref="B401" ca="1">catmat_unico</f>
        <v/>
      </c>
      <c r="C401" s="47" t="str">
        <f ca="1">VLOOKUP(Tabela4[[#This Row],[ID catálogo/código]],Dados_ordenados[[ID 1-catálogo-código]:[Código]],2,FALSE)</f>
        <v/>
      </c>
      <c r="D401" s="47" t="str">
        <f ca="1">VLOOKUP(Tabela4[[#This Row],[ID catálogo/código]],Dados_ordenados[[ID 1-catálogo-código]:[Código]],3,FALSE)</f>
        <v/>
      </c>
      <c r="E401" s="80">
        <f ca="1">SUMIF(Dados_ordenados[ID 1-catálogo-código],Tabela4[[#This Row],[ID catálogo/código]],Dados_ordenados[Estimativa Preliminar de Valor])</f>
        <v>0</v>
      </c>
      <c r="F401" s="81" t="str" cm="1">
        <f t="array" aca="1" ref="F401" ca="1">IFERROR(LOOKUP(2,1/(Dados_ordenados[ID 1-catálogo-código]=Tabela4[[#This Row],[ID catálogo/código]]),Dados_ordenados[ID PCA por catálogo/código]),"")</f>
        <v/>
      </c>
    </row>
    <row r="402" spans="2:6" x14ac:dyDescent="0.2">
      <c r="B402" s="47" t="str" cm="1">
        <f t="array" aca="1" ref="B402" ca="1">catmat_unico</f>
        <v/>
      </c>
      <c r="C402" s="47" t="str">
        <f ca="1">VLOOKUP(Tabela4[[#This Row],[ID catálogo/código]],Dados_ordenados[[ID 1-catálogo-código]:[Código]],2,FALSE)</f>
        <v/>
      </c>
      <c r="D402" s="47" t="str">
        <f ca="1">VLOOKUP(Tabela4[[#This Row],[ID catálogo/código]],Dados_ordenados[[ID 1-catálogo-código]:[Código]],3,FALSE)</f>
        <v/>
      </c>
      <c r="E402" s="80">
        <f ca="1">SUMIF(Dados_ordenados[ID 1-catálogo-código],Tabela4[[#This Row],[ID catálogo/código]],Dados_ordenados[Estimativa Preliminar de Valor])</f>
        <v>0</v>
      </c>
      <c r="F402" s="81" t="str" cm="1">
        <f t="array" aca="1" ref="F402" ca="1">IFERROR(LOOKUP(2,1/(Dados_ordenados[ID 1-catálogo-código]=Tabela4[[#This Row],[ID catálogo/código]]),Dados_ordenados[ID PCA por catálogo/código]),"")</f>
        <v/>
      </c>
    </row>
    <row r="403" spans="2:6" x14ac:dyDescent="0.2">
      <c r="B403" s="47" t="str" cm="1">
        <f t="array" aca="1" ref="B403" ca="1">catmat_unico</f>
        <v/>
      </c>
      <c r="C403" s="47" t="str">
        <f ca="1">VLOOKUP(Tabela4[[#This Row],[ID catálogo/código]],Dados_ordenados[[ID 1-catálogo-código]:[Código]],2,FALSE)</f>
        <v/>
      </c>
      <c r="D403" s="47" t="str">
        <f ca="1">VLOOKUP(Tabela4[[#This Row],[ID catálogo/código]],Dados_ordenados[[ID 1-catálogo-código]:[Código]],3,FALSE)</f>
        <v/>
      </c>
      <c r="E403" s="80">
        <f ca="1">SUMIF(Dados_ordenados[ID 1-catálogo-código],Tabela4[[#This Row],[ID catálogo/código]],Dados_ordenados[Estimativa Preliminar de Valor])</f>
        <v>0</v>
      </c>
      <c r="F403" s="81" t="str" cm="1">
        <f t="array" aca="1" ref="F403" ca="1">IFERROR(LOOKUP(2,1/(Dados_ordenados[ID 1-catálogo-código]=Tabela4[[#This Row],[ID catálogo/código]]),Dados_ordenados[ID PCA por catálogo/código]),"")</f>
        <v/>
      </c>
    </row>
    <row r="404" spans="2:6" x14ac:dyDescent="0.2">
      <c r="B404" s="47" t="str" cm="1">
        <f t="array" aca="1" ref="B404" ca="1">catmat_unico</f>
        <v/>
      </c>
      <c r="C404" s="47" t="str">
        <f ca="1">VLOOKUP(Tabela4[[#This Row],[ID catálogo/código]],Dados_ordenados[[ID 1-catálogo-código]:[Código]],2,FALSE)</f>
        <v/>
      </c>
      <c r="D404" s="47" t="str">
        <f ca="1">VLOOKUP(Tabela4[[#This Row],[ID catálogo/código]],Dados_ordenados[[ID 1-catálogo-código]:[Código]],3,FALSE)</f>
        <v/>
      </c>
      <c r="E404" s="80">
        <f ca="1">SUMIF(Dados_ordenados[ID 1-catálogo-código],Tabela4[[#This Row],[ID catálogo/código]],Dados_ordenados[Estimativa Preliminar de Valor])</f>
        <v>0</v>
      </c>
      <c r="F404" s="81" t="str" cm="1">
        <f t="array" aca="1" ref="F404" ca="1">IFERROR(LOOKUP(2,1/(Dados_ordenados[ID 1-catálogo-código]=Tabela4[[#This Row],[ID catálogo/código]]),Dados_ordenados[ID PCA por catálogo/código]),"")</f>
        <v/>
      </c>
    </row>
    <row r="405" spans="2:6" x14ac:dyDescent="0.2">
      <c r="B405" s="47" t="str" cm="1">
        <f t="array" aca="1" ref="B405" ca="1">catmat_unico</f>
        <v/>
      </c>
      <c r="C405" s="47" t="str">
        <f ca="1">VLOOKUP(Tabela4[[#This Row],[ID catálogo/código]],Dados_ordenados[[ID 1-catálogo-código]:[Código]],2,FALSE)</f>
        <v/>
      </c>
      <c r="D405" s="47" t="str">
        <f ca="1">VLOOKUP(Tabela4[[#This Row],[ID catálogo/código]],Dados_ordenados[[ID 1-catálogo-código]:[Código]],3,FALSE)</f>
        <v/>
      </c>
      <c r="E405" s="80">
        <f ca="1">SUMIF(Dados_ordenados[ID 1-catálogo-código],Tabela4[[#This Row],[ID catálogo/código]],Dados_ordenados[Estimativa Preliminar de Valor])</f>
        <v>0</v>
      </c>
      <c r="F405" s="81" t="str" cm="1">
        <f t="array" aca="1" ref="F405" ca="1">IFERROR(LOOKUP(2,1/(Dados_ordenados[ID 1-catálogo-código]=Tabela4[[#This Row],[ID catálogo/código]]),Dados_ordenados[ID PCA por catálogo/código]),"")</f>
        <v/>
      </c>
    </row>
    <row r="406" spans="2:6" x14ac:dyDescent="0.2">
      <c r="B406" s="47" t="str" cm="1">
        <f t="array" aca="1" ref="B406" ca="1">catmat_unico</f>
        <v/>
      </c>
      <c r="C406" s="47" t="str">
        <f ca="1">VLOOKUP(Tabela4[[#This Row],[ID catálogo/código]],Dados_ordenados[[ID 1-catálogo-código]:[Código]],2,FALSE)</f>
        <v/>
      </c>
      <c r="D406" s="47" t="str">
        <f ca="1">VLOOKUP(Tabela4[[#This Row],[ID catálogo/código]],Dados_ordenados[[ID 1-catálogo-código]:[Código]],3,FALSE)</f>
        <v/>
      </c>
      <c r="E406" s="80">
        <f ca="1">SUMIF(Dados_ordenados[ID 1-catálogo-código],Tabela4[[#This Row],[ID catálogo/código]],Dados_ordenados[Estimativa Preliminar de Valor])</f>
        <v>0</v>
      </c>
      <c r="F406" s="81" t="str" cm="1">
        <f t="array" aca="1" ref="F406" ca="1">IFERROR(LOOKUP(2,1/(Dados_ordenados[ID 1-catálogo-código]=Tabela4[[#This Row],[ID catálogo/código]]),Dados_ordenados[ID PCA por catálogo/código]),"")</f>
        <v/>
      </c>
    </row>
    <row r="407" spans="2:6" x14ac:dyDescent="0.2">
      <c r="B407" s="47" t="str" cm="1">
        <f t="array" aca="1" ref="B407" ca="1">catmat_unico</f>
        <v/>
      </c>
      <c r="C407" s="47" t="str">
        <f ca="1">VLOOKUP(Tabela4[[#This Row],[ID catálogo/código]],Dados_ordenados[[ID 1-catálogo-código]:[Código]],2,FALSE)</f>
        <v/>
      </c>
      <c r="D407" s="47" t="str">
        <f ca="1">VLOOKUP(Tabela4[[#This Row],[ID catálogo/código]],Dados_ordenados[[ID 1-catálogo-código]:[Código]],3,FALSE)</f>
        <v/>
      </c>
      <c r="E407" s="80">
        <f ca="1">SUMIF(Dados_ordenados[ID 1-catálogo-código],Tabela4[[#This Row],[ID catálogo/código]],Dados_ordenados[Estimativa Preliminar de Valor])</f>
        <v>0</v>
      </c>
      <c r="F407" s="81" t="str" cm="1">
        <f t="array" aca="1" ref="F407" ca="1">IFERROR(LOOKUP(2,1/(Dados_ordenados[ID 1-catálogo-código]=Tabela4[[#This Row],[ID catálogo/código]]),Dados_ordenados[ID PCA por catálogo/código]),"")</f>
        <v/>
      </c>
    </row>
    <row r="408" spans="2:6" x14ac:dyDescent="0.2">
      <c r="B408" s="47" t="str" cm="1">
        <f t="array" aca="1" ref="B408" ca="1">catmat_unico</f>
        <v/>
      </c>
      <c r="C408" s="47" t="str">
        <f ca="1">VLOOKUP(Tabela4[[#This Row],[ID catálogo/código]],Dados_ordenados[[ID 1-catálogo-código]:[Código]],2,FALSE)</f>
        <v/>
      </c>
      <c r="D408" s="47" t="str">
        <f ca="1">VLOOKUP(Tabela4[[#This Row],[ID catálogo/código]],Dados_ordenados[[ID 1-catálogo-código]:[Código]],3,FALSE)</f>
        <v/>
      </c>
      <c r="E408" s="80">
        <f ca="1">SUMIF(Dados_ordenados[ID 1-catálogo-código],Tabela4[[#This Row],[ID catálogo/código]],Dados_ordenados[Estimativa Preliminar de Valor])</f>
        <v>0</v>
      </c>
      <c r="F408" s="81" t="str" cm="1">
        <f t="array" aca="1" ref="F408" ca="1">IFERROR(LOOKUP(2,1/(Dados_ordenados[ID 1-catálogo-código]=Tabela4[[#This Row],[ID catálogo/código]]),Dados_ordenados[ID PCA por catálogo/código]),"")</f>
        <v/>
      </c>
    </row>
    <row r="409" spans="2:6" x14ac:dyDescent="0.2">
      <c r="B409" s="47" t="str" cm="1">
        <f t="array" aca="1" ref="B409" ca="1">catmat_unico</f>
        <v/>
      </c>
      <c r="C409" s="47" t="str">
        <f ca="1">VLOOKUP(Tabela4[[#This Row],[ID catálogo/código]],Dados_ordenados[[ID 1-catálogo-código]:[Código]],2,FALSE)</f>
        <v/>
      </c>
      <c r="D409" s="47" t="str">
        <f ca="1">VLOOKUP(Tabela4[[#This Row],[ID catálogo/código]],Dados_ordenados[[ID 1-catálogo-código]:[Código]],3,FALSE)</f>
        <v/>
      </c>
      <c r="E409" s="80">
        <f ca="1">SUMIF(Dados_ordenados[ID 1-catálogo-código],Tabela4[[#This Row],[ID catálogo/código]],Dados_ordenados[Estimativa Preliminar de Valor])</f>
        <v>0</v>
      </c>
      <c r="F409" s="81" t="str" cm="1">
        <f t="array" aca="1" ref="F409" ca="1">IFERROR(LOOKUP(2,1/(Dados_ordenados[ID 1-catálogo-código]=Tabela4[[#This Row],[ID catálogo/código]]),Dados_ordenados[ID PCA por catálogo/código]),"")</f>
        <v/>
      </c>
    </row>
    <row r="410" spans="2:6" x14ac:dyDescent="0.2">
      <c r="B410" s="47" t="str" cm="1">
        <f t="array" aca="1" ref="B410" ca="1">catmat_unico</f>
        <v/>
      </c>
      <c r="C410" s="47" t="str">
        <f ca="1">VLOOKUP(Tabela4[[#This Row],[ID catálogo/código]],Dados_ordenados[[ID 1-catálogo-código]:[Código]],2,FALSE)</f>
        <v/>
      </c>
      <c r="D410" s="47" t="str">
        <f ca="1">VLOOKUP(Tabela4[[#This Row],[ID catálogo/código]],Dados_ordenados[[ID 1-catálogo-código]:[Código]],3,FALSE)</f>
        <v/>
      </c>
      <c r="E410" s="80">
        <f ca="1">SUMIF(Dados_ordenados[ID 1-catálogo-código],Tabela4[[#This Row],[ID catálogo/código]],Dados_ordenados[Estimativa Preliminar de Valor])</f>
        <v>0</v>
      </c>
      <c r="F410" s="81" t="str" cm="1">
        <f t="array" aca="1" ref="F410" ca="1">IFERROR(LOOKUP(2,1/(Dados_ordenados[ID 1-catálogo-código]=Tabela4[[#This Row],[ID catálogo/código]]),Dados_ordenados[ID PCA por catálogo/código]),"")</f>
        <v/>
      </c>
    </row>
    <row r="411" spans="2:6" x14ac:dyDescent="0.2">
      <c r="B411" s="47" t="str" cm="1">
        <f t="array" aca="1" ref="B411" ca="1">catmat_unico</f>
        <v/>
      </c>
      <c r="C411" s="47" t="str">
        <f ca="1">VLOOKUP(Tabela4[[#This Row],[ID catálogo/código]],Dados_ordenados[[ID 1-catálogo-código]:[Código]],2,FALSE)</f>
        <v/>
      </c>
      <c r="D411" s="47" t="str">
        <f ca="1">VLOOKUP(Tabela4[[#This Row],[ID catálogo/código]],Dados_ordenados[[ID 1-catálogo-código]:[Código]],3,FALSE)</f>
        <v/>
      </c>
      <c r="E411" s="80">
        <f ca="1">SUMIF(Dados_ordenados[ID 1-catálogo-código],Tabela4[[#This Row],[ID catálogo/código]],Dados_ordenados[Estimativa Preliminar de Valor])</f>
        <v>0</v>
      </c>
      <c r="F411" s="81" t="str" cm="1">
        <f t="array" aca="1" ref="F411" ca="1">IFERROR(LOOKUP(2,1/(Dados_ordenados[ID 1-catálogo-código]=Tabela4[[#This Row],[ID catálogo/código]]),Dados_ordenados[ID PCA por catálogo/código]),"")</f>
        <v/>
      </c>
    </row>
    <row r="412" spans="2:6" x14ac:dyDescent="0.2">
      <c r="B412" s="47" t="str" cm="1">
        <f t="array" aca="1" ref="B412" ca="1">catmat_unico</f>
        <v/>
      </c>
      <c r="C412" s="47" t="str">
        <f ca="1">VLOOKUP(Tabela4[[#This Row],[ID catálogo/código]],Dados_ordenados[[ID 1-catálogo-código]:[Código]],2,FALSE)</f>
        <v/>
      </c>
      <c r="D412" s="47" t="str">
        <f ca="1">VLOOKUP(Tabela4[[#This Row],[ID catálogo/código]],Dados_ordenados[[ID 1-catálogo-código]:[Código]],3,FALSE)</f>
        <v/>
      </c>
      <c r="E412" s="80">
        <f ca="1">SUMIF(Dados_ordenados[ID 1-catálogo-código],Tabela4[[#This Row],[ID catálogo/código]],Dados_ordenados[Estimativa Preliminar de Valor])</f>
        <v>0</v>
      </c>
      <c r="F412" s="81" t="str" cm="1">
        <f t="array" aca="1" ref="F412" ca="1">IFERROR(LOOKUP(2,1/(Dados_ordenados[ID 1-catálogo-código]=Tabela4[[#This Row],[ID catálogo/código]]),Dados_ordenados[ID PCA por catálogo/código]),"")</f>
        <v/>
      </c>
    </row>
    <row r="413" spans="2:6" x14ac:dyDescent="0.2">
      <c r="B413" s="47" t="str" cm="1">
        <f t="array" aca="1" ref="B413" ca="1">catmat_unico</f>
        <v/>
      </c>
      <c r="C413" s="47" t="str">
        <f ca="1">VLOOKUP(Tabela4[[#This Row],[ID catálogo/código]],Dados_ordenados[[ID 1-catálogo-código]:[Código]],2,FALSE)</f>
        <v/>
      </c>
      <c r="D413" s="47" t="str">
        <f ca="1">VLOOKUP(Tabela4[[#This Row],[ID catálogo/código]],Dados_ordenados[[ID 1-catálogo-código]:[Código]],3,FALSE)</f>
        <v/>
      </c>
      <c r="E413" s="80">
        <f ca="1">SUMIF(Dados_ordenados[ID 1-catálogo-código],Tabela4[[#This Row],[ID catálogo/código]],Dados_ordenados[Estimativa Preliminar de Valor])</f>
        <v>0</v>
      </c>
      <c r="F413" s="81" t="str" cm="1">
        <f t="array" aca="1" ref="F413" ca="1">IFERROR(LOOKUP(2,1/(Dados_ordenados[ID 1-catálogo-código]=Tabela4[[#This Row],[ID catálogo/código]]),Dados_ordenados[ID PCA por catálogo/código]),"")</f>
        <v/>
      </c>
    </row>
    <row r="414" spans="2:6" x14ac:dyDescent="0.2">
      <c r="B414" s="47" t="str" cm="1">
        <f t="array" aca="1" ref="B414" ca="1">catmat_unico</f>
        <v/>
      </c>
      <c r="C414" s="47" t="str">
        <f ca="1">VLOOKUP(Tabela4[[#This Row],[ID catálogo/código]],Dados_ordenados[[ID 1-catálogo-código]:[Código]],2,FALSE)</f>
        <v/>
      </c>
      <c r="D414" s="47" t="str">
        <f ca="1">VLOOKUP(Tabela4[[#This Row],[ID catálogo/código]],Dados_ordenados[[ID 1-catálogo-código]:[Código]],3,FALSE)</f>
        <v/>
      </c>
      <c r="E414" s="80">
        <f ca="1">SUMIF(Dados_ordenados[ID 1-catálogo-código],Tabela4[[#This Row],[ID catálogo/código]],Dados_ordenados[Estimativa Preliminar de Valor])</f>
        <v>0</v>
      </c>
      <c r="F414" s="81" t="str" cm="1">
        <f t="array" aca="1" ref="F414" ca="1">IFERROR(LOOKUP(2,1/(Dados_ordenados[ID 1-catálogo-código]=Tabela4[[#This Row],[ID catálogo/código]]),Dados_ordenados[ID PCA por catálogo/código]),"")</f>
        <v/>
      </c>
    </row>
    <row r="415" spans="2:6" x14ac:dyDescent="0.2">
      <c r="B415" s="47" t="str" cm="1">
        <f t="array" aca="1" ref="B415" ca="1">catmat_unico</f>
        <v/>
      </c>
      <c r="C415" s="47" t="str">
        <f ca="1">VLOOKUP(Tabela4[[#This Row],[ID catálogo/código]],Dados_ordenados[[ID 1-catálogo-código]:[Código]],2,FALSE)</f>
        <v/>
      </c>
      <c r="D415" s="47" t="str">
        <f ca="1">VLOOKUP(Tabela4[[#This Row],[ID catálogo/código]],Dados_ordenados[[ID 1-catálogo-código]:[Código]],3,FALSE)</f>
        <v/>
      </c>
      <c r="E415" s="80">
        <f ca="1">SUMIF(Dados_ordenados[ID 1-catálogo-código],Tabela4[[#This Row],[ID catálogo/código]],Dados_ordenados[Estimativa Preliminar de Valor])</f>
        <v>0</v>
      </c>
      <c r="F415" s="81" t="str" cm="1">
        <f t="array" aca="1" ref="F415" ca="1">IFERROR(LOOKUP(2,1/(Dados_ordenados[ID 1-catálogo-código]=Tabela4[[#This Row],[ID catálogo/código]]),Dados_ordenados[ID PCA por catálogo/código]),"")</f>
        <v/>
      </c>
    </row>
    <row r="416" spans="2:6" x14ac:dyDescent="0.2">
      <c r="B416" s="47" t="str" cm="1">
        <f t="array" aca="1" ref="B416" ca="1">catmat_unico</f>
        <v/>
      </c>
      <c r="C416" s="47" t="str">
        <f ca="1">VLOOKUP(Tabela4[[#This Row],[ID catálogo/código]],Dados_ordenados[[ID 1-catálogo-código]:[Código]],2,FALSE)</f>
        <v/>
      </c>
      <c r="D416" s="47" t="str">
        <f ca="1">VLOOKUP(Tabela4[[#This Row],[ID catálogo/código]],Dados_ordenados[[ID 1-catálogo-código]:[Código]],3,FALSE)</f>
        <v/>
      </c>
      <c r="E416" s="80">
        <f ca="1">SUMIF(Dados_ordenados[ID 1-catálogo-código],Tabela4[[#This Row],[ID catálogo/código]],Dados_ordenados[Estimativa Preliminar de Valor])</f>
        <v>0</v>
      </c>
      <c r="F416" s="81" t="str" cm="1">
        <f t="array" aca="1" ref="F416" ca="1">IFERROR(LOOKUP(2,1/(Dados_ordenados[ID 1-catálogo-código]=Tabela4[[#This Row],[ID catálogo/código]]),Dados_ordenados[ID PCA por catálogo/código]),"")</f>
        <v/>
      </c>
    </row>
    <row r="417" spans="2:6" x14ac:dyDescent="0.2">
      <c r="B417" s="47" t="str" cm="1">
        <f t="array" aca="1" ref="B417" ca="1">catmat_unico</f>
        <v/>
      </c>
      <c r="C417" s="47" t="str">
        <f ca="1">VLOOKUP(Tabela4[[#This Row],[ID catálogo/código]],Dados_ordenados[[ID 1-catálogo-código]:[Código]],2,FALSE)</f>
        <v/>
      </c>
      <c r="D417" s="47" t="str">
        <f ca="1">VLOOKUP(Tabela4[[#This Row],[ID catálogo/código]],Dados_ordenados[[ID 1-catálogo-código]:[Código]],3,FALSE)</f>
        <v/>
      </c>
      <c r="E417" s="80">
        <f ca="1">SUMIF(Dados_ordenados[ID 1-catálogo-código],Tabela4[[#This Row],[ID catálogo/código]],Dados_ordenados[Estimativa Preliminar de Valor])</f>
        <v>0</v>
      </c>
      <c r="F417" s="81" t="str" cm="1">
        <f t="array" aca="1" ref="F417" ca="1">IFERROR(LOOKUP(2,1/(Dados_ordenados[ID 1-catálogo-código]=Tabela4[[#This Row],[ID catálogo/código]]),Dados_ordenados[ID PCA por catálogo/código]),"")</f>
        <v/>
      </c>
    </row>
    <row r="418" spans="2:6" x14ac:dyDescent="0.2">
      <c r="B418" s="47" t="str" cm="1">
        <f t="array" aca="1" ref="B418" ca="1">catmat_unico</f>
        <v/>
      </c>
      <c r="C418" s="47" t="str">
        <f ca="1">VLOOKUP(Tabela4[[#This Row],[ID catálogo/código]],Dados_ordenados[[ID 1-catálogo-código]:[Código]],2,FALSE)</f>
        <v/>
      </c>
      <c r="D418" s="47" t="str">
        <f ca="1">VLOOKUP(Tabela4[[#This Row],[ID catálogo/código]],Dados_ordenados[[ID 1-catálogo-código]:[Código]],3,FALSE)</f>
        <v/>
      </c>
      <c r="E418" s="80">
        <f ca="1">SUMIF(Dados_ordenados[ID 1-catálogo-código],Tabela4[[#This Row],[ID catálogo/código]],Dados_ordenados[Estimativa Preliminar de Valor])</f>
        <v>0</v>
      </c>
      <c r="F418" s="81" t="str" cm="1">
        <f t="array" aca="1" ref="F418" ca="1">IFERROR(LOOKUP(2,1/(Dados_ordenados[ID 1-catálogo-código]=Tabela4[[#This Row],[ID catálogo/código]]),Dados_ordenados[ID PCA por catálogo/código]),"")</f>
        <v/>
      </c>
    </row>
    <row r="419" spans="2:6" x14ac:dyDescent="0.2">
      <c r="B419" s="47" t="str" cm="1">
        <f t="array" aca="1" ref="B419" ca="1">catmat_unico</f>
        <v/>
      </c>
      <c r="C419" s="47" t="str">
        <f ca="1">VLOOKUP(Tabela4[[#This Row],[ID catálogo/código]],Dados_ordenados[[ID 1-catálogo-código]:[Código]],2,FALSE)</f>
        <v/>
      </c>
      <c r="D419" s="47" t="str">
        <f ca="1">VLOOKUP(Tabela4[[#This Row],[ID catálogo/código]],Dados_ordenados[[ID 1-catálogo-código]:[Código]],3,FALSE)</f>
        <v/>
      </c>
      <c r="E419" s="80">
        <f ca="1">SUMIF(Dados_ordenados[ID 1-catálogo-código],Tabela4[[#This Row],[ID catálogo/código]],Dados_ordenados[Estimativa Preliminar de Valor])</f>
        <v>0</v>
      </c>
      <c r="F419" s="81" t="str" cm="1">
        <f t="array" aca="1" ref="F419" ca="1">IFERROR(LOOKUP(2,1/(Dados_ordenados[ID 1-catálogo-código]=Tabela4[[#This Row],[ID catálogo/código]]),Dados_ordenados[ID PCA por catálogo/código]),"")</f>
        <v/>
      </c>
    </row>
    <row r="420" spans="2:6" x14ac:dyDescent="0.2">
      <c r="B420" s="47" t="str" cm="1">
        <f t="array" aca="1" ref="B420" ca="1">catmat_unico</f>
        <v/>
      </c>
      <c r="C420" s="47" t="str">
        <f ca="1">VLOOKUP(Tabela4[[#This Row],[ID catálogo/código]],Dados_ordenados[[ID 1-catálogo-código]:[Código]],2,FALSE)</f>
        <v/>
      </c>
      <c r="D420" s="47" t="str">
        <f ca="1">VLOOKUP(Tabela4[[#This Row],[ID catálogo/código]],Dados_ordenados[[ID 1-catálogo-código]:[Código]],3,FALSE)</f>
        <v/>
      </c>
      <c r="E420" s="80">
        <f ca="1">SUMIF(Dados_ordenados[ID 1-catálogo-código],Tabela4[[#This Row],[ID catálogo/código]],Dados_ordenados[Estimativa Preliminar de Valor])</f>
        <v>0</v>
      </c>
      <c r="F420" s="81" t="str" cm="1">
        <f t="array" aca="1" ref="F420" ca="1">IFERROR(LOOKUP(2,1/(Dados_ordenados[ID 1-catálogo-código]=Tabela4[[#This Row],[ID catálogo/código]]),Dados_ordenados[ID PCA por catálogo/código]),"")</f>
        <v/>
      </c>
    </row>
    <row r="421" spans="2:6" x14ac:dyDescent="0.2">
      <c r="B421" s="47" t="str" cm="1">
        <f t="array" aca="1" ref="B421" ca="1">catmat_unico</f>
        <v/>
      </c>
      <c r="C421" s="47" t="str">
        <f ca="1">VLOOKUP(Tabela4[[#This Row],[ID catálogo/código]],Dados_ordenados[[ID 1-catálogo-código]:[Código]],2,FALSE)</f>
        <v/>
      </c>
      <c r="D421" s="47" t="str">
        <f ca="1">VLOOKUP(Tabela4[[#This Row],[ID catálogo/código]],Dados_ordenados[[ID 1-catálogo-código]:[Código]],3,FALSE)</f>
        <v/>
      </c>
      <c r="E421" s="80">
        <f ca="1">SUMIF(Dados_ordenados[ID 1-catálogo-código],Tabela4[[#This Row],[ID catálogo/código]],Dados_ordenados[Estimativa Preliminar de Valor])</f>
        <v>0</v>
      </c>
      <c r="F421" s="81" t="str" cm="1">
        <f t="array" aca="1" ref="F421" ca="1">IFERROR(LOOKUP(2,1/(Dados_ordenados[ID 1-catálogo-código]=Tabela4[[#This Row],[ID catálogo/código]]),Dados_ordenados[ID PCA por catálogo/código]),"")</f>
        <v/>
      </c>
    </row>
    <row r="422" spans="2:6" x14ac:dyDescent="0.2">
      <c r="B422" s="47" t="str" cm="1">
        <f t="array" aca="1" ref="B422" ca="1">catmat_unico</f>
        <v/>
      </c>
      <c r="C422" s="47" t="str">
        <f ca="1">VLOOKUP(Tabela4[[#This Row],[ID catálogo/código]],Dados_ordenados[[ID 1-catálogo-código]:[Código]],2,FALSE)</f>
        <v/>
      </c>
      <c r="D422" s="47" t="str">
        <f ca="1">VLOOKUP(Tabela4[[#This Row],[ID catálogo/código]],Dados_ordenados[[ID 1-catálogo-código]:[Código]],3,FALSE)</f>
        <v/>
      </c>
      <c r="E422" s="80">
        <f ca="1">SUMIF(Dados_ordenados[ID 1-catálogo-código],Tabela4[[#This Row],[ID catálogo/código]],Dados_ordenados[Estimativa Preliminar de Valor])</f>
        <v>0</v>
      </c>
      <c r="F422" s="81" t="str" cm="1">
        <f t="array" aca="1" ref="F422" ca="1">IFERROR(LOOKUP(2,1/(Dados_ordenados[ID 1-catálogo-código]=Tabela4[[#This Row],[ID catálogo/código]]),Dados_ordenados[ID PCA por catálogo/código]),"")</f>
        <v/>
      </c>
    </row>
    <row r="423" spans="2:6" x14ac:dyDescent="0.2">
      <c r="B423" s="47" t="str" cm="1">
        <f t="array" aca="1" ref="B423" ca="1">catmat_unico</f>
        <v/>
      </c>
      <c r="C423" s="47" t="str">
        <f ca="1">VLOOKUP(Tabela4[[#This Row],[ID catálogo/código]],Dados_ordenados[[ID 1-catálogo-código]:[Código]],2,FALSE)</f>
        <v/>
      </c>
      <c r="D423" s="47" t="str">
        <f ca="1">VLOOKUP(Tabela4[[#This Row],[ID catálogo/código]],Dados_ordenados[[ID 1-catálogo-código]:[Código]],3,FALSE)</f>
        <v/>
      </c>
      <c r="E423" s="80">
        <f ca="1">SUMIF(Dados_ordenados[ID 1-catálogo-código],Tabela4[[#This Row],[ID catálogo/código]],Dados_ordenados[Estimativa Preliminar de Valor])</f>
        <v>0</v>
      </c>
      <c r="F423" s="81" t="str" cm="1">
        <f t="array" aca="1" ref="F423" ca="1">IFERROR(LOOKUP(2,1/(Dados_ordenados[ID 1-catálogo-código]=Tabela4[[#This Row],[ID catálogo/código]]),Dados_ordenados[ID PCA por catálogo/código]),"")</f>
        <v/>
      </c>
    </row>
    <row r="424" spans="2:6" x14ac:dyDescent="0.2">
      <c r="B424" s="47" t="str" cm="1">
        <f t="array" aca="1" ref="B424" ca="1">catmat_unico</f>
        <v/>
      </c>
      <c r="C424" s="47" t="str">
        <f ca="1">VLOOKUP(Tabela4[[#This Row],[ID catálogo/código]],Dados_ordenados[[ID 1-catálogo-código]:[Código]],2,FALSE)</f>
        <v/>
      </c>
      <c r="D424" s="47" t="str">
        <f ca="1">VLOOKUP(Tabela4[[#This Row],[ID catálogo/código]],Dados_ordenados[[ID 1-catálogo-código]:[Código]],3,FALSE)</f>
        <v/>
      </c>
      <c r="E424" s="80">
        <f ca="1">SUMIF(Dados_ordenados[ID 1-catálogo-código],Tabela4[[#This Row],[ID catálogo/código]],Dados_ordenados[Estimativa Preliminar de Valor])</f>
        <v>0</v>
      </c>
      <c r="F424" s="81" t="str" cm="1">
        <f t="array" aca="1" ref="F424" ca="1">IFERROR(LOOKUP(2,1/(Dados_ordenados[ID 1-catálogo-código]=Tabela4[[#This Row],[ID catálogo/código]]),Dados_ordenados[ID PCA por catálogo/código]),"")</f>
        <v/>
      </c>
    </row>
    <row r="425" spans="2:6" x14ac:dyDescent="0.2">
      <c r="B425" s="47" t="str" cm="1">
        <f t="array" aca="1" ref="B425" ca="1">catmat_unico</f>
        <v/>
      </c>
      <c r="C425" s="47" t="str">
        <f ca="1">VLOOKUP(Tabela4[[#This Row],[ID catálogo/código]],Dados_ordenados[[ID 1-catálogo-código]:[Código]],2,FALSE)</f>
        <v/>
      </c>
      <c r="D425" s="47" t="str">
        <f ca="1">VLOOKUP(Tabela4[[#This Row],[ID catálogo/código]],Dados_ordenados[[ID 1-catálogo-código]:[Código]],3,FALSE)</f>
        <v/>
      </c>
      <c r="E425" s="80">
        <f ca="1">SUMIF(Dados_ordenados[ID 1-catálogo-código],Tabela4[[#This Row],[ID catálogo/código]],Dados_ordenados[Estimativa Preliminar de Valor])</f>
        <v>0</v>
      </c>
      <c r="F425" s="81" t="str" cm="1">
        <f t="array" aca="1" ref="F425" ca="1">IFERROR(LOOKUP(2,1/(Dados_ordenados[ID 1-catálogo-código]=Tabela4[[#This Row],[ID catálogo/código]]),Dados_ordenados[ID PCA por catálogo/código]),"")</f>
        <v/>
      </c>
    </row>
    <row r="426" spans="2:6" x14ac:dyDescent="0.2">
      <c r="B426" s="47" t="str" cm="1">
        <f t="array" aca="1" ref="B426" ca="1">catmat_unico</f>
        <v/>
      </c>
      <c r="C426" s="47" t="str">
        <f ca="1">VLOOKUP(Tabela4[[#This Row],[ID catálogo/código]],Dados_ordenados[[ID 1-catálogo-código]:[Código]],2,FALSE)</f>
        <v/>
      </c>
      <c r="D426" s="47" t="str">
        <f ca="1">VLOOKUP(Tabela4[[#This Row],[ID catálogo/código]],Dados_ordenados[[ID 1-catálogo-código]:[Código]],3,FALSE)</f>
        <v/>
      </c>
      <c r="E426" s="80">
        <f ca="1">SUMIF(Dados_ordenados[ID 1-catálogo-código],Tabela4[[#This Row],[ID catálogo/código]],Dados_ordenados[Estimativa Preliminar de Valor])</f>
        <v>0</v>
      </c>
      <c r="F426" s="81" t="str" cm="1">
        <f t="array" aca="1" ref="F426" ca="1">IFERROR(LOOKUP(2,1/(Dados_ordenados[ID 1-catálogo-código]=Tabela4[[#This Row],[ID catálogo/código]]),Dados_ordenados[ID PCA por catálogo/código]),"")</f>
        <v/>
      </c>
    </row>
    <row r="427" spans="2:6" x14ac:dyDescent="0.2">
      <c r="B427" s="47" t="str" cm="1">
        <f t="array" aca="1" ref="B427" ca="1">catmat_unico</f>
        <v/>
      </c>
      <c r="C427" s="47" t="str">
        <f ca="1">VLOOKUP(Tabela4[[#This Row],[ID catálogo/código]],Dados_ordenados[[ID 1-catálogo-código]:[Código]],2,FALSE)</f>
        <v/>
      </c>
      <c r="D427" s="47" t="str">
        <f ca="1">VLOOKUP(Tabela4[[#This Row],[ID catálogo/código]],Dados_ordenados[[ID 1-catálogo-código]:[Código]],3,FALSE)</f>
        <v/>
      </c>
      <c r="E427" s="80">
        <f ca="1">SUMIF(Dados_ordenados[ID 1-catálogo-código],Tabela4[[#This Row],[ID catálogo/código]],Dados_ordenados[Estimativa Preliminar de Valor])</f>
        <v>0</v>
      </c>
      <c r="F427" s="81" t="str" cm="1">
        <f t="array" aca="1" ref="F427" ca="1">IFERROR(LOOKUP(2,1/(Dados_ordenados[ID 1-catálogo-código]=Tabela4[[#This Row],[ID catálogo/código]]),Dados_ordenados[ID PCA por catálogo/código]),"")</f>
        <v/>
      </c>
    </row>
    <row r="428" spans="2:6" x14ac:dyDescent="0.2">
      <c r="B428" s="47" t="str" cm="1">
        <f t="array" aca="1" ref="B428" ca="1">catmat_unico</f>
        <v/>
      </c>
      <c r="C428" s="47" t="str">
        <f ca="1">VLOOKUP(Tabela4[[#This Row],[ID catálogo/código]],Dados_ordenados[[ID 1-catálogo-código]:[Código]],2,FALSE)</f>
        <v/>
      </c>
      <c r="D428" s="47" t="str">
        <f ca="1">VLOOKUP(Tabela4[[#This Row],[ID catálogo/código]],Dados_ordenados[[ID 1-catálogo-código]:[Código]],3,FALSE)</f>
        <v/>
      </c>
      <c r="E428" s="80">
        <f ca="1">SUMIF(Dados_ordenados[ID 1-catálogo-código],Tabela4[[#This Row],[ID catálogo/código]],Dados_ordenados[Estimativa Preliminar de Valor])</f>
        <v>0</v>
      </c>
      <c r="F428" s="81" t="str" cm="1">
        <f t="array" aca="1" ref="F428" ca="1">IFERROR(LOOKUP(2,1/(Dados_ordenados[ID 1-catálogo-código]=Tabela4[[#This Row],[ID catálogo/código]]),Dados_ordenados[ID PCA por catálogo/código]),"")</f>
        <v/>
      </c>
    </row>
    <row r="429" spans="2:6" x14ac:dyDescent="0.2">
      <c r="B429" s="47" t="str" cm="1">
        <f t="array" aca="1" ref="B429" ca="1">catmat_unico</f>
        <v/>
      </c>
      <c r="C429" s="47" t="str">
        <f ca="1">VLOOKUP(Tabela4[[#This Row],[ID catálogo/código]],Dados_ordenados[[ID 1-catálogo-código]:[Código]],2,FALSE)</f>
        <v/>
      </c>
      <c r="D429" s="47" t="str">
        <f ca="1">VLOOKUP(Tabela4[[#This Row],[ID catálogo/código]],Dados_ordenados[[ID 1-catálogo-código]:[Código]],3,FALSE)</f>
        <v/>
      </c>
      <c r="E429" s="80">
        <f ca="1">SUMIF(Dados_ordenados[ID 1-catálogo-código],Tabela4[[#This Row],[ID catálogo/código]],Dados_ordenados[Estimativa Preliminar de Valor])</f>
        <v>0</v>
      </c>
      <c r="F429" s="81" t="str" cm="1">
        <f t="array" aca="1" ref="F429" ca="1">IFERROR(LOOKUP(2,1/(Dados_ordenados[ID 1-catálogo-código]=Tabela4[[#This Row],[ID catálogo/código]]),Dados_ordenados[ID PCA por catálogo/código]),"")</f>
        <v/>
      </c>
    </row>
    <row r="430" spans="2:6" x14ac:dyDescent="0.2">
      <c r="B430" s="47" t="str" cm="1">
        <f t="array" aca="1" ref="B430" ca="1">catmat_unico</f>
        <v/>
      </c>
      <c r="C430" s="47" t="str">
        <f ca="1">VLOOKUP(Tabela4[[#This Row],[ID catálogo/código]],Dados_ordenados[[ID 1-catálogo-código]:[Código]],2,FALSE)</f>
        <v/>
      </c>
      <c r="D430" s="47" t="str">
        <f ca="1">VLOOKUP(Tabela4[[#This Row],[ID catálogo/código]],Dados_ordenados[[ID 1-catálogo-código]:[Código]],3,FALSE)</f>
        <v/>
      </c>
      <c r="E430" s="80">
        <f ca="1">SUMIF(Dados_ordenados[ID 1-catálogo-código],Tabela4[[#This Row],[ID catálogo/código]],Dados_ordenados[Estimativa Preliminar de Valor])</f>
        <v>0</v>
      </c>
      <c r="F430" s="81" t="str" cm="1">
        <f t="array" aca="1" ref="F430" ca="1">IFERROR(LOOKUP(2,1/(Dados_ordenados[ID 1-catálogo-código]=Tabela4[[#This Row],[ID catálogo/código]]),Dados_ordenados[ID PCA por catálogo/código]),"")</f>
        <v/>
      </c>
    </row>
    <row r="431" spans="2:6" x14ac:dyDescent="0.2">
      <c r="B431" s="47" t="str" cm="1">
        <f t="array" aca="1" ref="B431" ca="1">catmat_unico</f>
        <v/>
      </c>
      <c r="C431" s="47" t="str">
        <f ca="1">VLOOKUP(Tabela4[[#This Row],[ID catálogo/código]],Dados_ordenados[[ID 1-catálogo-código]:[Código]],2,FALSE)</f>
        <v/>
      </c>
      <c r="D431" s="47" t="str">
        <f ca="1">VLOOKUP(Tabela4[[#This Row],[ID catálogo/código]],Dados_ordenados[[ID 1-catálogo-código]:[Código]],3,FALSE)</f>
        <v/>
      </c>
      <c r="E431" s="80">
        <f ca="1">SUMIF(Dados_ordenados[ID 1-catálogo-código],Tabela4[[#This Row],[ID catálogo/código]],Dados_ordenados[Estimativa Preliminar de Valor])</f>
        <v>0</v>
      </c>
      <c r="F431" s="81" t="str" cm="1">
        <f t="array" aca="1" ref="F431" ca="1">IFERROR(LOOKUP(2,1/(Dados_ordenados[ID 1-catálogo-código]=Tabela4[[#This Row],[ID catálogo/código]]),Dados_ordenados[ID PCA por catálogo/código]),"")</f>
        <v/>
      </c>
    </row>
    <row r="432" spans="2:6" x14ac:dyDescent="0.2">
      <c r="B432" s="47" t="str" cm="1">
        <f t="array" aca="1" ref="B432" ca="1">catmat_unico</f>
        <v/>
      </c>
      <c r="C432" s="47" t="str">
        <f ca="1">VLOOKUP(Tabela4[[#This Row],[ID catálogo/código]],Dados_ordenados[[ID 1-catálogo-código]:[Código]],2,FALSE)</f>
        <v/>
      </c>
      <c r="D432" s="47" t="str">
        <f ca="1">VLOOKUP(Tabela4[[#This Row],[ID catálogo/código]],Dados_ordenados[[ID 1-catálogo-código]:[Código]],3,FALSE)</f>
        <v/>
      </c>
      <c r="E432" s="80">
        <f ca="1">SUMIF(Dados_ordenados[ID 1-catálogo-código],Tabela4[[#This Row],[ID catálogo/código]],Dados_ordenados[Estimativa Preliminar de Valor])</f>
        <v>0</v>
      </c>
      <c r="F432" s="81" t="str" cm="1">
        <f t="array" aca="1" ref="F432" ca="1">IFERROR(LOOKUP(2,1/(Dados_ordenados[ID 1-catálogo-código]=Tabela4[[#This Row],[ID catálogo/código]]),Dados_ordenados[ID PCA por catálogo/código]),"")</f>
        <v/>
      </c>
    </row>
    <row r="433" spans="2:6" x14ac:dyDescent="0.2">
      <c r="B433" s="47" t="str" cm="1">
        <f t="array" aca="1" ref="B433" ca="1">catmat_unico</f>
        <v/>
      </c>
      <c r="C433" s="47" t="str">
        <f ca="1">VLOOKUP(Tabela4[[#This Row],[ID catálogo/código]],Dados_ordenados[[ID 1-catálogo-código]:[Código]],2,FALSE)</f>
        <v/>
      </c>
      <c r="D433" s="47" t="str">
        <f ca="1">VLOOKUP(Tabela4[[#This Row],[ID catálogo/código]],Dados_ordenados[[ID 1-catálogo-código]:[Código]],3,FALSE)</f>
        <v/>
      </c>
      <c r="E433" s="80">
        <f ca="1">SUMIF(Dados_ordenados[ID 1-catálogo-código],Tabela4[[#This Row],[ID catálogo/código]],Dados_ordenados[Estimativa Preliminar de Valor])</f>
        <v>0</v>
      </c>
      <c r="F433" s="81" t="str" cm="1">
        <f t="array" aca="1" ref="F433" ca="1">IFERROR(LOOKUP(2,1/(Dados_ordenados[ID 1-catálogo-código]=Tabela4[[#This Row],[ID catálogo/código]]),Dados_ordenados[ID PCA por catálogo/código]),"")</f>
        <v/>
      </c>
    </row>
    <row r="434" spans="2:6" x14ac:dyDescent="0.2">
      <c r="B434" s="47" t="str" cm="1">
        <f t="array" aca="1" ref="B434" ca="1">catmat_unico</f>
        <v/>
      </c>
      <c r="C434" s="47" t="str">
        <f ca="1">VLOOKUP(Tabela4[[#This Row],[ID catálogo/código]],Dados_ordenados[[ID 1-catálogo-código]:[Código]],2,FALSE)</f>
        <v/>
      </c>
      <c r="D434" s="47" t="str">
        <f ca="1">VLOOKUP(Tabela4[[#This Row],[ID catálogo/código]],Dados_ordenados[[ID 1-catálogo-código]:[Código]],3,FALSE)</f>
        <v/>
      </c>
      <c r="E434" s="80">
        <f ca="1">SUMIF(Dados_ordenados[ID 1-catálogo-código],Tabela4[[#This Row],[ID catálogo/código]],Dados_ordenados[Estimativa Preliminar de Valor])</f>
        <v>0</v>
      </c>
      <c r="F434" s="81" t="str" cm="1">
        <f t="array" aca="1" ref="F434" ca="1">IFERROR(LOOKUP(2,1/(Dados_ordenados[ID 1-catálogo-código]=Tabela4[[#This Row],[ID catálogo/código]]),Dados_ordenados[ID PCA por catálogo/código]),"")</f>
        <v/>
      </c>
    </row>
    <row r="435" spans="2:6" x14ac:dyDescent="0.2">
      <c r="B435" s="47" t="str" cm="1">
        <f t="array" aca="1" ref="B435" ca="1">catmat_unico</f>
        <v/>
      </c>
      <c r="C435" s="47" t="str">
        <f ca="1">VLOOKUP(Tabela4[[#This Row],[ID catálogo/código]],Dados_ordenados[[ID 1-catálogo-código]:[Código]],2,FALSE)</f>
        <v/>
      </c>
      <c r="D435" s="47" t="str">
        <f ca="1">VLOOKUP(Tabela4[[#This Row],[ID catálogo/código]],Dados_ordenados[[ID 1-catálogo-código]:[Código]],3,FALSE)</f>
        <v/>
      </c>
      <c r="E435" s="80">
        <f ca="1">SUMIF(Dados_ordenados[ID 1-catálogo-código],Tabela4[[#This Row],[ID catálogo/código]],Dados_ordenados[Estimativa Preliminar de Valor])</f>
        <v>0</v>
      </c>
      <c r="F435" s="81" t="str" cm="1">
        <f t="array" aca="1" ref="F435" ca="1">IFERROR(LOOKUP(2,1/(Dados_ordenados[ID 1-catálogo-código]=Tabela4[[#This Row],[ID catálogo/código]]),Dados_ordenados[ID PCA por catálogo/código]),"")</f>
        <v/>
      </c>
    </row>
    <row r="436" spans="2:6" x14ac:dyDescent="0.2">
      <c r="B436" s="47" t="str" cm="1">
        <f t="array" aca="1" ref="B436" ca="1">catmat_unico</f>
        <v/>
      </c>
      <c r="C436" s="47" t="str">
        <f ca="1">VLOOKUP(Tabela4[[#This Row],[ID catálogo/código]],Dados_ordenados[[ID 1-catálogo-código]:[Código]],2,FALSE)</f>
        <v/>
      </c>
      <c r="D436" s="47" t="str">
        <f ca="1">VLOOKUP(Tabela4[[#This Row],[ID catálogo/código]],Dados_ordenados[[ID 1-catálogo-código]:[Código]],3,FALSE)</f>
        <v/>
      </c>
      <c r="E436" s="80">
        <f ca="1">SUMIF(Dados_ordenados[ID 1-catálogo-código],Tabela4[[#This Row],[ID catálogo/código]],Dados_ordenados[Estimativa Preliminar de Valor])</f>
        <v>0</v>
      </c>
      <c r="F436" s="81" t="str" cm="1">
        <f t="array" aca="1" ref="F436" ca="1">IFERROR(LOOKUP(2,1/(Dados_ordenados[ID 1-catálogo-código]=Tabela4[[#This Row],[ID catálogo/código]]),Dados_ordenados[ID PCA por catálogo/código]),"")</f>
        <v/>
      </c>
    </row>
    <row r="437" spans="2:6" x14ac:dyDescent="0.2">
      <c r="B437" s="47" t="str" cm="1">
        <f t="array" aca="1" ref="B437" ca="1">catmat_unico</f>
        <v/>
      </c>
      <c r="C437" s="47" t="str">
        <f ca="1">VLOOKUP(Tabela4[[#This Row],[ID catálogo/código]],Dados_ordenados[[ID 1-catálogo-código]:[Código]],2,FALSE)</f>
        <v/>
      </c>
      <c r="D437" s="47" t="str">
        <f ca="1">VLOOKUP(Tabela4[[#This Row],[ID catálogo/código]],Dados_ordenados[[ID 1-catálogo-código]:[Código]],3,FALSE)</f>
        <v/>
      </c>
      <c r="E437" s="80">
        <f ca="1">SUMIF(Dados_ordenados[ID 1-catálogo-código],Tabela4[[#This Row],[ID catálogo/código]],Dados_ordenados[Estimativa Preliminar de Valor])</f>
        <v>0</v>
      </c>
      <c r="F437" s="81" t="str" cm="1">
        <f t="array" aca="1" ref="F437" ca="1">IFERROR(LOOKUP(2,1/(Dados_ordenados[ID 1-catálogo-código]=Tabela4[[#This Row],[ID catálogo/código]]),Dados_ordenados[ID PCA por catálogo/código]),"")</f>
        <v/>
      </c>
    </row>
    <row r="438" spans="2:6" x14ac:dyDescent="0.2">
      <c r="B438" s="47" t="str" cm="1">
        <f t="array" aca="1" ref="B438" ca="1">catmat_unico</f>
        <v/>
      </c>
      <c r="C438" s="47" t="str">
        <f ca="1">VLOOKUP(Tabela4[[#This Row],[ID catálogo/código]],Dados_ordenados[[ID 1-catálogo-código]:[Código]],2,FALSE)</f>
        <v/>
      </c>
      <c r="D438" s="47" t="str">
        <f ca="1">VLOOKUP(Tabela4[[#This Row],[ID catálogo/código]],Dados_ordenados[[ID 1-catálogo-código]:[Código]],3,FALSE)</f>
        <v/>
      </c>
      <c r="E438" s="80">
        <f ca="1">SUMIF(Dados_ordenados[ID 1-catálogo-código],Tabela4[[#This Row],[ID catálogo/código]],Dados_ordenados[Estimativa Preliminar de Valor])</f>
        <v>0</v>
      </c>
      <c r="F438" s="81" t="str" cm="1">
        <f t="array" aca="1" ref="F438" ca="1">IFERROR(LOOKUP(2,1/(Dados_ordenados[ID 1-catálogo-código]=Tabela4[[#This Row],[ID catálogo/código]]),Dados_ordenados[ID PCA por catálogo/código]),"")</f>
        <v/>
      </c>
    </row>
    <row r="439" spans="2:6" x14ac:dyDescent="0.2">
      <c r="B439" s="47" t="str" cm="1">
        <f t="array" aca="1" ref="B439" ca="1">catmat_unico</f>
        <v/>
      </c>
      <c r="C439" s="47" t="str">
        <f ca="1">VLOOKUP(Tabela4[[#This Row],[ID catálogo/código]],Dados_ordenados[[ID 1-catálogo-código]:[Código]],2,FALSE)</f>
        <v/>
      </c>
      <c r="D439" s="47" t="str">
        <f ca="1">VLOOKUP(Tabela4[[#This Row],[ID catálogo/código]],Dados_ordenados[[ID 1-catálogo-código]:[Código]],3,FALSE)</f>
        <v/>
      </c>
      <c r="E439" s="80">
        <f ca="1">SUMIF(Dados_ordenados[ID 1-catálogo-código],Tabela4[[#This Row],[ID catálogo/código]],Dados_ordenados[Estimativa Preliminar de Valor])</f>
        <v>0</v>
      </c>
      <c r="F439" s="81" t="str" cm="1">
        <f t="array" aca="1" ref="F439" ca="1">IFERROR(LOOKUP(2,1/(Dados_ordenados[ID 1-catálogo-código]=Tabela4[[#This Row],[ID catálogo/código]]),Dados_ordenados[ID PCA por catálogo/código]),"")</f>
        <v/>
      </c>
    </row>
    <row r="440" spans="2:6" x14ac:dyDescent="0.2">
      <c r="B440" s="47" t="str" cm="1">
        <f t="array" aca="1" ref="B440" ca="1">catmat_unico</f>
        <v/>
      </c>
      <c r="C440" s="47" t="str">
        <f ca="1">VLOOKUP(Tabela4[[#This Row],[ID catálogo/código]],Dados_ordenados[[ID 1-catálogo-código]:[Código]],2,FALSE)</f>
        <v/>
      </c>
      <c r="D440" s="47" t="str">
        <f ca="1">VLOOKUP(Tabela4[[#This Row],[ID catálogo/código]],Dados_ordenados[[ID 1-catálogo-código]:[Código]],3,FALSE)</f>
        <v/>
      </c>
      <c r="E440" s="80">
        <f ca="1">SUMIF(Dados_ordenados[ID 1-catálogo-código],Tabela4[[#This Row],[ID catálogo/código]],Dados_ordenados[Estimativa Preliminar de Valor])</f>
        <v>0</v>
      </c>
      <c r="F440" s="81" t="str" cm="1">
        <f t="array" aca="1" ref="F440" ca="1">IFERROR(LOOKUP(2,1/(Dados_ordenados[ID 1-catálogo-código]=Tabela4[[#This Row],[ID catálogo/código]]),Dados_ordenados[ID PCA por catálogo/código]),"")</f>
        <v/>
      </c>
    </row>
    <row r="441" spans="2:6" x14ac:dyDescent="0.2">
      <c r="B441" s="47" t="str" cm="1">
        <f t="array" aca="1" ref="B441" ca="1">catmat_unico</f>
        <v/>
      </c>
      <c r="C441" s="47" t="str">
        <f ca="1">VLOOKUP(Tabela4[[#This Row],[ID catálogo/código]],Dados_ordenados[[ID 1-catálogo-código]:[Código]],2,FALSE)</f>
        <v/>
      </c>
      <c r="D441" s="47" t="str">
        <f ca="1">VLOOKUP(Tabela4[[#This Row],[ID catálogo/código]],Dados_ordenados[[ID 1-catálogo-código]:[Código]],3,FALSE)</f>
        <v/>
      </c>
      <c r="E441" s="80">
        <f ca="1">SUMIF(Dados_ordenados[ID 1-catálogo-código],Tabela4[[#This Row],[ID catálogo/código]],Dados_ordenados[Estimativa Preliminar de Valor])</f>
        <v>0</v>
      </c>
      <c r="F441" s="81" t="str" cm="1">
        <f t="array" aca="1" ref="F441" ca="1">IFERROR(LOOKUP(2,1/(Dados_ordenados[ID 1-catálogo-código]=Tabela4[[#This Row],[ID catálogo/código]]),Dados_ordenados[ID PCA por catálogo/código]),"")</f>
        <v/>
      </c>
    </row>
    <row r="442" spans="2:6" x14ac:dyDescent="0.2">
      <c r="B442" s="47" t="str" cm="1">
        <f t="array" aca="1" ref="B442" ca="1">catmat_unico</f>
        <v/>
      </c>
      <c r="C442" s="47" t="str">
        <f ca="1">VLOOKUP(Tabela4[[#This Row],[ID catálogo/código]],Dados_ordenados[[ID 1-catálogo-código]:[Código]],2,FALSE)</f>
        <v/>
      </c>
      <c r="D442" s="47" t="str">
        <f ca="1">VLOOKUP(Tabela4[[#This Row],[ID catálogo/código]],Dados_ordenados[[ID 1-catálogo-código]:[Código]],3,FALSE)</f>
        <v/>
      </c>
      <c r="E442" s="80">
        <f ca="1">SUMIF(Dados_ordenados[ID 1-catálogo-código],Tabela4[[#This Row],[ID catálogo/código]],Dados_ordenados[Estimativa Preliminar de Valor])</f>
        <v>0</v>
      </c>
      <c r="F442" s="81" t="str" cm="1">
        <f t="array" aca="1" ref="F442" ca="1">IFERROR(LOOKUP(2,1/(Dados_ordenados[ID 1-catálogo-código]=Tabela4[[#This Row],[ID catálogo/código]]),Dados_ordenados[ID PCA por catálogo/código]),"")</f>
        <v/>
      </c>
    </row>
    <row r="443" spans="2:6" x14ac:dyDescent="0.2">
      <c r="B443" s="47" t="str" cm="1">
        <f t="array" aca="1" ref="B443" ca="1">catmat_unico</f>
        <v/>
      </c>
      <c r="C443" s="47" t="str">
        <f ca="1">VLOOKUP(Tabela4[[#This Row],[ID catálogo/código]],Dados_ordenados[[ID 1-catálogo-código]:[Código]],2,FALSE)</f>
        <v/>
      </c>
      <c r="D443" s="47" t="str">
        <f ca="1">VLOOKUP(Tabela4[[#This Row],[ID catálogo/código]],Dados_ordenados[[ID 1-catálogo-código]:[Código]],3,FALSE)</f>
        <v/>
      </c>
      <c r="E443" s="80">
        <f ca="1">SUMIF(Dados_ordenados[ID 1-catálogo-código],Tabela4[[#This Row],[ID catálogo/código]],Dados_ordenados[Estimativa Preliminar de Valor])</f>
        <v>0</v>
      </c>
      <c r="F443" s="81" t="str" cm="1">
        <f t="array" aca="1" ref="F443" ca="1">IFERROR(LOOKUP(2,1/(Dados_ordenados[ID 1-catálogo-código]=Tabela4[[#This Row],[ID catálogo/código]]),Dados_ordenados[ID PCA por catálogo/código]),"")</f>
        <v/>
      </c>
    </row>
    <row r="444" spans="2:6" x14ac:dyDescent="0.2">
      <c r="B444" s="47" t="str" cm="1">
        <f t="array" aca="1" ref="B444" ca="1">catmat_unico</f>
        <v/>
      </c>
      <c r="C444" s="47" t="str">
        <f ca="1">VLOOKUP(Tabela4[[#This Row],[ID catálogo/código]],Dados_ordenados[[ID 1-catálogo-código]:[Código]],2,FALSE)</f>
        <v/>
      </c>
      <c r="D444" s="47" t="str">
        <f ca="1">VLOOKUP(Tabela4[[#This Row],[ID catálogo/código]],Dados_ordenados[[ID 1-catálogo-código]:[Código]],3,FALSE)</f>
        <v/>
      </c>
      <c r="E444" s="80">
        <f ca="1">SUMIF(Dados_ordenados[ID 1-catálogo-código],Tabela4[[#This Row],[ID catálogo/código]],Dados_ordenados[Estimativa Preliminar de Valor])</f>
        <v>0</v>
      </c>
      <c r="F444" s="81" t="str" cm="1">
        <f t="array" aca="1" ref="F444" ca="1">IFERROR(LOOKUP(2,1/(Dados_ordenados[ID 1-catálogo-código]=Tabela4[[#This Row],[ID catálogo/código]]),Dados_ordenados[ID PCA por catálogo/código]),"")</f>
        <v/>
      </c>
    </row>
    <row r="445" spans="2:6" x14ac:dyDescent="0.2">
      <c r="B445" s="47" t="str" cm="1">
        <f t="array" aca="1" ref="B445" ca="1">catmat_unico</f>
        <v/>
      </c>
      <c r="C445" s="47" t="str">
        <f ca="1">VLOOKUP(Tabela4[[#This Row],[ID catálogo/código]],Dados_ordenados[[ID 1-catálogo-código]:[Código]],2,FALSE)</f>
        <v/>
      </c>
      <c r="D445" s="47" t="str">
        <f ca="1">VLOOKUP(Tabela4[[#This Row],[ID catálogo/código]],Dados_ordenados[[ID 1-catálogo-código]:[Código]],3,FALSE)</f>
        <v/>
      </c>
      <c r="E445" s="80">
        <f ca="1">SUMIF(Dados_ordenados[ID 1-catálogo-código],Tabela4[[#This Row],[ID catálogo/código]],Dados_ordenados[Estimativa Preliminar de Valor])</f>
        <v>0</v>
      </c>
      <c r="F445" s="81" t="str" cm="1">
        <f t="array" aca="1" ref="F445" ca="1">IFERROR(LOOKUP(2,1/(Dados_ordenados[ID 1-catálogo-código]=Tabela4[[#This Row],[ID catálogo/código]]),Dados_ordenados[ID PCA por catálogo/código]),"")</f>
        <v/>
      </c>
    </row>
    <row r="446" spans="2:6" x14ac:dyDescent="0.2">
      <c r="B446" s="47" t="str" cm="1">
        <f t="array" aca="1" ref="B446" ca="1">catmat_unico</f>
        <v/>
      </c>
      <c r="C446" s="47" t="str">
        <f ca="1">VLOOKUP(Tabela4[[#This Row],[ID catálogo/código]],Dados_ordenados[[ID 1-catálogo-código]:[Código]],2,FALSE)</f>
        <v/>
      </c>
      <c r="D446" s="47" t="str">
        <f ca="1">VLOOKUP(Tabela4[[#This Row],[ID catálogo/código]],Dados_ordenados[[ID 1-catálogo-código]:[Código]],3,FALSE)</f>
        <v/>
      </c>
      <c r="E446" s="80">
        <f ca="1">SUMIF(Dados_ordenados[ID 1-catálogo-código],Tabela4[[#This Row],[ID catálogo/código]],Dados_ordenados[Estimativa Preliminar de Valor])</f>
        <v>0</v>
      </c>
      <c r="F446" s="81" t="str" cm="1">
        <f t="array" aca="1" ref="F446" ca="1">IFERROR(LOOKUP(2,1/(Dados_ordenados[ID 1-catálogo-código]=Tabela4[[#This Row],[ID catálogo/código]]),Dados_ordenados[ID PCA por catálogo/código]),"")</f>
        <v/>
      </c>
    </row>
    <row r="447" spans="2:6" x14ac:dyDescent="0.2">
      <c r="B447" s="47" t="str" cm="1">
        <f t="array" aca="1" ref="B447" ca="1">catmat_unico</f>
        <v/>
      </c>
      <c r="C447" s="47" t="str">
        <f ca="1">VLOOKUP(Tabela4[[#This Row],[ID catálogo/código]],Dados_ordenados[[ID 1-catálogo-código]:[Código]],2,FALSE)</f>
        <v/>
      </c>
      <c r="D447" s="47" t="str">
        <f ca="1">VLOOKUP(Tabela4[[#This Row],[ID catálogo/código]],Dados_ordenados[[ID 1-catálogo-código]:[Código]],3,FALSE)</f>
        <v/>
      </c>
      <c r="E447" s="80">
        <f ca="1">SUMIF(Dados_ordenados[ID 1-catálogo-código],Tabela4[[#This Row],[ID catálogo/código]],Dados_ordenados[Estimativa Preliminar de Valor])</f>
        <v>0</v>
      </c>
      <c r="F447" s="81" t="str" cm="1">
        <f t="array" aca="1" ref="F447" ca="1">IFERROR(LOOKUP(2,1/(Dados_ordenados[ID 1-catálogo-código]=Tabela4[[#This Row],[ID catálogo/código]]),Dados_ordenados[ID PCA por catálogo/código]),"")</f>
        <v/>
      </c>
    </row>
    <row r="448" spans="2:6" x14ac:dyDescent="0.2">
      <c r="B448" s="47" t="str" cm="1">
        <f t="array" aca="1" ref="B448" ca="1">catmat_unico</f>
        <v/>
      </c>
      <c r="C448" s="47" t="str">
        <f ca="1">VLOOKUP(Tabela4[[#This Row],[ID catálogo/código]],Dados_ordenados[[ID 1-catálogo-código]:[Código]],2,FALSE)</f>
        <v/>
      </c>
      <c r="D448" s="47" t="str">
        <f ca="1">VLOOKUP(Tabela4[[#This Row],[ID catálogo/código]],Dados_ordenados[[ID 1-catálogo-código]:[Código]],3,FALSE)</f>
        <v/>
      </c>
      <c r="E448" s="80">
        <f ca="1">SUMIF(Dados_ordenados[ID 1-catálogo-código],Tabela4[[#This Row],[ID catálogo/código]],Dados_ordenados[Estimativa Preliminar de Valor])</f>
        <v>0</v>
      </c>
      <c r="F448" s="81" t="str" cm="1">
        <f t="array" aca="1" ref="F448" ca="1">IFERROR(LOOKUP(2,1/(Dados_ordenados[ID 1-catálogo-código]=Tabela4[[#This Row],[ID catálogo/código]]),Dados_ordenados[ID PCA por catálogo/código]),"")</f>
        <v/>
      </c>
    </row>
    <row r="449" spans="2:6" x14ac:dyDescent="0.2">
      <c r="B449" s="47" t="str" cm="1">
        <f t="array" aca="1" ref="B449" ca="1">catmat_unico</f>
        <v/>
      </c>
      <c r="C449" s="47" t="str">
        <f ca="1">VLOOKUP(Tabela4[[#This Row],[ID catálogo/código]],Dados_ordenados[[ID 1-catálogo-código]:[Código]],2,FALSE)</f>
        <v/>
      </c>
      <c r="D449" s="47" t="str">
        <f ca="1">VLOOKUP(Tabela4[[#This Row],[ID catálogo/código]],Dados_ordenados[[ID 1-catálogo-código]:[Código]],3,FALSE)</f>
        <v/>
      </c>
      <c r="E449" s="80">
        <f ca="1">SUMIF(Dados_ordenados[ID 1-catálogo-código],Tabela4[[#This Row],[ID catálogo/código]],Dados_ordenados[Estimativa Preliminar de Valor])</f>
        <v>0</v>
      </c>
      <c r="F449" s="81" t="str" cm="1">
        <f t="array" aca="1" ref="F449" ca="1">IFERROR(LOOKUP(2,1/(Dados_ordenados[ID 1-catálogo-código]=Tabela4[[#This Row],[ID catálogo/código]]),Dados_ordenados[ID PCA por catálogo/código]),"")</f>
        <v/>
      </c>
    </row>
    <row r="450" spans="2:6" x14ac:dyDescent="0.2">
      <c r="B450" s="47" t="str" cm="1">
        <f t="array" aca="1" ref="B450" ca="1">catmat_unico</f>
        <v/>
      </c>
      <c r="C450" s="47" t="str">
        <f ca="1">VLOOKUP(Tabela4[[#This Row],[ID catálogo/código]],Dados_ordenados[[ID 1-catálogo-código]:[Código]],2,FALSE)</f>
        <v/>
      </c>
      <c r="D450" s="47" t="str">
        <f ca="1">VLOOKUP(Tabela4[[#This Row],[ID catálogo/código]],Dados_ordenados[[ID 1-catálogo-código]:[Código]],3,FALSE)</f>
        <v/>
      </c>
      <c r="E450" s="80">
        <f ca="1">SUMIF(Dados_ordenados[ID 1-catálogo-código],Tabela4[[#This Row],[ID catálogo/código]],Dados_ordenados[Estimativa Preliminar de Valor])</f>
        <v>0</v>
      </c>
      <c r="F450" s="81" t="str" cm="1">
        <f t="array" aca="1" ref="F450" ca="1">IFERROR(LOOKUP(2,1/(Dados_ordenados[ID 1-catálogo-código]=Tabela4[[#This Row],[ID catálogo/código]]),Dados_ordenados[ID PCA por catálogo/código]),"")</f>
        <v/>
      </c>
    </row>
    <row r="451" spans="2:6" x14ac:dyDescent="0.2">
      <c r="B451" s="47" t="str" cm="1">
        <f t="array" aca="1" ref="B451" ca="1">catmat_unico</f>
        <v/>
      </c>
      <c r="C451" s="47" t="str">
        <f ca="1">VLOOKUP(Tabela4[[#This Row],[ID catálogo/código]],Dados_ordenados[[ID 1-catálogo-código]:[Código]],2,FALSE)</f>
        <v/>
      </c>
      <c r="D451" s="47" t="str">
        <f ca="1">VLOOKUP(Tabela4[[#This Row],[ID catálogo/código]],Dados_ordenados[[ID 1-catálogo-código]:[Código]],3,FALSE)</f>
        <v/>
      </c>
      <c r="E451" s="80">
        <f ca="1">SUMIF(Dados_ordenados[ID 1-catálogo-código],Tabela4[[#This Row],[ID catálogo/código]],Dados_ordenados[Estimativa Preliminar de Valor])</f>
        <v>0</v>
      </c>
      <c r="F451" s="81" t="str" cm="1">
        <f t="array" aca="1" ref="F451" ca="1">IFERROR(LOOKUP(2,1/(Dados_ordenados[ID 1-catálogo-código]=Tabela4[[#This Row],[ID catálogo/código]]),Dados_ordenados[ID PCA por catálogo/código]),"")</f>
        <v/>
      </c>
    </row>
    <row r="452" spans="2:6" x14ac:dyDescent="0.2">
      <c r="B452" s="47" t="str" cm="1">
        <f t="array" aca="1" ref="B452" ca="1">catmat_unico</f>
        <v/>
      </c>
      <c r="C452" s="47" t="str">
        <f ca="1">VLOOKUP(Tabela4[[#This Row],[ID catálogo/código]],Dados_ordenados[[ID 1-catálogo-código]:[Código]],2,FALSE)</f>
        <v/>
      </c>
      <c r="D452" s="47" t="str">
        <f ca="1">VLOOKUP(Tabela4[[#This Row],[ID catálogo/código]],Dados_ordenados[[ID 1-catálogo-código]:[Código]],3,FALSE)</f>
        <v/>
      </c>
      <c r="E452" s="80">
        <f ca="1">SUMIF(Dados_ordenados[ID 1-catálogo-código],Tabela4[[#This Row],[ID catálogo/código]],Dados_ordenados[Estimativa Preliminar de Valor])</f>
        <v>0</v>
      </c>
      <c r="F452" s="81" t="str" cm="1">
        <f t="array" aca="1" ref="F452" ca="1">IFERROR(LOOKUP(2,1/(Dados_ordenados[ID 1-catálogo-código]=Tabela4[[#This Row],[ID catálogo/código]]),Dados_ordenados[ID PCA por catálogo/código]),"")</f>
        <v/>
      </c>
    </row>
    <row r="453" spans="2:6" x14ac:dyDescent="0.2">
      <c r="B453" s="47" t="str" cm="1">
        <f t="array" aca="1" ref="B453" ca="1">catmat_unico</f>
        <v/>
      </c>
      <c r="C453" s="47" t="str">
        <f ca="1">VLOOKUP(Tabela4[[#This Row],[ID catálogo/código]],Dados_ordenados[[ID 1-catálogo-código]:[Código]],2,FALSE)</f>
        <v/>
      </c>
      <c r="D453" s="47" t="str">
        <f ca="1">VLOOKUP(Tabela4[[#This Row],[ID catálogo/código]],Dados_ordenados[[ID 1-catálogo-código]:[Código]],3,FALSE)</f>
        <v/>
      </c>
      <c r="E453" s="80">
        <f ca="1">SUMIF(Dados_ordenados[ID 1-catálogo-código],Tabela4[[#This Row],[ID catálogo/código]],Dados_ordenados[Estimativa Preliminar de Valor])</f>
        <v>0</v>
      </c>
      <c r="F453" s="81" t="str" cm="1">
        <f t="array" aca="1" ref="F453" ca="1">IFERROR(LOOKUP(2,1/(Dados_ordenados[ID 1-catálogo-código]=Tabela4[[#This Row],[ID catálogo/código]]),Dados_ordenados[ID PCA por catálogo/código]),"")</f>
        <v/>
      </c>
    </row>
    <row r="454" spans="2:6" x14ac:dyDescent="0.2">
      <c r="B454" s="47" t="str" cm="1">
        <f t="array" aca="1" ref="B454" ca="1">catmat_unico</f>
        <v/>
      </c>
      <c r="C454" s="47" t="str">
        <f ca="1">VLOOKUP(Tabela4[[#This Row],[ID catálogo/código]],Dados_ordenados[[ID 1-catálogo-código]:[Código]],2,FALSE)</f>
        <v/>
      </c>
      <c r="D454" s="47" t="str">
        <f ca="1">VLOOKUP(Tabela4[[#This Row],[ID catálogo/código]],Dados_ordenados[[ID 1-catálogo-código]:[Código]],3,FALSE)</f>
        <v/>
      </c>
      <c r="E454" s="80">
        <f ca="1">SUMIF(Dados_ordenados[ID 1-catálogo-código],Tabela4[[#This Row],[ID catálogo/código]],Dados_ordenados[Estimativa Preliminar de Valor])</f>
        <v>0</v>
      </c>
      <c r="F454" s="81" t="str" cm="1">
        <f t="array" aca="1" ref="F454" ca="1">IFERROR(LOOKUP(2,1/(Dados_ordenados[ID 1-catálogo-código]=Tabela4[[#This Row],[ID catálogo/código]]),Dados_ordenados[ID PCA por catálogo/código]),"")</f>
        <v/>
      </c>
    </row>
    <row r="455" spans="2:6" x14ac:dyDescent="0.2">
      <c r="B455" s="47" t="str" cm="1">
        <f t="array" aca="1" ref="B455" ca="1">catmat_unico</f>
        <v/>
      </c>
      <c r="C455" s="47" t="str">
        <f ca="1">VLOOKUP(Tabela4[[#This Row],[ID catálogo/código]],Dados_ordenados[[ID 1-catálogo-código]:[Código]],2,FALSE)</f>
        <v/>
      </c>
      <c r="D455" s="47" t="str">
        <f ca="1">VLOOKUP(Tabela4[[#This Row],[ID catálogo/código]],Dados_ordenados[[ID 1-catálogo-código]:[Código]],3,FALSE)</f>
        <v/>
      </c>
      <c r="E455" s="80">
        <f ca="1">SUMIF(Dados_ordenados[ID 1-catálogo-código],Tabela4[[#This Row],[ID catálogo/código]],Dados_ordenados[Estimativa Preliminar de Valor])</f>
        <v>0</v>
      </c>
      <c r="F455" s="81" t="str" cm="1">
        <f t="array" aca="1" ref="F455" ca="1">IFERROR(LOOKUP(2,1/(Dados_ordenados[ID 1-catálogo-código]=Tabela4[[#This Row],[ID catálogo/código]]),Dados_ordenados[ID PCA por catálogo/código]),"")</f>
        <v/>
      </c>
    </row>
    <row r="456" spans="2:6" x14ac:dyDescent="0.2">
      <c r="B456" s="47" t="str" cm="1">
        <f t="array" aca="1" ref="B456" ca="1">catmat_unico</f>
        <v/>
      </c>
      <c r="C456" s="47" t="str">
        <f ca="1">VLOOKUP(Tabela4[[#This Row],[ID catálogo/código]],Dados_ordenados[[ID 1-catálogo-código]:[Código]],2,FALSE)</f>
        <v/>
      </c>
      <c r="D456" s="47" t="str">
        <f ca="1">VLOOKUP(Tabela4[[#This Row],[ID catálogo/código]],Dados_ordenados[[ID 1-catálogo-código]:[Código]],3,FALSE)</f>
        <v/>
      </c>
      <c r="E456" s="80">
        <f ca="1">SUMIF(Dados_ordenados[ID 1-catálogo-código],Tabela4[[#This Row],[ID catálogo/código]],Dados_ordenados[Estimativa Preliminar de Valor])</f>
        <v>0</v>
      </c>
      <c r="F456" s="81" t="str" cm="1">
        <f t="array" aca="1" ref="F456" ca="1">IFERROR(LOOKUP(2,1/(Dados_ordenados[ID 1-catálogo-código]=Tabela4[[#This Row],[ID catálogo/código]]),Dados_ordenados[ID PCA por catálogo/código]),"")</f>
        <v/>
      </c>
    </row>
    <row r="457" spans="2:6" x14ac:dyDescent="0.2">
      <c r="B457" s="47" t="str" cm="1">
        <f t="array" aca="1" ref="B457" ca="1">catmat_unico</f>
        <v/>
      </c>
      <c r="C457" s="47" t="str">
        <f ca="1">VLOOKUP(Tabela4[[#This Row],[ID catálogo/código]],Dados_ordenados[[ID 1-catálogo-código]:[Código]],2,FALSE)</f>
        <v/>
      </c>
      <c r="D457" s="47" t="str">
        <f ca="1">VLOOKUP(Tabela4[[#This Row],[ID catálogo/código]],Dados_ordenados[[ID 1-catálogo-código]:[Código]],3,FALSE)</f>
        <v/>
      </c>
      <c r="E457" s="80">
        <f ca="1">SUMIF(Dados_ordenados[ID 1-catálogo-código],Tabela4[[#This Row],[ID catálogo/código]],Dados_ordenados[Estimativa Preliminar de Valor])</f>
        <v>0</v>
      </c>
      <c r="F457" s="81" t="str" cm="1">
        <f t="array" aca="1" ref="F457" ca="1">IFERROR(LOOKUP(2,1/(Dados_ordenados[ID 1-catálogo-código]=Tabela4[[#This Row],[ID catálogo/código]]),Dados_ordenados[ID PCA por catálogo/código]),"")</f>
        <v/>
      </c>
    </row>
    <row r="458" spans="2:6" x14ac:dyDescent="0.2">
      <c r="B458" s="47" t="str" cm="1">
        <f t="array" aca="1" ref="B458" ca="1">catmat_unico</f>
        <v/>
      </c>
      <c r="C458" s="47" t="str">
        <f ca="1">VLOOKUP(Tabela4[[#This Row],[ID catálogo/código]],Dados_ordenados[[ID 1-catálogo-código]:[Código]],2,FALSE)</f>
        <v/>
      </c>
      <c r="D458" s="47" t="str">
        <f ca="1">VLOOKUP(Tabela4[[#This Row],[ID catálogo/código]],Dados_ordenados[[ID 1-catálogo-código]:[Código]],3,FALSE)</f>
        <v/>
      </c>
      <c r="E458" s="80">
        <f ca="1">SUMIF(Dados_ordenados[ID 1-catálogo-código],Tabela4[[#This Row],[ID catálogo/código]],Dados_ordenados[Estimativa Preliminar de Valor])</f>
        <v>0</v>
      </c>
      <c r="F458" s="81" t="str" cm="1">
        <f t="array" aca="1" ref="F458" ca="1">IFERROR(LOOKUP(2,1/(Dados_ordenados[ID 1-catálogo-código]=Tabela4[[#This Row],[ID catálogo/código]]),Dados_ordenados[ID PCA por catálogo/código]),"")</f>
        <v/>
      </c>
    </row>
    <row r="459" spans="2:6" x14ac:dyDescent="0.2">
      <c r="B459" s="47" t="str" cm="1">
        <f t="array" aca="1" ref="B459" ca="1">catmat_unico</f>
        <v/>
      </c>
      <c r="C459" s="47" t="str">
        <f ca="1">VLOOKUP(Tabela4[[#This Row],[ID catálogo/código]],Dados_ordenados[[ID 1-catálogo-código]:[Código]],2,FALSE)</f>
        <v/>
      </c>
      <c r="D459" s="47" t="str">
        <f ca="1">VLOOKUP(Tabela4[[#This Row],[ID catálogo/código]],Dados_ordenados[[ID 1-catálogo-código]:[Código]],3,FALSE)</f>
        <v/>
      </c>
      <c r="E459" s="80">
        <f ca="1">SUMIF(Dados_ordenados[ID 1-catálogo-código],Tabela4[[#This Row],[ID catálogo/código]],Dados_ordenados[Estimativa Preliminar de Valor])</f>
        <v>0</v>
      </c>
      <c r="F459" s="81" t="str" cm="1">
        <f t="array" aca="1" ref="F459" ca="1">IFERROR(LOOKUP(2,1/(Dados_ordenados[ID 1-catálogo-código]=Tabela4[[#This Row],[ID catálogo/código]]),Dados_ordenados[ID PCA por catálogo/código]),"")</f>
        <v/>
      </c>
    </row>
    <row r="460" spans="2:6" x14ac:dyDescent="0.2">
      <c r="B460" s="47" t="str" cm="1">
        <f t="array" aca="1" ref="B460" ca="1">catmat_unico</f>
        <v/>
      </c>
      <c r="C460" s="47" t="str">
        <f ca="1">VLOOKUP(Tabela4[[#This Row],[ID catálogo/código]],Dados_ordenados[[ID 1-catálogo-código]:[Código]],2,FALSE)</f>
        <v/>
      </c>
      <c r="D460" s="47" t="str">
        <f ca="1">VLOOKUP(Tabela4[[#This Row],[ID catálogo/código]],Dados_ordenados[[ID 1-catálogo-código]:[Código]],3,FALSE)</f>
        <v/>
      </c>
      <c r="E460" s="80">
        <f ca="1">SUMIF(Dados_ordenados[ID 1-catálogo-código],Tabela4[[#This Row],[ID catálogo/código]],Dados_ordenados[Estimativa Preliminar de Valor])</f>
        <v>0</v>
      </c>
      <c r="F460" s="81" t="str" cm="1">
        <f t="array" aca="1" ref="F460" ca="1">IFERROR(LOOKUP(2,1/(Dados_ordenados[ID 1-catálogo-código]=Tabela4[[#This Row],[ID catálogo/código]]),Dados_ordenados[ID PCA por catálogo/código]),"")</f>
        <v/>
      </c>
    </row>
    <row r="461" spans="2:6" x14ac:dyDescent="0.2">
      <c r="B461" s="47" t="str" cm="1">
        <f t="array" aca="1" ref="B461" ca="1">catmat_unico</f>
        <v/>
      </c>
      <c r="C461" s="47" t="str">
        <f ca="1">VLOOKUP(Tabela4[[#This Row],[ID catálogo/código]],Dados_ordenados[[ID 1-catálogo-código]:[Código]],2,FALSE)</f>
        <v/>
      </c>
      <c r="D461" s="47" t="str">
        <f ca="1">VLOOKUP(Tabela4[[#This Row],[ID catálogo/código]],Dados_ordenados[[ID 1-catálogo-código]:[Código]],3,FALSE)</f>
        <v/>
      </c>
      <c r="E461" s="80">
        <f ca="1">SUMIF(Dados_ordenados[ID 1-catálogo-código],Tabela4[[#This Row],[ID catálogo/código]],Dados_ordenados[Estimativa Preliminar de Valor])</f>
        <v>0</v>
      </c>
      <c r="F461" s="81" t="str" cm="1">
        <f t="array" aca="1" ref="F461" ca="1">IFERROR(LOOKUP(2,1/(Dados_ordenados[ID 1-catálogo-código]=Tabela4[[#This Row],[ID catálogo/código]]),Dados_ordenados[ID PCA por catálogo/código]),"")</f>
        <v/>
      </c>
    </row>
    <row r="462" spans="2:6" x14ac:dyDescent="0.2">
      <c r="B462" s="47" t="str" cm="1">
        <f t="array" aca="1" ref="B462" ca="1">catmat_unico</f>
        <v/>
      </c>
      <c r="C462" s="47" t="str">
        <f ca="1">VLOOKUP(Tabela4[[#This Row],[ID catálogo/código]],Dados_ordenados[[ID 1-catálogo-código]:[Código]],2,FALSE)</f>
        <v/>
      </c>
      <c r="D462" s="47" t="str">
        <f ca="1">VLOOKUP(Tabela4[[#This Row],[ID catálogo/código]],Dados_ordenados[[ID 1-catálogo-código]:[Código]],3,FALSE)</f>
        <v/>
      </c>
      <c r="E462" s="80">
        <f ca="1">SUMIF(Dados_ordenados[ID 1-catálogo-código],Tabela4[[#This Row],[ID catálogo/código]],Dados_ordenados[Estimativa Preliminar de Valor])</f>
        <v>0</v>
      </c>
      <c r="F462" s="81" t="str" cm="1">
        <f t="array" aca="1" ref="F462" ca="1">IFERROR(LOOKUP(2,1/(Dados_ordenados[ID 1-catálogo-código]=Tabela4[[#This Row],[ID catálogo/código]]),Dados_ordenados[ID PCA por catálogo/código]),"")</f>
        <v/>
      </c>
    </row>
    <row r="463" spans="2:6" x14ac:dyDescent="0.2">
      <c r="B463" s="47" t="str" cm="1">
        <f t="array" aca="1" ref="B463" ca="1">catmat_unico</f>
        <v/>
      </c>
      <c r="C463" s="47" t="str">
        <f ca="1">VLOOKUP(Tabela4[[#This Row],[ID catálogo/código]],Dados_ordenados[[ID 1-catálogo-código]:[Código]],2,FALSE)</f>
        <v/>
      </c>
      <c r="D463" s="47" t="str">
        <f ca="1">VLOOKUP(Tabela4[[#This Row],[ID catálogo/código]],Dados_ordenados[[ID 1-catálogo-código]:[Código]],3,FALSE)</f>
        <v/>
      </c>
      <c r="E463" s="80">
        <f ca="1">SUMIF(Dados_ordenados[ID 1-catálogo-código],Tabela4[[#This Row],[ID catálogo/código]],Dados_ordenados[Estimativa Preliminar de Valor])</f>
        <v>0</v>
      </c>
      <c r="F463" s="81" t="str" cm="1">
        <f t="array" aca="1" ref="F463" ca="1">IFERROR(LOOKUP(2,1/(Dados_ordenados[ID 1-catálogo-código]=Tabela4[[#This Row],[ID catálogo/código]]),Dados_ordenados[ID PCA por catálogo/código]),"")</f>
        <v/>
      </c>
    </row>
    <row r="464" spans="2:6" x14ac:dyDescent="0.2">
      <c r="B464" s="47" t="str" cm="1">
        <f t="array" aca="1" ref="B464" ca="1">catmat_unico</f>
        <v/>
      </c>
      <c r="C464" s="47" t="str">
        <f ca="1">VLOOKUP(Tabela4[[#This Row],[ID catálogo/código]],Dados_ordenados[[ID 1-catálogo-código]:[Código]],2,FALSE)</f>
        <v/>
      </c>
      <c r="D464" s="47" t="str">
        <f ca="1">VLOOKUP(Tabela4[[#This Row],[ID catálogo/código]],Dados_ordenados[[ID 1-catálogo-código]:[Código]],3,FALSE)</f>
        <v/>
      </c>
      <c r="E464" s="80">
        <f ca="1">SUMIF(Dados_ordenados[ID 1-catálogo-código],Tabela4[[#This Row],[ID catálogo/código]],Dados_ordenados[Estimativa Preliminar de Valor])</f>
        <v>0</v>
      </c>
      <c r="F464" s="81" t="str" cm="1">
        <f t="array" aca="1" ref="F464" ca="1">IFERROR(LOOKUP(2,1/(Dados_ordenados[ID 1-catálogo-código]=Tabela4[[#This Row],[ID catálogo/código]]),Dados_ordenados[ID PCA por catálogo/código]),"")</f>
        <v/>
      </c>
    </row>
    <row r="465" spans="2:6" x14ac:dyDescent="0.2">
      <c r="B465" s="47" t="str" cm="1">
        <f t="array" aca="1" ref="B465" ca="1">catmat_unico</f>
        <v/>
      </c>
      <c r="C465" s="47" t="str">
        <f ca="1">VLOOKUP(Tabela4[[#This Row],[ID catálogo/código]],Dados_ordenados[[ID 1-catálogo-código]:[Código]],2,FALSE)</f>
        <v/>
      </c>
      <c r="D465" s="47" t="str">
        <f ca="1">VLOOKUP(Tabela4[[#This Row],[ID catálogo/código]],Dados_ordenados[[ID 1-catálogo-código]:[Código]],3,FALSE)</f>
        <v/>
      </c>
      <c r="E465" s="80">
        <f ca="1">SUMIF(Dados_ordenados[ID 1-catálogo-código],Tabela4[[#This Row],[ID catálogo/código]],Dados_ordenados[Estimativa Preliminar de Valor])</f>
        <v>0</v>
      </c>
      <c r="F465" s="81" t="str" cm="1">
        <f t="array" aca="1" ref="F465" ca="1">IFERROR(LOOKUP(2,1/(Dados_ordenados[ID 1-catálogo-código]=Tabela4[[#This Row],[ID catálogo/código]]),Dados_ordenados[ID PCA por catálogo/código]),"")</f>
        <v/>
      </c>
    </row>
    <row r="466" spans="2:6" x14ac:dyDescent="0.2">
      <c r="B466" s="47" t="str" cm="1">
        <f t="array" aca="1" ref="B466" ca="1">catmat_unico</f>
        <v/>
      </c>
      <c r="C466" s="47" t="str">
        <f ca="1">VLOOKUP(Tabela4[[#This Row],[ID catálogo/código]],Dados_ordenados[[ID 1-catálogo-código]:[Código]],2,FALSE)</f>
        <v/>
      </c>
      <c r="D466" s="47" t="str">
        <f ca="1">VLOOKUP(Tabela4[[#This Row],[ID catálogo/código]],Dados_ordenados[[ID 1-catálogo-código]:[Código]],3,FALSE)</f>
        <v/>
      </c>
      <c r="E466" s="80">
        <f ca="1">SUMIF(Dados_ordenados[ID 1-catálogo-código],Tabela4[[#This Row],[ID catálogo/código]],Dados_ordenados[Estimativa Preliminar de Valor])</f>
        <v>0</v>
      </c>
      <c r="F466" s="81" t="str" cm="1">
        <f t="array" aca="1" ref="F466" ca="1">IFERROR(LOOKUP(2,1/(Dados_ordenados[ID 1-catálogo-código]=Tabela4[[#This Row],[ID catálogo/código]]),Dados_ordenados[ID PCA por catálogo/código]),"")</f>
        <v/>
      </c>
    </row>
    <row r="467" spans="2:6" x14ac:dyDescent="0.2">
      <c r="B467" s="47" t="str" cm="1">
        <f t="array" aca="1" ref="B467" ca="1">catmat_unico</f>
        <v/>
      </c>
      <c r="C467" s="47" t="str">
        <f ca="1">VLOOKUP(Tabela4[[#This Row],[ID catálogo/código]],Dados_ordenados[[ID 1-catálogo-código]:[Código]],2,FALSE)</f>
        <v/>
      </c>
      <c r="D467" s="47" t="str">
        <f ca="1">VLOOKUP(Tabela4[[#This Row],[ID catálogo/código]],Dados_ordenados[[ID 1-catálogo-código]:[Código]],3,FALSE)</f>
        <v/>
      </c>
      <c r="E467" s="80">
        <f ca="1">SUMIF(Dados_ordenados[ID 1-catálogo-código],Tabela4[[#This Row],[ID catálogo/código]],Dados_ordenados[Estimativa Preliminar de Valor])</f>
        <v>0</v>
      </c>
      <c r="F467" s="81" t="str" cm="1">
        <f t="array" aca="1" ref="F467" ca="1">IFERROR(LOOKUP(2,1/(Dados_ordenados[ID 1-catálogo-código]=Tabela4[[#This Row],[ID catálogo/código]]),Dados_ordenados[ID PCA por catálogo/código]),"")</f>
        <v/>
      </c>
    </row>
    <row r="468" spans="2:6" x14ac:dyDescent="0.2">
      <c r="B468" s="47" t="str" cm="1">
        <f t="array" aca="1" ref="B468" ca="1">catmat_unico</f>
        <v/>
      </c>
      <c r="C468" s="47" t="str">
        <f ca="1">VLOOKUP(Tabela4[[#This Row],[ID catálogo/código]],Dados_ordenados[[ID 1-catálogo-código]:[Código]],2,FALSE)</f>
        <v/>
      </c>
      <c r="D468" s="47" t="str">
        <f ca="1">VLOOKUP(Tabela4[[#This Row],[ID catálogo/código]],Dados_ordenados[[ID 1-catálogo-código]:[Código]],3,FALSE)</f>
        <v/>
      </c>
      <c r="E468" s="80">
        <f ca="1">SUMIF(Dados_ordenados[ID 1-catálogo-código],Tabela4[[#This Row],[ID catálogo/código]],Dados_ordenados[Estimativa Preliminar de Valor])</f>
        <v>0</v>
      </c>
      <c r="F468" s="81" t="str" cm="1">
        <f t="array" aca="1" ref="F468" ca="1">IFERROR(LOOKUP(2,1/(Dados_ordenados[ID 1-catálogo-código]=Tabela4[[#This Row],[ID catálogo/código]]),Dados_ordenados[ID PCA por catálogo/código]),"")</f>
        <v/>
      </c>
    </row>
    <row r="469" spans="2:6" x14ac:dyDescent="0.2">
      <c r="B469" s="47" t="str" cm="1">
        <f t="array" aca="1" ref="B469" ca="1">catmat_unico</f>
        <v/>
      </c>
      <c r="C469" s="47" t="str">
        <f ca="1">VLOOKUP(Tabela4[[#This Row],[ID catálogo/código]],Dados_ordenados[[ID 1-catálogo-código]:[Código]],2,FALSE)</f>
        <v/>
      </c>
      <c r="D469" s="47" t="str">
        <f ca="1">VLOOKUP(Tabela4[[#This Row],[ID catálogo/código]],Dados_ordenados[[ID 1-catálogo-código]:[Código]],3,FALSE)</f>
        <v/>
      </c>
      <c r="E469" s="80">
        <f ca="1">SUMIF(Dados_ordenados[ID 1-catálogo-código],Tabela4[[#This Row],[ID catálogo/código]],Dados_ordenados[Estimativa Preliminar de Valor])</f>
        <v>0</v>
      </c>
      <c r="F469" s="81" t="str" cm="1">
        <f t="array" aca="1" ref="F469" ca="1">IFERROR(LOOKUP(2,1/(Dados_ordenados[ID 1-catálogo-código]=Tabela4[[#This Row],[ID catálogo/código]]),Dados_ordenados[ID PCA por catálogo/código]),"")</f>
        <v/>
      </c>
    </row>
    <row r="470" spans="2:6" x14ac:dyDescent="0.2">
      <c r="B470" s="47" t="str" cm="1">
        <f t="array" aca="1" ref="B470" ca="1">catmat_unico</f>
        <v/>
      </c>
      <c r="C470" s="47" t="str">
        <f ca="1">VLOOKUP(Tabela4[[#This Row],[ID catálogo/código]],Dados_ordenados[[ID 1-catálogo-código]:[Código]],2,FALSE)</f>
        <v/>
      </c>
      <c r="D470" s="47" t="str">
        <f ca="1">VLOOKUP(Tabela4[[#This Row],[ID catálogo/código]],Dados_ordenados[[ID 1-catálogo-código]:[Código]],3,FALSE)</f>
        <v/>
      </c>
      <c r="E470" s="80">
        <f ca="1">SUMIF(Dados_ordenados[ID 1-catálogo-código],Tabela4[[#This Row],[ID catálogo/código]],Dados_ordenados[Estimativa Preliminar de Valor])</f>
        <v>0</v>
      </c>
      <c r="F470" s="81" t="str" cm="1">
        <f t="array" aca="1" ref="F470" ca="1">IFERROR(LOOKUP(2,1/(Dados_ordenados[ID 1-catálogo-código]=Tabela4[[#This Row],[ID catálogo/código]]),Dados_ordenados[ID PCA por catálogo/código]),"")</f>
        <v/>
      </c>
    </row>
    <row r="471" spans="2:6" x14ac:dyDescent="0.2">
      <c r="B471" s="47" t="str" cm="1">
        <f t="array" aca="1" ref="B471" ca="1">catmat_unico</f>
        <v/>
      </c>
      <c r="C471" s="47" t="str">
        <f ca="1">VLOOKUP(Tabela4[[#This Row],[ID catálogo/código]],Dados_ordenados[[ID 1-catálogo-código]:[Código]],2,FALSE)</f>
        <v/>
      </c>
      <c r="D471" s="47" t="str">
        <f ca="1">VLOOKUP(Tabela4[[#This Row],[ID catálogo/código]],Dados_ordenados[[ID 1-catálogo-código]:[Código]],3,FALSE)</f>
        <v/>
      </c>
      <c r="E471" s="80">
        <f ca="1">SUMIF(Dados_ordenados[ID 1-catálogo-código],Tabela4[[#This Row],[ID catálogo/código]],Dados_ordenados[Estimativa Preliminar de Valor])</f>
        <v>0</v>
      </c>
      <c r="F471" s="81" t="str" cm="1">
        <f t="array" aca="1" ref="F471" ca="1">IFERROR(LOOKUP(2,1/(Dados_ordenados[ID 1-catálogo-código]=Tabela4[[#This Row],[ID catálogo/código]]),Dados_ordenados[ID PCA por catálogo/código]),"")</f>
        <v/>
      </c>
    </row>
    <row r="472" spans="2:6" x14ac:dyDescent="0.2">
      <c r="B472" s="47" t="str" cm="1">
        <f t="array" aca="1" ref="B472" ca="1">catmat_unico</f>
        <v/>
      </c>
      <c r="C472" s="47" t="str">
        <f ca="1">VLOOKUP(Tabela4[[#This Row],[ID catálogo/código]],Dados_ordenados[[ID 1-catálogo-código]:[Código]],2,FALSE)</f>
        <v/>
      </c>
      <c r="D472" s="47" t="str">
        <f ca="1">VLOOKUP(Tabela4[[#This Row],[ID catálogo/código]],Dados_ordenados[[ID 1-catálogo-código]:[Código]],3,FALSE)</f>
        <v/>
      </c>
      <c r="E472" s="80">
        <f ca="1">SUMIF(Dados_ordenados[ID 1-catálogo-código],Tabela4[[#This Row],[ID catálogo/código]],Dados_ordenados[Estimativa Preliminar de Valor])</f>
        <v>0</v>
      </c>
      <c r="F472" s="81" t="str" cm="1">
        <f t="array" aca="1" ref="F472" ca="1">IFERROR(LOOKUP(2,1/(Dados_ordenados[ID 1-catálogo-código]=Tabela4[[#This Row],[ID catálogo/código]]),Dados_ordenados[ID PCA por catálogo/código]),"")</f>
        <v/>
      </c>
    </row>
    <row r="473" spans="2:6" x14ac:dyDescent="0.2">
      <c r="B473" s="47" t="str" cm="1">
        <f t="array" aca="1" ref="B473" ca="1">catmat_unico</f>
        <v/>
      </c>
      <c r="C473" s="47" t="str">
        <f ca="1">VLOOKUP(Tabela4[[#This Row],[ID catálogo/código]],Dados_ordenados[[ID 1-catálogo-código]:[Código]],2,FALSE)</f>
        <v/>
      </c>
      <c r="D473" s="47" t="str">
        <f ca="1">VLOOKUP(Tabela4[[#This Row],[ID catálogo/código]],Dados_ordenados[[ID 1-catálogo-código]:[Código]],3,FALSE)</f>
        <v/>
      </c>
      <c r="E473" s="80">
        <f ca="1">SUMIF(Dados_ordenados[ID 1-catálogo-código],Tabela4[[#This Row],[ID catálogo/código]],Dados_ordenados[Estimativa Preliminar de Valor])</f>
        <v>0</v>
      </c>
      <c r="F473" s="81" t="str" cm="1">
        <f t="array" aca="1" ref="F473" ca="1">IFERROR(LOOKUP(2,1/(Dados_ordenados[ID 1-catálogo-código]=Tabela4[[#This Row],[ID catálogo/código]]),Dados_ordenados[ID PCA por catálogo/código]),"")</f>
        <v/>
      </c>
    </row>
    <row r="474" spans="2:6" x14ac:dyDescent="0.2">
      <c r="B474" s="47" t="str" cm="1">
        <f t="array" aca="1" ref="B474" ca="1">catmat_unico</f>
        <v/>
      </c>
      <c r="C474" s="47" t="str">
        <f ca="1">VLOOKUP(Tabela4[[#This Row],[ID catálogo/código]],Dados_ordenados[[ID 1-catálogo-código]:[Código]],2,FALSE)</f>
        <v/>
      </c>
      <c r="D474" s="47" t="str">
        <f ca="1">VLOOKUP(Tabela4[[#This Row],[ID catálogo/código]],Dados_ordenados[[ID 1-catálogo-código]:[Código]],3,FALSE)</f>
        <v/>
      </c>
      <c r="E474" s="80">
        <f ca="1">SUMIF(Dados_ordenados[ID 1-catálogo-código],Tabela4[[#This Row],[ID catálogo/código]],Dados_ordenados[Estimativa Preliminar de Valor])</f>
        <v>0</v>
      </c>
      <c r="F474" s="81" t="str" cm="1">
        <f t="array" aca="1" ref="F474" ca="1">IFERROR(LOOKUP(2,1/(Dados_ordenados[ID 1-catálogo-código]=Tabela4[[#This Row],[ID catálogo/código]]),Dados_ordenados[ID PCA por catálogo/código]),"")</f>
        <v/>
      </c>
    </row>
    <row r="475" spans="2:6" x14ac:dyDescent="0.2">
      <c r="B475" s="47" t="str" cm="1">
        <f t="array" aca="1" ref="B475" ca="1">catmat_unico</f>
        <v/>
      </c>
      <c r="C475" s="47" t="str">
        <f ca="1">VLOOKUP(Tabela4[[#This Row],[ID catálogo/código]],Dados_ordenados[[ID 1-catálogo-código]:[Código]],2,FALSE)</f>
        <v/>
      </c>
      <c r="D475" s="47" t="str">
        <f ca="1">VLOOKUP(Tabela4[[#This Row],[ID catálogo/código]],Dados_ordenados[[ID 1-catálogo-código]:[Código]],3,FALSE)</f>
        <v/>
      </c>
      <c r="E475" s="80">
        <f ca="1">SUMIF(Dados_ordenados[ID 1-catálogo-código],Tabela4[[#This Row],[ID catálogo/código]],Dados_ordenados[Estimativa Preliminar de Valor])</f>
        <v>0</v>
      </c>
      <c r="F475" s="81" t="str" cm="1">
        <f t="array" aca="1" ref="F475" ca="1">IFERROR(LOOKUP(2,1/(Dados_ordenados[ID 1-catálogo-código]=Tabela4[[#This Row],[ID catálogo/código]]),Dados_ordenados[ID PCA por catálogo/código]),"")</f>
        <v/>
      </c>
    </row>
    <row r="476" spans="2:6" x14ac:dyDescent="0.2">
      <c r="B476" s="47" t="str" cm="1">
        <f t="array" aca="1" ref="B476" ca="1">catmat_unico</f>
        <v/>
      </c>
      <c r="C476" s="47" t="str">
        <f ca="1">VLOOKUP(Tabela4[[#This Row],[ID catálogo/código]],Dados_ordenados[[ID 1-catálogo-código]:[Código]],2,FALSE)</f>
        <v/>
      </c>
      <c r="D476" s="47" t="str">
        <f ca="1">VLOOKUP(Tabela4[[#This Row],[ID catálogo/código]],Dados_ordenados[[ID 1-catálogo-código]:[Código]],3,FALSE)</f>
        <v/>
      </c>
      <c r="E476" s="80">
        <f ca="1">SUMIF(Dados_ordenados[ID 1-catálogo-código],Tabela4[[#This Row],[ID catálogo/código]],Dados_ordenados[Estimativa Preliminar de Valor])</f>
        <v>0</v>
      </c>
      <c r="F476" s="81" t="str" cm="1">
        <f t="array" aca="1" ref="F476" ca="1">IFERROR(LOOKUP(2,1/(Dados_ordenados[ID 1-catálogo-código]=Tabela4[[#This Row],[ID catálogo/código]]),Dados_ordenados[ID PCA por catálogo/código]),"")</f>
        <v/>
      </c>
    </row>
    <row r="477" spans="2:6" x14ac:dyDescent="0.2">
      <c r="B477" s="47" t="str" cm="1">
        <f t="array" aca="1" ref="B477" ca="1">catmat_unico</f>
        <v/>
      </c>
      <c r="C477" s="47" t="str">
        <f ca="1">VLOOKUP(Tabela4[[#This Row],[ID catálogo/código]],Dados_ordenados[[ID 1-catálogo-código]:[Código]],2,FALSE)</f>
        <v/>
      </c>
      <c r="D477" s="47" t="str">
        <f ca="1">VLOOKUP(Tabela4[[#This Row],[ID catálogo/código]],Dados_ordenados[[ID 1-catálogo-código]:[Código]],3,FALSE)</f>
        <v/>
      </c>
      <c r="E477" s="80">
        <f ca="1">SUMIF(Dados_ordenados[ID 1-catálogo-código],Tabela4[[#This Row],[ID catálogo/código]],Dados_ordenados[Estimativa Preliminar de Valor])</f>
        <v>0</v>
      </c>
      <c r="F477" s="81" t="str" cm="1">
        <f t="array" aca="1" ref="F477" ca="1">IFERROR(LOOKUP(2,1/(Dados_ordenados[ID 1-catálogo-código]=Tabela4[[#This Row],[ID catálogo/código]]),Dados_ordenados[ID PCA por catálogo/código]),"")</f>
        <v/>
      </c>
    </row>
    <row r="478" spans="2:6" x14ac:dyDescent="0.2">
      <c r="B478" s="47" t="str" cm="1">
        <f t="array" aca="1" ref="B478" ca="1">catmat_unico</f>
        <v/>
      </c>
      <c r="C478" s="47" t="str">
        <f ca="1">VLOOKUP(Tabela4[[#This Row],[ID catálogo/código]],Dados_ordenados[[ID 1-catálogo-código]:[Código]],2,FALSE)</f>
        <v/>
      </c>
      <c r="D478" s="47" t="str">
        <f ca="1">VLOOKUP(Tabela4[[#This Row],[ID catálogo/código]],Dados_ordenados[[ID 1-catálogo-código]:[Código]],3,FALSE)</f>
        <v/>
      </c>
      <c r="E478" s="80">
        <f ca="1">SUMIF(Dados_ordenados[ID 1-catálogo-código],Tabela4[[#This Row],[ID catálogo/código]],Dados_ordenados[Estimativa Preliminar de Valor])</f>
        <v>0</v>
      </c>
      <c r="F478" s="81" t="str" cm="1">
        <f t="array" aca="1" ref="F478" ca="1">IFERROR(LOOKUP(2,1/(Dados_ordenados[ID 1-catálogo-código]=Tabela4[[#This Row],[ID catálogo/código]]),Dados_ordenados[ID PCA por catálogo/código]),"")</f>
        <v/>
      </c>
    </row>
    <row r="479" spans="2:6" x14ac:dyDescent="0.2">
      <c r="B479" s="47" t="str" cm="1">
        <f t="array" aca="1" ref="B479" ca="1">catmat_unico</f>
        <v/>
      </c>
      <c r="C479" s="47" t="str">
        <f ca="1">VLOOKUP(Tabela4[[#This Row],[ID catálogo/código]],Dados_ordenados[[ID 1-catálogo-código]:[Código]],2,FALSE)</f>
        <v/>
      </c>
      <c r="D479" s="47" t="str">
        <f ca="1">VLOOKUP(Tabela4[[#This Row],[ID catálogo/código]],Dados_ordenados[[ID 1-catálogo-código]:[Código]],3,FALSE)</f>
        <v/>
      </c>
      <c r="E479" s="80">
        <f ca="1">SUMIF(Dados_ordenados[ID 1-catálogo-código],Tabela4[[#This Row],[ID catálogo/código]],Dados_ordenados[Estimativa Preliminar de Valor])</f>
        <v>0</v>
      </c>
      <c r="F479" s="81" t="str" cm="1">
        <f t="array" aca="1" ref="F479" ca="1">IFERROR(LOOKUP(2,1/(Dados_ordenados[ID 1-catálogo-código]=Tabela4[[#This Row],[ID catálogo/código]]),Dados_ordenados[ID PCA por catálogo/código]),"")</f>
        <v/>
      </c>
    </row>
    <row r="480" spans="2:6" x14ac:dyDescent="0.2">
      <c r="B480" s="47" t="str" cm="1">
        <f t="array" aca="1" ref="B480" ca="1">catmat_unico</f>
        <v/>
      </c>
      <c r="C480" s="47" t="str">
        <f ca="1">VLOOKUP(Tabela4[[#This Row],[ID catálogo/código]],Dados_ordenados[[ID 1-catálogo-código]:[Código]],2,FALSE)</f>
        <v/>
      </c>
      <c r="D480" s="47" t="str">
        <f ca="1">VLOOKUP(Tabela4[[#This Row],[ID catálogo/código]],Dados_ordenados[[ID 1-catálogo-código]:[Código]],3,FALSE)</f>
        <v/>
      </c>
      <c r="E480" s="80">
        <f ca="1">SUMIF(Dados_ordenados[ID 1-catálogo-código],Tabela4[[#This Row],[ID catálogo/código]],Dados_ordenados[Estimativa Preliminar de Valor])</f>
        <v>0</v>
      </c>
      <c r="F480" s="81" t="str" cm="1">
        <f t="array" aca="1" ref="F480" ca="1">IFERROR(LOOKUP(2,1/(Dados_ordenados[ID 1-catálogo-código]=Tabela4[[#This Row],[ID catálogo/código]]),Dados_ordenados[ID PCA por catálogo/código]),"")</f>
        <v/>
      </c>
    </row>
    <row r="481" spans="2:6" x14ac:dyDescent="0.2">
      <c r="B481" s="47" t="str" cm="1">
        <f t="array" aca="1" ref="B481" ca="1">catmat_unico</f>
        <v/>
      </c>
      <c r="C481" s="47" t="str">
        <f ca="1">VLOOKUP(Tabela4[[#This Row],[ID catálogo/código]],Dados_ordenados[[ID 1-catálogo-código]:[Código]],2,FALSE)</f>
        <v/>
      </c>
      <c r="D481" s="47" t="str">
        <f ca="1">VLOOKUP(Tabela4[[#This Row],[ID catálogo/código]],Dados_ordenados[[ID 1-catálogo-código]:[Código]],3,FALSE)</f>
        <v/>
      </c>
      <c r="E481" s="80">
        <f ca="1">SUMIF(Dados_ordenados[ID 1-catálogo-código],Tabela4[[#This Row],[ID catálogo/código]],Dados_ordenados[Estimativa Preliminar de Valor])</f>
        <v>0</v>
      </c>
      <c r="F481" s="81" t="str" cm="1">
        <f t="array" aca="1" ref="F481" ca="1">IFERROR(LOOKUP(2,1/(Dados_ordenados[ID 1-catálogo-código]=Tabela4[[#This Row],[ID catálogo/código]]),Dados_ordenados[ID PCA por catálogo/código]),"")</f>
        <v/>
      </c>
    </row>
    <row r="482" spans="2:6" x14ac:dyDescent="0.2">
      <c r="B482" s="47" t="str" cm="1">
        <f t="array" aca="1" ref="B482" ca="1">catmat_unico</f>
        <v/>
      </c>
      <c r="C482" s="47" t="str">
        <f ca="1">VLOOKUP(Tabela4[[#This Row],[ID catálogo/código]],Dados_ordenados[[ID 1-catálogo-código]:[Código]],2,FALSE)</f>
        <v/>
      </c>
      <c r="D482" s="47" t="str">
        <f ca="1">VLOOKUP(Tabela4[[#This Row],[ID catálogo/código]],Dados_ordenados[[ID 1-catálogo-código]:[Código]],3,FALSE)</f>
        <v/>
      </c>
      <c r="E482" s="80">
        <f ca="1">SUMIF(Dados_ordenados[ID 1-catálogo-código],Tabela4[[#This Row],[ID catálogo/código]],Dados_ordenados[Estimativa Preliminar de Valor])</f>
        <v>0</v>
      </c>
      <c r="F482" s="81" t="str" cm="1">
        <f t="array" aca="1" ref="F482" ca="1">IFERROR(LOOKUP(2,1/(Dados_ordenados[ID 1-catálogo-código]=Tabela4[[#This Row],[ID catálogo/código]]),Dados_ordenados[ID PCA por catálogo/código]),"")</f>
        <v/>
      </c>
    </row>
    <row r="483" spans="2:6" x14ac:dyDescent="0.2">
      <c r="B483" s="47" t="str" cm="1">
        <f t="array" aca="1" ref="B483" ca="1">catmat_unico</f>
        <v/>
      </c>
      <c r="C483" s="47" t="str">
        <f ca="1">VLOOKUP(Tabela4[[#This Row],[ID catálogo/código]],Dados_ordenados[[ID 1-catálogo-código]:[Código]],2,FALSE)</f>
        <v/>
      </c>
      <c r="D483" s="47" t="str">
        <f ca="1">VLOOKUP(Tabela4[[#This Row],[ID catálogo/código]],Dados_ordenados[[ID 1-catálogo-código]:[Código]],3,FALSE)</f>
        <v/>
      </c>
      <c r="E483" s="80">
        <f ca="1">SUMIF(Dados_ordenados[ID 1-catálogo-código],Tabela4[[#This Row],[ID catálogo/código]],Dados_ordenados[Estimativa Preliminar de Valor])</f>
        <v>0</v>
      </c>
      <c r="F483" s="81" t="str" cm="1">
        <f t="array" aca="1" ref="F483" ca="1">IFERROR(LOOKUP(2,1/(Dados_ordenados[ID 1-catálogo-código]=Tabela4[[#This Row],[ID catálogo/código]]),Dados_ordenados[ID PCA por catálogo/código]),"")</f>
        <v/>
      </c>
    </row>
    <row r="484" spans="2:6" x14ac:dyDescent="0.2">
      <c r="B484" s="47" t="str" cm="1">
        <f t="array" aca="1" ref="B484" ca="1">catmat_unico</f>
        <v/>
      </c>
      <c r="C484" s="47" t="str">
        <f ca="1">VLOOKUP(Tabela4[[#This Row],[ID catálogo/código]],Dados_ordenados[[ID 1-catálogo-código]:[Código]],2,FALSE)</f>
        <v/>
      </c>
      <c r="D484" s="47" t="str">
        <f ca="1">VLOOKUP(Tabela4[[#This Row],[ID catálogo/código]],Dados_ordenados[[ID 1-catálogo-código]:[Código]],3,FALSE)</f>
        <v/>
      </c>
      <c r="E484" s="80">
        <f ca="1">SUMIF(Dados_ordenados[ID 1-catálogo-código],Tabela4[[#This Row],[ID catálogo/código]],Dados_ordenados[Estimativa Preliminar de Valor])</f>
        <v>0</v>
      </c>
      <c r="F484" s="81" t="str" cm="1">
        <f t="array" aca="1" ref="F484" ca="1">IFERROR(LOOKUP(2,1/(Dados_ordenados[ID 1-catálogo-código]=Tabela4[[#This Row],[ID catálogo/código]]),Dados_ordenados[ID PCA por catálogo/código]),"")</f>
        <v/>
      </c>
    </row>
    <row r="485" spans="2:6" x14ac:dyDescent="0.2">
      <c r="B485" s="47" t="str" cm="1">
        <f t="array" aca="1" ref="B485" ca="1">catmat_unico</f>
        <v/>
      </c>
      <c r="C485" s="47" t="str">
        <f ca="1">VLOOKUP(Tabela4[[#This Row],[ID catálogo/código]],Dados_ordenados[[ID 1-catálogo-código]:[Código]],2,FALSE)</f>
        <v/>
      </c>
      <c r="D485" s="47" t="str">
        <f ca="1">VLOOKUP(Tabela4[[#This Row],[ID catálogo/código]],Dados_ordenados[[ID 1-catálogo-código]:[Código]],3,FALSE)</f>
        <v/>
      </c>
      <c r="E485" s="80">
        <f ca="1">SUMIF(Dados_ordenados[ID 1-catálogo-código],Tabela4[[#This Row],[ID catálogo/código]],Dados_ordenados[Estimativa Preliminar de Valor])</f>
        <v>0</v>
      </c>
      <c r="F485" s="81" t="str" cm="1">
        <f t="array" aca="1" ref="F485" ca="1">IFERROR(LOOKUP(2,1/(Dados_ordenados[ID 1-catálogo-código]=Tabela4[[#This Row],[ID catálogo/código]]),Dados_ordenados[ID PCA por catálogo/código]),"")</f>
        <v/>
      </c>
    </row>
    <row r="486" spans="2:6" x14ac:dyDescent="0.2">
      <c r="B486" s="47" t="str" cm="1">
        <f t="array" aca="1" ref="B486" ca="1">catmat_unico</f>
        <v/>
      </c>
      <c r="C486" s="47" t="str">
        <f ca="1">VLOOKUP(Tabela4[[#This Row],[ID catálogo/código]],Dados_ordenados[[ID 1-catálogo-código]:[Código]],2,FALSE)</f>
        <v/>
      </c>
      <c r="D486" s="47" t="str">
        <f ca="1">VLOOKUP(Tabela4[[#This Row],[ID catálogo/código]],Dados_ordenados[[ID 1-catálogo-código]:[Código]],3,FALSE)</f>
        <v/>
      </c>
      <c r="E486" s="80">
        <f ca="1">SUMIF(Dados_ordenados[ID 1-catálogo-código],Tabela4[[#This Row],[ID catálogo/código]],Dados_ordenados[Estimativa Preliminar de Valor])</f>
        <v>0</v>
      </c>
      <c r="F486" s="81" t="str" cm="1">
        <f t="array" aca="1" ref="F486" ca="1">IFERROR(LOOKUP(2,1/(Dados_ordenados[ID 1-catálogo-código]=Tabela4[[#This Row],[ID catálogo/código]]),Dados_ordenados[ID PCA por catálogo/código]),"")</f>
        <v/>
      </c>
    </row>
    <row r="487" spans="2:6" x14ac:dyDescent="0.2">
      <c r="B487" s="47" t="str" cm="1">
        <f t="array" aca="1" ref="B487" ca="1">catmat_unico</f>
        <v/>
      </c>
      <c r="C487" s="47" t="str">
        <f ca="1">VLOOKUP(Tabela4[[#This Row],[ID catálogo/código]],Dados_ordenados[[ID 1-catálogo-código]:[Código]],2,FALSE)</f>
        <v/>
      </c>
      <c r="D487" s="47" t="str">
        <f ca="1">VLOOKUP(Tabela4[[#This Row],[ID catálogo/código]],Dados_ordenados[[ID 1-catálogo-código]:[Código]],3,FALSE)</f>
        <v/>
      </c>
      <c r="E487" s="80">
        <f ca="1">SUMIF(Dados_ordenados[ID 1-catálogo-código],Tabela4[[#This Row],[ID catálogo/código]],Dados_ordenados[Estimativa Preliminar de Valor])</f>
        <v>0</v>
      </c>
      <c r="F487" s="81" t="str" cm="1">
        <f t="array" aca="1" ref="F487" ca="1">IFERROR(LOOKUP(2,1/(Dados_ordenados[ID 1-catálogo-código]=Tabela4[[#This Row],[ID catálogo/código]]),Dados_ordenados[ID PCA por catálogo/código]),"")</f>
        <v/>
      </c>
    </row>
    <row r="488" spans="2:6" x14ac:dyDescent="0.2">
      <c r="B488" s="47" t="str" cm="1">
        <f t="array" aca="1" ref="B488" ca="1">catmat_unico</f>
        <v/>
      </c>
      <c r="C488" s="47" t="str">
        <f ca="1">VLOOKUP(Tabela4[[#This Row],[ID catálogo/código]],Dados_ordenados[[ID 1-catálogo-código]:[Código]],2,FALSE)</f>
        <v/>
      </c>
      <c r="D488" s="47" t="str">
        <f ca="1">VLOOKUP(Tabela4[[#This Row],[ID catálogo/código]],Dados_ordenados[[ID 1-catálogo-código]:[Código]],3,FALSE)</f>
        <v/>
      </c>
      <c r="E488" s="80">
        <f ca="1">SUMIF(Dados_ordenados[ID 1-catálogo-código],Tabela4[[#This Row],[ID catálogo/código]],Dados_ordenados[Estimativa Preliminar de Valor])</f>
        <v>0</v>
      </c>
      <c r="F488" s="81" t="str" cm="1">
        <f t="array" aca="1" ref="F488" ca="1">IFERROR(LOOKUP(2,1/(Dados_ordenados[ID 1-catálogo-código]=Tabela4[[#This Row],[ID catálogo/código]]),Dados_ordenados[ID PCA por catálogo/código]),"")</f>
        <v/>
      </c>
    </row>
    <row r="489" spans="2:6" x14ac:dyDescent="0.2">
      <c r="B489" s="47" t="str" cm="1">
        <f t="array" aca="1" ref="B489" ca="1">catmat_unico</f>
        <v/>
      </c>
      <c r="C489" s="47" t="str">
        <f ca="1">VLOOKUP(Tabela4[[#This Row],[ID catálogo/código]],Dados_ordenados[[ID 1-catálogo-código]:[Código]],2,FALSE)</f>
        <v/>
      </c>
      <c r="D489" s="47" t="str">
        <f ca="1">VLOOKUP(Tabela4[[#This Row],[ID catálogo/código]],Dados_ordenados[[ID 1-catálogo-código]:[Código]],3,FALSE)</f>
        <v/>
      </c>
      <c r="E489" s="80">
        <f ca="1">SUMIF(Dados_ordenados[ID 1-catálogo-código],Tabela4[[#This Row],[ID catálogo/código]],Dados_ordenados[Estimativa Preliminar de Valor])</f>
        <v>0</v>
      </c>
      <c r="F489" s="81" t="str" cm="1">
        <f t="array" aca="1" ref="F489" ca="1">IFERROR(LOOKUP(2,1/(Dados_ordenados[ID 1-catálogo-código]=Tabela4[[#This Row],[ID catálogo/código]]),Dados_ordenados[ID PCA por catálogo/código]),"")</f>
        <v/>
      </c>
    </row>
    <row r="490" spans="2:6" x14ac:dyDescent="0.2">
      <c r="B490" s="47" t="str" cm="1">
        <f t="array" aca="1" ref="B490" ca="1">catmat_unico</f>
        <v/>
      </c>
      <c r="C490" s="47" t="str">
        <f ca="1">VLOOKUP(Tabela4[[#This Row],[ID catálogo/código]],Dados_ordenados[[ID 1-catálogo-código]:[Código]],2,FALSE)</f>
        <v/>
      </c>
      <c r="D490" s="47" t="str">
        <f ca="1">VLOOKUP(Tabela4[[#This Row],[ID catálogo/código]],Dados_ordenados[[ID 1-catálogo-código]:[Código]],3,FALSE)</f>
        <v/>
      </c>
      <c r="E490" s="80">
        <f ca="1">SUMIF(Dados_ordenados[ID 1-catálogo-código],Tabela4[[#This Row],[ID catálogo/código]],Dados_ordenados[Estimativa Preliminar de Valor])</f>
        <v>0</v>
      </c>
      <c r="F490" s="81" t="str" cm="1">
        <f t="array" aca="1" ref="F490" ca="1">IFERROR(LOOKUP(2,1/(Dados_ordenados[ID 1-catálogo-código]=Tabela4[[#This Row],[ID catálogo/código]]),Dados_ordenados[ID PCA por catálogo/código]),"")</f>
        <v/>
      </c>
    </row>
    <row r="491" spans="2:6" x14ac:dyDescent="0.2">
      <c r="B491" s="47" t="str" cm="1">
        <f t="array" aca="1" ref="B491" ca="1">catmat_unico</f>
        <v/>
      </c>
      <c r="C491" s="47" t="str">
        <f ca="1">VLOOKUP(Tabela4[[#This Row],[ID catálogo/código]],Dados_ordenados[[ID 1-catálogo-código]:[Código]],2,FALSE)</f>
        <v/>
      </c>
      <c r="D491" s="47" t="str">
        <f ca="1">VLOOKUP(Tabela4[[#This Row],[ID catálogo/código]],Dados_ordenados[[ID 1-catálogo-código]:[Código]],3,FALSE)</f>
        <v/>
      </c>
      <c r="E491" s="80">
        <f ca="1">SUMIF(Dados_ordenados[ID 1-catálogo-código],Tabela4[[#This Row],[ID catálogo/código]],Dados_ordenados[Estimativa Preliminar de Valor])</f>
        <v>0</v>
      </c>
      <c r="F491" s="81" t="str" cm="1">
        <f t="array" aca="1" ref="F491" ca="1">IFERROR(LOOKUP(2,1/(Dados_ordenados[ID 1-catálogo-código]=Tabela4[[#This Row],[ID catálogo/código]]),Dados_ordenados[ID PCA por catálogo/código]),"")</f>
        <v/>
      </c>
    </row>
    <row r="492" spans="2:6" x14ac:dyDescent="0.2">
      <c r="B492" s="47" t="str" cm="1">
        <f t="array" aca="1" ref="B492" ca="1">catmat_unico</f>
        <v/>
      </c>
      <c r="C492" s="47" t="str">
        <f ca="1">VLOOKUP(Tabela4[[#This Row],[ID catálogo/código]],Dados_ordenados[[ID 1-catálogo-código]:[Código]],2,FALSE)</f>
        <v/>
      </c>
      <c r="D492" s="47" t="str">
        <f ca="1">VLOOKUP(Tabela4[[#This Row],[ID catálogo/código]],Dados_ordenados[[ID 1-catálogo-código]:[Código]],3,FALSE)</f>
        <v/>
      </c>
      <c r="E492" s="80">
        <f ca="1">SUMIF(Dados_ordenados[ID 1-catálogo-código],Tabela4[[#This Row],[ID catálogo/código]],Dados_ordenados[Estimativa Preliminar de Valor])</f>
        <v>0</v>
      </c>
      <c r="F492" s="81" t="str" cm="1">
        <f t="array" aca="1" ref="F492" ca="1">IFERROR(LOOKUP(2,1/(Dados_ordenados[ID 1-catálogo-código]=Tabela4[[#This Row],[ID catálogo/código]]),Dados_ordenados[ID PCA por catálogo/código]),"")</f>
        <v/>
      </c>
    </row>
    <row r="493" spans="2:6" x14ac:dyDescent="0.2">
      <c r="B493" s="47" t="str" cm="1">
        <f t="array" aca="1" ref="B493" ca="1">catmat_unico</f>
        <v/>
      </c>
      <c r="C493" s="47" t="str">
        <f ca="1">VLOOKUP(Tabela4[[#This Row],[ID catálogo/código]],Dados_ordenados[[ID 1-catálogo-código]:[Código]],2,FALSE)</f>
        <v/>
      </c>
      <c r="D493" s="47" t="str">
        <f ca="1">VLOOKUP(Tabela4[[#This Row],[ID catálogo/código]],Dados_ordenados[[ID 1-catálogo-código]:[Código]],3,FALSE)</f>
        <v/>
      </c>
      <c r="E493" s="80">
        <f ca="1">SUMIF(Dados_ordenados[ID 1-catálogo-código],Tabela4[[#This Row],[ID catálogo/código]],Dados_ordenados[Estimativa Preliminar de Valor])</f>
        <v>0</v>
      </c>
      <c r="F493" s="81" t="str" cm="1">
        <f t="array" aca="1" ref="F493" ca="1">IFERROR(LOOKUP(2,1/(Dados_ordenados[ID 1-catálogo-código]=Tabela4[[#This Row],[ID catálogo/código]]),Dados_ordenados[ID PCA por catálogo/código]),"")</f>
        <v/>
      </c>
    </row>
    <row r="494" spans="2:6" x14ac:dyDescent="0.2">
      <c r="B494" s="47" t="str" cm="1">
        <f t="array" aca="1" ref="B494" ca="1">catmat_unico</f>
        <v/>
      </c>
      <c r="C494" s="47" t="str">
        <f ca="1">VLOOKUP(Tabela4[[#This Row],[ID catálogo/código]],Dados_ordenados[[ID 1-catálogo-código]:[Código]],2,FALSE)</f>
        <v/>
      </c>
      <c r="D494" s="47" t="str">
        <f ca="1">VLOOKUP(Tabela4[[#This Row],[ID catálogo/código]],Dados_ordenados[[ID 1-catálogo-código]:[Código]],3,FALSE)</f>
        <v/>
      </c>
      <c r="E494" s="80">
        <f ca="1">SUMIF(Dados_ordenados[ID 1-catálogo-código],Tabela4[[#This Row],[ID catálogo/código]],Dados_ordenados[Estimativa Preliminar de Valor])</f>
        <v>0</v>
      </c>
      <c r="F494" s="81" t="str" cm="1">
        <f t="array" aca="1" ref="F494" ca="1">IFERROR(LOOKUP(2,1/(Dados_ordenados[ID 1-catálogo-código]=Tabela4[[#This Row],[ID catálogo/código]]),Dados_ordenados[ID PCA por catálogo/código]),"")</f>
        <v/>
      </c>
    </row>
    <row r="495" spans="2:6" x14ac:dyDescent="0.2">
      <c r="B495" s="47" t="str" cm="1">
        <f t="array" aca="1" ref="B495" ca="1">catmat_unico</f>
        <v/>
      </c>
      <c r="C495" s="47" t="str">
        <f ca="1">VLOOKUP(Tabela4[[#This Row],[ID catálogo/código]],Dados_ordenados[[ID 1-catálogo-código]:[Código]],2,FALSE)</f>
        <v/>
      </c>
      <c r="D495" s="47" t="str">
        <f ca="1">VLOOKUP(Tabela4[[#This Row],[ID catálogo/código]],Dados_ordenados[[ID 1-catálogo-código]:[Código]],3,FALSE)</f>
        <v/>
      </c>
      <c r="E495" s="80">
        <f ca="1">SUMIF(Dados_ordenados[ID 1-catálogo-código],Tabela4[[#This Row],[ID catálogo/código]],Dados_ordenados[Estimativa Preliminar de Valor])</f>
        <v>0</v>
      </c>
      <c r="F495" s="81" t="str" cm="1">
        <f t="array" aca="1" ref="F495" ca="1">IFERROR(LOOKUP(2,1/(Dados_ordenados[ID 1-catálogo-código]=Tabela4[[#This Row],[ID catálogo/código]]),Dados_ordenados[ID PCA por catálogo/código]),"")</f>
        <v/>
      </c>
    </row>
    <row r="496" spans="2:6" x14ac:dyDescent="0.2">
      <c r="B496" s="47" t="str" cm="1">
        <f t="array" aca="1" ref="B496" ca="1">catmat_unico</f>
        <v/>
      </c>
      <c r="C496" s="47" t="str">
        <f ca="1">VLOOKUP(Tabela4[[#This Row],[ID catálogo/código]],Dados_ordenados[[ID 1-catálogo-código]:[Código]],2,FALSE)</f>
        <v/>
      </c>
      <c r="D496" s="47" t="str">
        <f ca="1">VLOOKUP(Tabela4[[#This Row],[ID catálogo/código]],Dados_ordenados[[ID 1-catálogo-código]:[Código]],3,FALSE)</f>
        <v/>
      </c>
      <c r="E496" s="80">
        <f ca="1">SUMIF(Dados_ordenados[ID 1-catálogo-código],Tabela4[[#This Row],[ID catálogo/código]],Dados_ordenados[Estimativa Preliminar de Valor])</f>
        <v>0</v>
      </c>
      <c r="F496" s="81" t="str" cm="1">
        <f t="array" aca="1" ref="F496" ca="1">IFERROR(LOOKUP(2,1/(Dados_ordenados[ID 1-catálogo-código]=Tabela4[[#This Row],[ID catálogo/código]]),Dados_ordenados[ID PCA por catálogo/código]),"")</f>
        <v/>
      </c>
    </row>
    <row r="497" spans="2:6" x14ac:dyDescent="0.2">
      <c r="B497" s="47" t="str" cm="1">
        <f t="array" aca="1" ref="B497" ca="1">catmat_unico</f>
        <v/>
      </c>
      <c r="C497" s="47" t="str">
        <f ca="1">VLOOKUP(Tabela4[[#This Row],[ID catálogo/código]],Dados_ordenados[[ID 1-catálogo-código]:[Código]],2,FALSE)</f>
        <v/>
      </c>
      <c r="D497" s="47" t="str">
        <f ca="1">VLOOKUP(Tabela4[[#This Row],[ID catálogo/código]],Dados_ordenados[[ID 1-catálogo-código]:[Código]],3,FALSE)</f>
        <v/>
      </c>
      <c r="E497" s="80">
        <f ca="1">SUMIF(Dados_ordenados[ID 1-catálogo-código],Tabela4[[#This Row],[ID catálogo/código]],Dados_ordenados[Estimativa Preliminar de Valor])</f>
        <v>0</v>
      </c>
      <c r="F497" s="81" t="str" cm="1">
        <f t="array" aca="1" ref="F497" ca="1">IFERROR(LOOKUP(2,1/(Dados_ordenados[ID 1-catálogo-código]=Tabela4[[#This Row],[ID catálogo/código]]),Dados_ordenados[ID PCA por catálogo/código]),"")</f>
        <v/>
      </c>
    </row>
    <row r="498" spans="2:6" x14ac:dyDescent="0.2">
      <c r="B498" s="47" t="str" cm="1">
        <f t="array" aca="1" ref="B498" ca="1">catmat_unico</f>
        <v/>
      </c>
      <c r="C498" s="47" t="str">
        <f ca="1">VLOOKUP(Tabela4[[#This Row],[ID catálogo/código]],Dados_ordenados[[ID 1-catálogo-código]:[Código]],2,FALSE)</f>
        <v/>
      </c>
      <c r="D498" s="47" t="str">
        <f ca="1">VLOOKUP(Tabela4[[#This Row],[ID catálogo/código]],Dados_ordenados[[ID 1-catálogo-código]:[Código]],3,FALSE)</f>
        <v/>
      </c>
      <c r="E498" s="80">
        <f ca="1">SUMIF(Dados_ordenados[ID 1-catálogo-código],Tabela4[[#This Row],[ID catálogo/código]],Dados_ordenados[Estimativa Preliminar de Valor])</f>
        <v>0</v>
      </c>
      <c r="F498" s="81" t="str" cm="1">
        <f t="array" aca="1" ref="F498" ca="1">IFERROR(LOOKUP(2,1/(Dados_ordenados[ID 1-catálogo-código]=Tabela4[[#This Row],[ID catálogo/código]]),Dados_ordenados[ID PCA por catálogo/código]),"")</f>
        <v/>
      </c>
    </row>
    <row r="499" spans="2:6" x14ac:dyDescent="0.2">
      <c r="B499" s="47" t="str" cm="1">
        <f t="array" aca="1" ref="B499" ca="1">catmat_unico</f>
        <v/>
      </c>
      <c r="C499" s="47" t="str">
        <f ca="1">VLOOKUP(Tabela4[[#This Row],[ID catálogo/código]],Dados_ordenados[[ID 1-catálogo-código]:[Código]],2,FALSE)</f>
        <v/>
      </c>
      <c r="D499" s="47" t="str">
        <f ca="1">VLOOKUP(Tabela4[[#This Row],[ID catálogo/código]],Dados_ordenados[[ID 1-catálogo-código]:[Código]],3,FALSE)</f>
        <v/>
      </c>
      <c r="E499" s="80">
        <f ca="1">SUMIF(Dados_ordenados[ID 1-catálogo-código],Tabela4[[#This Row],[ID catálogo/código]],Dados_ordenados[Estimativa Preliminar de Valor])</f>
        <v>0</v>
      </c>
      <c r="F499" s="81" t="str" cm="1">
        <f t="array" aca="1" ref="F499" ca="1">IFERROR(LOOKUP(2,1/(Dados_ordenados[ID 1-catálogo-código]=Tabela4[[#This Row],[ID catálogo/código]]),Dados_ordenados[ID PCA por catálogo/código]),"")</f>
        <v/>
      </c>
    </row>
    <row r="500" spans="2:6" x14ac:dyDescent="0.2">
      <c r="B500" s="47" t="str" cm="1">
        <f t="array" aca="1" ref="B500" ca="1">catmat_unico</f>
        <v/>
      </c>
      <c r="C500" s="47" t="str">
        <f ca="1">VLOOKUP(Tabela4[[#This Row],[ID catálogo/código]],Dados_ordenados[[ID 1-catálogo-código]:[Código]],2,FALSE)</f>
        <v/>
      </c>
      <c r="D500" s="47" t="str">
        <f ca="1">VLOOKUP(Tabela4[[#This Row],[ID catálogo/código]],Dados_ordenados[[ID 1-catálogo-código]:[Código]],3,FALSE)</f>
        <v/>
      </c>
      <c r="E500" s="80">
        <f ca="1">SUMIF(Dados_ordenados[ID 1-catálogo-código],Tabela4[[#This Row],[ID catálogo/código]],Dados_ordenados[Estimativa Preliminar de Valor])</f>
        <v>0</v>
      </c>
      <c r="F500" s="81" t="str" cm="1">
        <f t="array" aca="1" ref="F500" ca="1">IFERROR(LOOKUP(2,1/(Dados_ordenados[ID 1-catálogo-código]=Tabela4[[#This Row],[ID catálogo/código]]),Dados_ordenados[ID PCA por catálogo/código]),"")</f>
        <v/>
      </c>
    </row>
    <row r="501" spans="2:6" x14ac:dyDescent="0.2">
      <c r="B501" s="47" t="str" cm="1">
        <f t="array" aca="1" ref="B501" ca="1">catmat_unico</f>
        <v/>
      </c>
      <c r="C501" s="47" t="str">
        <f ca="1">VLOOKUP(Tabela4[[#This Row],[ID catálogo/código]],Dados_ordenados[[ID 1-catálogo-código]:[Código]],2,FALSE)</f>
        <v/>
      </c>
      <c r="D501" s="47" t="str">
        <f ca="1">VLOOKUP(Tabela4[[#This Row],[ID catálogo/código]],Dados_ordenados[[ID 1-catálogo-código]:[Código]],3,FALSE)</f>
        <v/>
      </c>
      <c r="E501" s="80">
        <f ca="1">SUMIF(Dados_ordenados[ID 1-catálogo-código],Tabela4[[#This Row],[ID catálogo/código]],Dados_ordenados[Estimativa Preliminar de Valor])</f>
        <v>0</v>
      </c>
      <c r="F501" s="81" t="str" cm="1">
        <f t="array" aca="1" ref="F501" ca="1">IFERROR(LOOKUP(2,1/(Dados_ordenados[ID 1-catálogo-código]=Tabela4[[#This Row],[ID catálogo/código]]),Dados_ordenados[ID PCA por catálogo/código]),"")</f>
        <v/>
      </c>
    </row>
    <row r="502" spans="2:6" x14ac:dyDescent="0.2">
      <c r="B502" s="47" t="str" cm="1">
        <f t="array" aca="1" ref="B502" ca="1">catmat_unico</f>
        <v/>
      </c>
      <c r="C502" s="47" t="str">
        <f ca="1">VLOOKUP(Tabela4[[#This Row],[ID catálogo/código]],Dados_ordenados[[ID 1-catálogo-código]:[Código]],2,FALSE)</f>
        <v/>
      </c>
      <c r="D502" s="47" t="str">
        <f ca="1">VLOOKUP(Tabela4[[#This Row],[ID catálogo/código]],Dados_ordenados[[ID 1-catálogo-código]:[Código]],3,FALSE)</f>
        <v/>
      </c>
      <c r="E502" s="80">
        <f ca="1">SUMIF(Dados_ordenados[ID 1-catálogo-código],Tabela4[[#This Row],[ID catálogo/código]],Dados_ordenados[Estimativa Preliminar de Valor])</f>
        <v>0</v>
      </c>
      <c r="F502" s="81" t="str" cm="1">
        <f t="array" aca="1" ref="F502" ca="1">IFERROR(LOOKUP(2,1/(Dados_ordenados[ID 1-catálogo-código]=Tabela4[[#This Row],[ID catálogo/código]]),Dados_ordenados[ID PCA por catálogo/código]),"")</f>
        <v/>
      </c>
    </row>
    <row r="503" spans="2:6" x14ac:dyDescent="0.2">
      <c r="B503" s="47" t="str" cm="1">
        <f t="array" aca="1" ref="B503" ca="1">catmat_unico</f>
        <v/>
      </c>
      <c r="C503" s="47" t="str">
        <f ca="1">VLOOKUP(Tabela4[[#This Row],[ID catálogo/código]],Dados_ordenados[[ID 1-catálogo-código]:[Código]],2,FALSE)</f>
        <v/>
      </c>
      <c r="D503" s="47" t="str">
        <f ca="1">VLOOKUP(Tabela4[[#This Row],[ID catálogo/código]],Dados_ordenados[[ID 1-catálogo-código]:[Código]],3,FALSE)</f>
        <v/>
      </c>
      <c r="E503" s="80">
        <f ca="1">SUMIF(Dados_ordenados[ID 1-catálogo-código],Tabela4[[#This Row],[ID catálogo/código]],Dados_ordenados[Estimativa Preliminar de Valor])</f>
        <v>0</v>
      </c>
      <c r="F503" s="81" t="str" cm="1">
        <f t="array" aca="1" ref="F503" ca="1">IFERROR(LOOKUP(2,1/(Dados_ordenados[ID 1-catálogo-código]=Tabela4[[#This Row],[ID catálogo/código]]),Dados_ordenados[ID PCA por catálogo/código]),"")</f>
        <v/>
      </c>
    </row>
    <row r="504" spans="2:6" x14ac:dyDescent="0.2">
      <c r="B504" s="47" t="str" cm="1">
        <f t="array" aca="1" ref="B504" ca="1">catmat_unico</f>
        <v/>
      </c>
      <c r="C504" s="47" t="str">
        <f ca="1">VLOOKUP(Tabela4[[#This Row],[ID catálogo/código]],Dados_ordenados[[ID 1-catálogo-código]:[Código]],2,FALSE)</f>
        <v/>
      </c>
      <c r="D504" s="47" t="str">
        <f ca="1">VLOOKUP(Tabela4[[#This Row],[ID catálogo/código]],Dados_ordenados[[ID 1-catálogo-código]:[Código]],3,FALSE)</f>
        <v/>
      </c>
      <c r="E504" s="80">
        <f ca="1">SUMIF(Dados_ordenados[ID 1-catálogo-código],Tabela4[[#This Row],[ID catálogo/código]],Dados_ordenados[Estimativa Preliminar de Valor])</f>
        <v>0</v>
      </c>
      <c r="F504" s="81" t="str" cm="1">
        <f t="array" aca="1" ref="F504" ca="1">IFERROR(LOOKUP(2,1/(Dados_ordenados[ID 1-catálogo-código]=Tabela4[[#This Row],[ID catálogo/código]]),Dados_ordenados[ID PCA por catálogo/código]),"")</f>
        <v/>
      </c>
    </row>
    <row r="505" spans="2:6" x14ac:dyDescent="0.2">
      <c r="B505" s="47" t="str" cm="1">
        <f t="array" aca="1" ref="B505" ca="1">catmat_unico</f>
        <v/>
      </c>
      <c r="C505" s="47" t="str">
        <f ca="1">VLOOKUP(Tabela4[[#This Row],[ID catálogo/código]],Dados_ordenados[[ID 1-catálogo-código]:[Código]],2,FALSE)</f>
        <v/>
      </c>
      <c r="D505" s="47" t="str">
        <f ca="1">VLOOKUP(Tabela4[[#This Row],[ID catálogo/código]],Dados_ordenados[[ID 1-catálogo-código]:[Código]],3,FALSE)</f>
        <v/>
      </c>
      <c r="E505" s="80">
        <f ca="1">SUMIF(Dados_ordenados[ID 1-catálogo-código],Tabela4[[#This Row],[ID catálogo/código]],Dados_ordenados[Estimativa Preliminar de Valor])</f>
        <v>0</v>
      </c>
      <c r="F505" s="81" t="str" cm="1">
        <f t="array" aca="1" ref="F505" ca="1">IFERROR(LOOKUP(2,1/(Dados_ordenados[ID 1-catálogo-código]=Tabela4[[#This Row],[ID catálogo/código]]),Dados_ordenados[ID PCA por catálogo/código]),"")</f>
        <v/>
      </c>
    </row>
    <row r="506" spans="2:6" x14ac:dyDescent="0.2">
      <c r="B506" s="47" t="str" cm="1">
        <f t="array" aca="1" ref="B506" ca="1">catmat_unico</f>
        <v/>
      </c>
      <c r="C506" s="47" t="str">
        <f ca="1">VLOOKUP(Tabela4[[#This Row],[ID catálogo/código]],Dados_ordenados[[ID 1-catálogo-código]:[Código]],2,FALSE)</f>
        <v/>
      </c>
      <c r="D506" s="47" t="str">
        <f ca="1">VLOOKUP(Tabela4[[#This Row],[ID catálogo/código]],Dados_ordenados[[ID 1-catálogo-código]:[Código]],3,FALSE)</f>
        <v/>
      </c>
      <c r="E506" s="80">
        <f ca="1">SUMIF(Dados_ordenados[ID 1-catálogo-código],Tabela4[[#This Row],[ID catálogo/código]],Dados_ordenados[Estimativa Preliminar de Valor])</f>
        <v>0</v>
      </c>
      <c r="F506" s="81" t="str" cm="1">
        <f t="array" aca="1" ref="F506" ca="1">IFERROR(LOOKUP(2,1/(Dados_ordenados[ID 1-catálogo-código]=Tabela4[[#This Row],[ID catálogo/código]]),Dados_ordenados[ID PCA por catálogo/código]),"")</f>
        <v/>
      </c>
    </row>
    <row r="507" spans="2:6" x14ac:dyDescent="0.2">
      <c r="B507" s="47" t="str" cm="1">
        <f t="array" aca="1" ref="B507" ca="1">catmat_unico</f>
        <v/>
      </c>
      <c r="C507" s="47" t="str">
        <f ca="1">VLOOKUP(Tabela4[[#This Row],[ID catálogo/código]],Dados_ordenados[[ID 1-catálogo-código]:[Código]],2,FALSE)</f>
        <v/>
      </c>
      <c r="D507" s="47" t="str">
        <f ca="1">VLOOKUP(Tabela4[[#This Row],[ID catálogo/código]],Dados_ordenados[[ID 1-catálogo-código]:[Código]],3,FALSE)</f>
        <v/>
      </c>
      <c r="E507" s="80">
        <f ca="1">SUMIF(Dados_ordenados[ID 1-catálogo-código],Tabela4[[#This Row],[ID catálogo/código]],Dados_ordenados[Estimativa Preliminar de Valor])</f>
        <v>0</v>
      </c>
      <c r="F507" s="81" t="str" cm="1">
        <f t="array" aca="1" ref="F507" ca="1">IFERROR(LOOKUP(2,1/(Dados_ordenados[ID 1-catálogo-código]=Tabela4[[#This Row],[ID catálogo/código]]),Dados_ordenados[ID PCA por catálogo/código]),"")</f>
        <v/>
      </c>
    </row>
    <row r="508" spans="2:6" x14ac:dyDescent="0.2">
      <c r="B508" s="47" t="str" cm="1">
        <f t="array" aca="1" ref="B508" ca="1">catmat_unico</f>
        <v/>
      </c>
      <c r="C508" s="47" t="str">
        <f ca="1">VLOOKUP(Tabela4[[#This Row],[ID catálogo/código]],Dados_ordenados[[ID 1-catálogo-código]:[Código]],2,FALSE)</f>
        <v/>
      </c>
      <c r="D508" s="47" t="str">
        <f ca="1">VLOOKUP(Tabela4[[#This Row],[ID catálogo/código]],Dados_ordenados[[ID 1-catálogo-código]:[Código]],3,FALSE)</f>
        <v/>
      </c>
      <c r="E508" s="80">
        <f ca="1">SUMIF(Dados_ordenados[ID 1-catálogo-código],Tabela4[[#This Row],[ID catálogo/código]],Dados_ordenados[Estimativa Preliminar de Valor])</f>
        <v>0</v>
      </c>
      <c r="F508" s="81" t="str" cm="1">
        <f t="array" aca="1" ref="F508" ca="1">IFERROR(LOOKUP(2,1/(Dados_ordenados[ID 1-catálogo-código]=Tabela4[[#This Row],[ID catálogo/código]]),Dados_ordenados[ID PCA por catálogo/código]),"")</f>
        <v/>
      </c>
    </row>
    <row r="509" spans="2:6" x14ac:dyDescent="0.2">
      <c r="B509" s="47" t="str" cm="1">
        <f t="array" aca="1" ref="B509" ca="1">catmat_unico</f>
        <v/>
      </c>
      <c r="C509" s="47" t="str">
        <f ca="1">VLOOKUP(Tabela4[[#This Row],[ID catálogo/código]],Dados_ordenados[[ID 1-catálogo-código]:[Código]],2,FALSE)</f>
        <v/>
      </c>
      <c r="D509" s="47" t="str">
        <f ca="1">VLOOKUP(Tabela4[[#This Row],[ID catálogo/código]],Dados_ordenados[[ID 1-catálogo-código]:[Código]],3,FALSE)</f>
        <v/>
      </c>
      <c r="E509" s="80">
        <f ca="1">SUMIF(Dados_ordenados[ID 1-catálogo-código],Tabela4[[#This Row],[ID catálogo/código]],Dados_ordenados[Estimativa Preliminar de Valor])</f>
        <v>0</v>
      </c>
      <c r="F509" s="81" t="str" cm="1">
        <f t="array" aca="1" ref="F509" ca="1">IFERROR(LOOKUP(2,1/(Dados_ordenados[ID 1-catálogo-código]=Tabela4[[#This Row],[ID catálogo/código]]),Dados_ordenados[ID PCA por catálogo/código]),"")</f>
        <v/>
      </c>
    </row>
    <row r="510" spans="2:6" x14ac:dyDescent="0.2">
      <c r="B510" s="47" t="str" cm="1">
        <f t="array" aca="1" ref="B510" ca="1">catmat_unico</f>
        <v/>
      </c>
      <c r="C510" s="47" t="str">
        <f ca="1">VLOOKUP(Tabela4[[#This Row],[ID catálogo/código]],Dados_ordenados[[ID 1-catálogo-código]:[Código]],2,FALSE)</f>
        <v/>
      </c>
      <c r="D510" s="47" t="str">
        <f ca="1">VLOOKUP(Tabela4[[#This Row],[ID catálogo/código]],Dados_ordenados[[ID 1-catálogo-código]:[Código]],3,FALSE)</f>
        <v/>
      </c>
      <c r="E510" s="80">
        <f ca="1">SUMIF(Dados_ordenados[ID 1-catálogo-código],Tabela4[[#This Row],[ID catálogo/código]],Dados_ordenados[Estimativa Preliminar de Valor])</f>
        <v>0</v>
      </c>
      <c r="F510" s="81" t="str" cm="1">
        <f t="array" aca="1" ref="F510" ca="1">IFERROR(LOOKUP(2,1/(Dados_ordenados[ID 1-catálogo-código]=Tabela4[[#This Row],[ID catálogo/código]]),Dados_ordenados[ID PCA por catálogo/código]),"")</f>
        <v/>
      </c>
    </row>
    <row r="511" spans="2:6" x14ac:dyDescent="0.2">
      <c r="B511" s="47" t="str" cm="1">
        <f t="array" aca="1" ref="B511" ca="1">catmat_unico</f>
        <v/>
      </c>
      <c r="C511" s="47" t="str">
        <f ca="1">VLOOKUP(Tabela4[[#This Row],[ID catálogo/código]],Dados_ordenados[[ID 1-catálogo-código]:[Código]],2,FALSE)</f>
        <v/>
      </c>
      <c r="D511" s="47" t="str">
        <f ca="1">VLOOKUP(Tabela4[[#This Row],[ID catálogo/código]],Dados_ordenados[[ID 1-catálogo-código]:[Código]],3,FALSE)</f>
        <v/>
      </c>
      <c r="E511" s="80">
        <f ca="1">SUMIF(Dados_ordenados[ID 1-catálogo-código],Tabela4[[#This Row],[ID catálogo/código]],Dados_ordenados[Estimativa Preliminar de Valor])</f>
        <v>0</v>
      </c>
      <c r="F511" s="81" t="str" cm="1">
        <f t="array" aca="1" ref="F511" ca="1">IFERROR(LOOKUP(2,1/(Dados_ordenados[ID 1-catálogo-código]=Tabela4[[#This Row],[ID catálogo/código]]),Dados_ordenados[ID PCA por catálogo/código]),"")</f>
        <v/>
      </c>
    </row>
    <row r="512" spans="2:6" x14ac:dyDescent="0.2">
      <c r="B512" s="47" t="str" cm="1">
        <f t="array" aca="1" ref="B512" ca="1">catmat_unico</f>
        <v/>
      </c>
      <c r="C512" s="47" t="str">
        <f ca="1">VLOOKUP(Tabela4[[#This Row],[ID catálogo/código]],Dados_ordenados[[ID 1-catálogo-código]:[Código]],2,FALSE)</f>
        <v/>
      </c>
      <c r="D512" s="47" t="str">
        <f ca="1">VLOOKUP(Tabela4[[#This Row],[ID catálogo/código]],Dados_ordenados[[ID 1-catálogo-código]:[Código]],3,FALSE)</f>
        <v/>
      </c>
      <c r="E512" s="80">
        <f ca="1">SUMIF(Dados_ordenados[ID 1-catálogo-código],Tabela4[[#This Row],[ID catálogo/código]],Dados_ordenados[Estimativa Preliminar de Valor])</f>
        <v>0</v>
      </c>
      <c r="F512" s="81" t="str" cm="1">
        <f t="array" aca="1" ref="F512" ca="1">IFERROR(LOOKUP(2,1/(Dados_ordenados[ID 1-catálogo-código]=Tabela4[[#This Row],[ID catálogo/código]]),Dados_ordenados[ID PCA por catálogo/código]),"")</f>
        <v/>
      </c>
    </row>
    <row r="513" spans="2:6" x14ac:dyDescent="0.2">
      <c r="B513" s="47" t="str" cm="1">
        <f t="array" aca="1" ref="B513" ca="1">catmat_unico</f>
        <v/>
      </c>
      <c r="C513" s="47" t="str">
        <f ca="1">VLOOKUP(Tabela4[[#This Row],[ID catálogo/código]],Dados_ordenados[[ID 1-catálogo-código]:[Código]],2,FALSE)</f>
        <v/>
      </c>
      <c r="D513" s="47" t="str">
        <f ca="1">VLOOKUP(Tabela4[[#This Row],[ID catálogo/código]],Dados_ordenados[[ID 1-catálogo-código]:[Código]],3,FALSE)</f>
        <v/>
      </c>
      <c r="E513" s="80">
        <f ca="1">SUMIF(Dados_ordenados[ID 1-catálogo-código],Tabela4[[#This Row],[ID catálogo/código]],Dados_ordenados[Estimativa Preliminar de Valor])</f>
        <v>0</v>
      </c>
      <c r="F513" s="81" t="str" cm="1">
        <f t="array" aca="1" ref="F513" ca="1">IFERROR(LOOKUP(2,1/(Dados_ordenados[ID 1-catálogo-código]=Tabela4[[#This Row],[ID catálogo/código]]),Dados_ordenados[ID PCA por catálogo/código]),"")</f>
        <v/>
      </c>
    </row>
    <row r="514" spans="2:6" x14ac:dyDescent="0.2">
      <c r="B514" s="47" t="str" cm="1">
        <f t="array" aca="1" ref="B514" ca="1">catmat_unico</f>
        <v/>
      </c>
      <c r="C514" s="47" t="str">
        <f ca="1">VLOOKUP(Tabela4[[#This Row],[ID catálogo/código]],Dados_ordenados[[ID 1-catálogo-código]:[Código]],2,FALSE)</f>
        <v/>
      </c>
      <c r="D514" s="47" t="str">
        <f ca="1">VLOOKUP(Tabela4[[#This Row],[ID catálogo/código]],Dados_ordenados[[ID 1-catálogo-código]:[Código]],3,FALSE)</f>
        <v/>
      </c>
      <c r="E514" s="80">
        <f ca="1">SUMIF(Dados_ordenados[ID 1-catálogo-código],Tabela4[[#This Row],[ID catálogo/código]],Dados_ordenados[Estimativa Preliminar de Valor])</f>
        <v>0</v>
      </c>
      <c r="F514" s="81" t="str" cm="1">
        <f t="array" aca="1" ref="F514" ca="1">IFERROR(LOOKUP(2,1/(Dados_ordenados[ID 1-catálogo-código]=Tabela4[[#This Row],[ID catálogo/código]]),Dados_ordenados[ID PCA por catálogo/código]),"")</f>
        <v/>
      </c>
    </row>
    <row r="515" spans="2:6" x14ac:dyDescent="0.2">
      <c r="B515" s="47" t="str" cm="1">
        <f t="array" aca="1" ref="B515" ca="1">catmat_unico</f>
        <v/>
      </c>
      <c r="C515" s="47" t="str">
        <f ca="1">VLOOKUP(Tabela4[[#This Row],[ID catálogo/código]],Dados_ordenados[[ID 1-catálogo-código]:[Código]],2,FALSE)</f>
        <v/>
      </c>
      <c r="D515" s="47" t="str">
        <f ca="1">VLOOKUP(Tabela4[[#This Row],[ID catálogo/código]],Dados_ordenados[[ID 1-catálogo-código]:[Código]],3,FALSE)</f>
        <v/>
      </c>
      <c r="E515" s="80">
        <f ca="1">SUMIF(Dados_ordenados[ID 1-catálogo-código],Tabela4[[#This Row],[ID catálogo/código]],Dados_ordenados[Estimativa Preliminar de Valor])</f>
        <v>0</v>
      </c>
      <c r="F515" s="81" t="str" cm="1">
        <f t="array" aca="1" ref="F515" ca="1">IFERROR(LOOKUP(2,1/(Dados_ordenados[ID 1-catálogo-código]=Tabela4[[#This Row],[ID catálogo/código]]),Dados_ordenados[ID PCA por catálogo/código]),"")</f>
        <v/>
      </c>
    </row>
    <row r="516" spans="2:6" x14ac:dyDescent="0.2">
      <c r="B516" s="47" t="str" cm="1">
        <f t="array" aca="1" ref="B516" ca="1">catmat_unico</f>
        <v/>
      </c>
      <c r="C516" s="47" t="str">
        <f ca="1">VLOOKUP(Tabela4[[#This Row],[ID catálogo/código]],Dados_ordenados[[ID 1-catálogo-código]:[Código]],2,FALSE)</f>
        <v/>
      </c>
      <c r="D516" s="47" t="str">
        <f ca="1">VLOOKUP(Tabela4[[#This Row],[ID catálogo/código]],Dados_ordenados[[ID 1-catálogo-código]:[Código]],3,FALSE)</f>
        <v/>
      </c>
      <c r="E516" s="80">
        <f ca="1">SUMIF(Dados_ordenados[ID 1-catálogo-código],Tabela4[[#This Row],[ID catálogo/código]],Dados_ordenados[Estimativa Preliminar de Valor])</f>
        <v>0</v>
      </c>
      <c r="F516" s="81" t="str" cm="1">
        <f t="array" aca="1" ref="F516" ca="1">IFERROR(LOOKUP(2,1/(Dados_ordenados[ID 1-catálogo-código]=Tabela4[[#This Row],[ID catálogo/código]]),Dados_ordenados[ID PCA por catálogo/código]),"")</f>
        <v/>
      </c>
    </row>
    <row r="517" spans="2:6" x14ac:dyDescent="0.2">
      <c r="B517" s="47" t="str" cm="1">
        <f t="array" aca="1" ref="B517" ca="1">catmat_unico</f>
        <v/>
      </c>
      <c r="C517" s="47" t="str">
        <f ca="1">VLOOKUP(Tabela4[[#This Row],[ID catálogo/código]],Dados_ordenados[[ID 1-catálogo-código]:[Código]],2,FALSE)</f>
        <v/>
      </c>
      <c r="D517" s="47" t="str">
        <f ca="1">VLOOKUP(Tabela4[[#This Row],[ID catálogo/código]],Dados_ordenados[[ID 1-catálogo-código]:[Código]],3,FALSE)</f>
        <v/>
      </c>
      <c r="E517" s="80">
        <f ca="1">SUMIF(Dados_ordenados[ID 1-catálogo-código],Tabela4[[#This Row],[ID catálogo/código]],Dados_ordenados[Estimativa Preliminar de Valor])</f>
        <v>0</v>
      </c>
      <c r="F517" s="81" t="str" cm="1">
        <f t="array" aca="1" ref="F517" ca="1">IFERROR(LOOKUP(2,1/(Dados_ordenados[ID 1-catálogo-código]=Tabela4[[#This Row],[ID catálogo/código]]),Dados_ordenados[ID PCA por catálogo/código]),"")</f>
        <v/>
      </c>
    </row>
    <row r="518" spans="2:6" x14ac:dyDescent="0.2">
      <c r="B518" s="47" t="str" cm="1">
        <f t="array" aca="1" ref="B518" ca="1">catmat_unico</f>
        <v/>
      </c>
      <c r="C518" s="47" t="str">
        <f ca="1">VLOOKUP(Tabela4[[#This Row],[ID catálogo/código]],Dados_ordenados[[ID 1-catálogo-código]:[Código]],2,FALSE)</f>
        <v/>
      </c>
      <c r="D518" s="47" t="str">
        <f ca="1">VLOOKUP(Tabela4[[#This Row],[ID catálogo/código]],Dados_ordenados[[ID 1-catálogo-código]:[Código]],3,FALSE)</f>
        <v/>
      </c>
      <c r="E518" s="80">
        <f ca="1">SUMIF(Dados_ordenados[ID 1-catálogo-código],Tabela4[[#This Row],[ID catálogo/código]],Dados_ordenados[Estimativa Preliminar de Valor])</f>
        <v>0</v>
      </c>
      <c r="F518" s="81" t="str" cm="1">
        <f t="array" aca="1" ref="F518" ca="1">IFERROR(LOOKUP(2,1/(Dados_ordenados[ID 1-catálogo-código]=Tabela4[[#This Row],[ID catálogo/código]]),Dados_ordenados[ID PCA por catálogo/código]),"")</f>
        <v/>
      </c>
    </row>
    <row r="519" spans="2:6" x14ac:dyDescent="0.2">
      <c r="B519" s="47" t="str" cm="1">
        <f t="array" aca="1" ref="B519" ca="1">catmat_unico</f>
        <v/>
      </c>
      <c r="C519" s="47" t="str">
        <f ca="1">VLOOKUP(Tabela4[[#This Row],[ID catálogo/código]],Dados_ordenados[[ID 1-catálogo-código]:[Código]],2,FALSE)</f>
        <v/>
      </c>
      <c r="D519" s="47" t="str">
        <f ca="1">VLOOKUP(Tabela4[[#This Row],[ID catálogo/código]],Dados_ordenados[[ID 1-catálogo-código]:[Código]],3,FALSE)</f>
        <v/>
      </c>
      <c r="E519" s="80">
        <f ca="1">SUMIF(Dados_ordenados[ID 1-catálogo-código],Tabela4[[#This Row],[ID catálogo/código]],Dados_ordenados[Estimativa Preliminar de Valor])</f>
        <v>0</v>
      </c>
      <c r="F519" s="81" t="str" cm="1">
        <f t="array" aca="1" ref="F519" ca="1">IFERROR(LOOKUP(2,1/(Dados_ordenados[ID 1-catálogo-código]=Tabela4[[#This Row],[ID catálogo/código]]),Dados_ordenados[ID PCA por catálogo/código]),"")</f>
        <v/>
      </c>
    </row>
    <row r="520" spans="2:6" x14ac:dyDescent="0.2">
      <c r="B520" s="47" t="str" cm="1">
        <f t="array" aca="1" ref="B520" ca="1">catmat_unico</f>
        <v/>
      </c>
      <c r="C520" s="47" t="str">
        <f ca="1">VLOOKUP(Tabela4[[#This Row],[ID catálogo/código]],Dados_ordenados[[ID 1-catálogo-código]:[Código]],2,FALSE)</f>
        <v/>
      </c>
      <c r="D520" s="47" t="str">
        <f ca="1">VLOOKUP(Tabela4[[#This Row],[ID catálogo/código]],Dados_ordenados[[ID 1-catálogo-código]:[Código]],3,FALSE)</f>
        <v/>
      </c>
      <c r="E520" s="80">
        <f ca="1">SUMIF(Dados_ordenados[ID 1-catálogo-código],Tabela4[[#This Row],[ID catálogo/código]],Dados_ordenados[Estimativa Preliminar de Valor])</f>
        <v>0</v>
      </c>
      <c r="F520" s="81" t="str" cm="1">
        <f t="array" aca="1" ref="F520" ca="1">IFERROR(LOOKUP(2,1/(Dados_ordenados[ID 1-catálogo-código]=Tabela4[[#This Row],[ID catálogo/código]]),Dados_ordenados[ID PCA por catálogo/código]),"")</f>
        <v/>
      </c>
    </row>
    <row r="521" spans="2:6" x14ac:dyDescent="0.2">
      <c r="B521" s="47" t="str" cm="1">
        <f t="array" aca="1" ref="B521" ca="1">catmat_unico</f>
        <v/>
      </c>
      <c r="C521" s="47" t="str">
        <f ca="1">VLOOKUP(Tabela4[[#This Row],[ID catálogo/código]],Dados_ordenados[[ID 1-catálogo-código]:[Código]],2,FALSE)</f>
        <v/>
      </c>
      <c r="D521" s="47" t="str">
        <f ca="1">VLOOKUP(Tabela4[[#This Row],[ID catálogo/código]],Dados_ordenados[[ID 1-catálogo-código]:[Código]],3,FALSE)</f>
        <v/>
      </c>
      <c r="E521" s="80">
        <f ca="1">SUMIF(Dados_ordenados[ID 1-catálogo-código],Tabela4[[#This Row],[ID catálogo/código]],Dados_ordenados[Estimativa Preliminar de Valor])</f>
        <v>0</v>
      </c>
      <c r="F521" s="81" t="str" cm="1">
        <f t="array" aca="1" ref="F521" ca="1">IFERROR(LOOKUP(2,1/(Dados_ordenados[ID 1-catálogo-código]=Tabela4[[#This Row],[ID catálogo/código]]),Dados_ordenados[ID PCA por catálogo/código]),"")</f>
        <v/>
      </c>
    </row>
    <row r="522" spans="2:6" x14ac:dyDescent="0.2">
      <c r="B522" s="47" t="str" cm="1">
        <f t="array" aca="1" ref="B522" ca="1">catmat_unico</f>
        <v/>
      </c>
      <c r="C522" s="47" t="str">
        <f ca="1">VLOOKUP(Tabela4[[#This Row],[ID catálogo/código]],Dados_ordenados[[ID 1-catálogo-código]:[Código]],2,FALSE)</f>
        <v/>
      </c>
      <c r="D522" s="47" t="str">
        <f ca="1">VLOOKUP(Tabela4[[#This Row],[ID catálogo/código]],Dados_ordenados[[ID 1-catálogo-código]:[Código]],3,FALSE)</f>
        <v/>
      </c>
      <c r="E522" s="80">
        <f ca="1">SUMIF(Dados_ordenados[ID 1-catálogo-código],Tabela4[[#This Row],[ID catálogo/código]],Dados_ordenados[Estimativa Preliminar de Valor])</f>
        <v>0</v>
      </c>
      <c r="F522" s="81" t="str" cm="1">
        <f t="array" aca="1" ref="F522" ca="1">IFERROR(LOOKUP(2,1/(Dados_ordenados[ID 1-catálogo-código]=Tabela4[[#This Row],[ID catálogo/código]]),Dados_ordenados[ID PCA por catálogo/código]),"")</f>
        <v/>
      </c>
    </row>
    <row r="523" spans="2:6" x14ac:dyDescent="0.2">
      <c r="B523" s="47" t="str" cm="1">
        <f t="array" aca="1" ref="B523" ca="1">catmat_unico</f>
        <v/>
      </c>
      <c r="C523" s="47" t="str">
        <f ca="1">VLOOKUP(Tabela4[[#This Row],[ID catálogo/código]],Dados_ordenados[[ID 1-catálogo-código]:[Código]],2,FALSE)</f>
        <v/>
      </c>
      <c r="D523" s="47" t="str">
        <f ca="1">VLOOKUP(Tabela4[[#This Row],[ID catálogo/código]],Dados_ordenados[[ID 1-catálogo-código]:[Código]],3,FALSE)</f>
        <v/>
      </c>
      <c r="E523" s="80">
        <f ca="1">SUMIF(Dados_ordenados[ID 1-catálogo-código],Tabela4[[#This Row],[ID catálogo/código]],Dados_ordenados[Estimativa Preliminar de Valor])</f>
        <v>0</v>
      </c>
      <c r="F523" s="81" t="str" cm="1">
        <f t="array" aca="1" ref="F523" ca="1">IFERROR(LOOKUP(2,1/(Dados_ordenados[ID 1-catálogo-código]=Tabela4[[#This Row],[ID catálogo/código]]),Dados_ordenados[ID PCA por catálogo/código]),"")</f>
        <v/>
      </c>
    </row>
    <row r="524" spans="2:6" x14ac:dyDescent="0.2">
      <c r="B524" s="47" t="str" cm="1">
        <f t="array" aca="1" ref="B524" ca="1">catmat_unico</f>
        <v/>
      </c>
      <c r="C524" s="47" t="str">
        <f ca="1">VLOOKUP(Tabela4[[#This Row],[ID catálogo/código]],Dados_ordenados[[ID 1-catálogo-código]:[Código]],2,FALSE)</f>
        <v/>
      </c>
      <c r="D524" s="47" t="str">
        <f ca="1">VLOOKUP(Tabela4[[#This Row],[ID catálogo/código]],Dados_ordenados[[ID 1-catálogo-código]:[Código]],3,FALSE)</f>
        <v/>
      </c>
      <c r="E524" s="80">
        <f ca="1">SUMIF(Dados_ordenados[ID 1-catálogo-código],Tabela4[[#This Row],[ID catálogo/código]],Dados_ordenados[Estimativa Preliminar de Valor])</f>
        <v>0</v>
      </c>
      <c r="F524" s="81" t="str" cm="1">
        <f t="array" aca="1" ref="F524" ca="1">IFERROR(LOOKUP(2,1/(Dados_ordenados[ID 1-catálogo-código]=Tabela4[[#This Row],[ID catálogo/código]]),Dados_ordenados[ID PCA por catálogo/código]),"")</f>
        <v/>
      </c>
    </row>
    <row r="525" spans="2:6" x14ac:dyDescent="0.2">
      <c r="B525" s="47" t="str" cm="1">
        <f t="array" aca="1" ref="B525" ca="1">catmat_unico</f>
        <v/>
      </c>
      <c r="C525" s="47" t="str">
        <f ca="1">VLOOKUP(Tabela4[[#This Row],[ID catálogo/código]],Dados_ordenados[[ID 1-catálogo-código]:[Código]],2,FALSE)</f>
        <v/>
      </c>
      <c r="D525" s="47" t="str">
        <f ca="1">VLOOKUP(Tabela4[[#This Row],[ID catálogo/código]],Dados_ordenados[[ID 1-catálogo-código]:[Código]],3,FALSE)</f>
        <v/>
      </c>
      <c r="E525" s="80">
        <f ca="1">SUMIF(Dados_ordenados[ID 1-catálogo-código],Tabela4[[#This Row],[ID catálogo/código]],Dados_ordenados[Estimativa Preliminar de Valor])</f>
        <v>0</v>
      </c>
      <c r="F525" s="81" t="str" cm="1">
        <f t="array" aca="1" ref="F525" ca="1">IFERROR(LOOKUP(2,1/(Dados_ordenados[ID 1-catálogo-código]=Tabela4[[#This Row],[ID catálogo/código]]),Dados_ordenados[ID PCA por catálogo/código]),"")</f>
        <v/>
      </c>
    </row>
    <row r="526" spans="2:6" x14ac:dyDescent="0.2">
      <c r="B526" s="47" t="str" cm="1">
        <f t="array" aca="1" ref="B526" ca="1">catmat_unico</f>
        <v/>
      </c>
      <c r="C526" s="47" t="str">
        <f ca="1">VLOOKUP(Tabela4[[#This Row],[ID catálogo/código]],Dados_ordenados[[ID 1-catálogo-código]:[Código]],2,FALSE)</f>
        <v/>
      </c>
      <c r="D526" s="47" t="str">
        <f ca="1">VLOOKUP(Tabela4[[#This Row],[ID catálogo/código]],Dados_ordenados[[ID 1-catálogo-código]:[Código]],3,FALSE)</f>
        <v/>
      </c>
      <c r="E526" s="80">
        <f ca="1">SUMIF(Dados_ordenados[ID 1-catálogo-código],Tabela4[[#This Row],[ID catálogo/código]],Dados_ordenados[Estimativa Preliminar de Valor])</f>
        <v>0</v>
      </c>
      <c r="F526" s="81" t="str" cm="1">
        <f t="array" aca="1" ref="F526" ca="1">IFERROR(LOOKUP(2,1/(Dados_ordenados[ID 1-catálogo-código]=Tabela4[[#This Row],[ID catálogo/código]]),Dados_ordenados[ID PCA por catálogo/código]),"")</f>
        <v/>
      </c>
    </row>
    <row r="527" spans="2:6" x14ac:dyDescent="0.2">
      <c r="B527" s="47" t="str" cm="1">
        <f t="array" aca="1" ref="B527" ca="1">catmat_unico</f>
        <v/>
      </c>
      <c r="C527" s="47" t="str">
        <f ca="1">VLOOKUP(Tabela4[[#This Row],[ID catálogo/código]],Dados_ordenados[[ID 1-catálogo-código]:[Código]],2,FALSE)</f>
        <v/>
      </c>
      <c r="D527" s="47" t="str">
        <f ca="1">VLOOKUP(Tabela4[[#This Row],[ID catálogo/código]],Dados_ordenados[[ID 1-catálogo-código]:[Código]],3,FALSE)</f>
        <v/>
      </c>
      <c r="E527" s="80">
        <f ca="1">SUMIF(Dados_ordenados[ID 1-catálogo-código],Tabela4[[#This Row],[ID catálogo/código]],Dados_ordenados[Estimativa Preliminar de Valor])</f>
        <v>0</v>
      </c>
      <c r="F527" s="81" t="str" cm="1">
        <f t="array" aca="1" ref="F527" ca="1">IFERROR(LOOKUP(2,1/(Dados_ordenados[ID 1-catálogo-código]=Tabela4[[#This Row],[ID catálogo/código]]),Dados_ordenados[ID PCA por catálogo/código]),"")</f>
        <v/>
      </c>
    </row>
    <row r="528" spans="2:6" x14ac:dyDescent="0.2">
      <c r="B528" s="47" t="str" cm="1">
        <f t="array" aca="1" ref="B528" ca="1">catmat_unico</f>
        <v/>
      </c>
      <c r="C528" s="47" t="str">
        <f ca="1">VLOOKUP(Tabela4[[#This Row],[ID catálogo/código]],Dados_ordenados[[ID 1-catálogo-código]:[Código]],2,FALSE)</f>
        <v/>
      </c>
      <c r="D528" s="47" t="str">
        <f ca="1">VLOOKUP(Tabela4[[#This Row],[ID catálogo/código]],Dados_ordenados[[ID 1-catálogo-código]:[Código]],3,FALSE)</f>
        <v/>
      </c>
      <c r="E528" s="80">
        <f ca="1">SUMIF(Dados_ordenados[ID 1-catálogo-código],Tabela4[[#This Row],[ID catálogo/código]],Dados_ordenados[Estimativa Preliminar de Valor])</f>
        <v>0</v>
      </c>
      <c r="F528" s="81" t="str" cm="1">
        <f t="array" aca="1" ref="F528" ca="1">IFERROR(LOOKUP(2,1/(Dados_ordenados[ID 1-catálogo-código]=Tabela4[[#This Row],[ID catálogo/código]]),Dados_ordenados[ID PCA por catálogo/código]),"")</f>
        <v/>
      </c>
    </row>
    <row r="529" spans="2:6" x14ac:dyDescent="0.2">
      <c r="B529" s="47" t="str" cm="1">
        <f t="array" aca="1" ref="B529" ca="1">catmat_unico</f>
        <v/>
      </c>
      <c r="C529" s="47" t="str">
        <f ca="1">VLOOKUP(Tabela4[[#This Row],[ID catálogo/código]],Dados_ordenados[[ID 1-catálogo-código]:[Código]],2,FALSE)</f>
        <v/>
      </c>
      <c r="D529" s="47" t="str">
        <f ca="1">VLOOKUP(Tabela4[[#This Row],[ID catálogo/código]],Dados_ordenados[[ID 1-catálogo-código]:[Código]],3,FALSE)</f>
        <v/>
      </c>
      <c r="E529" s="80">
        <f ca="1">SUMIF(Dados_ordenados[ID 1-catálogo-código],Tabela4[[#This Row],[ID catálogo/código]],Dados_ordenados[Estimativa Preliminar de Valor])</f>
        <v>0</v>
      </c>
      <c r="F529" s="81" t="str" cm="1">
        <f t="array" aca="1" ref="F529" ca="1">IFERROR(LOOKUP(2,1/(Dados_ordenados[ID 1-catálogo-código]=Tabela4[[#This Row],[ID catálogo/código]]),Dados_ordenados[ID PCA por catálogo/código]),"")</f>
        <v/>
      </c>
    </row>
    <row r="530" spans="2:6" x14ac:dyDescent="0.2">
      <c r="B530" s="47" t="str" cm="1">
        <f t="array" aca="1" ref="B530" ca="1">catmat_unico</f>
        <v/>
      </c>
      <c r="C530" s="47" t="str">
        <f ca="1">VLOOKUP(Tabela4[[#This Row],[ID catálogo/código]],Dados_ordenados[[ID 1-catálogo-código]:[Código]],2,FALSE)</f>
        <v/>
      </c>
      <c r="D530" s="47" t="str">
        <f ca="1">VLOOKUP(Tabela4[[#This Row],[ID catálogo/código]],Dados_ordenados[[ID 1-catálogo-código]:[Código]],3,FALSE)</f>
        <v/>
      </c>
      <c r="E530" s="80">
        <f ca="1">SUMIF(Dados_ordenados[ID 1-catálogo-código],Tabela4[[#This Row],[ID catálogo/código]],Dados_ordenados[Estimativa Preliminar de Valor])</f>
        <v>0</v>
      </c>
      <c r="F530" s="81" t="str" cm="1">
        <f t="array" aca="1" ref="F530" ca="1">IFERROR(LOOKUP(2,1/(Dados_ordenados[ID 1-catálogo-código]=Tabela4[[#This Row],[ID catálogo/código]]),Dados_ordenados[ID PCA por catálogo/código]),"")</f>
        <v/>
      </c>
    </row>
    <row r="531" spans="2:6" x14ac:dyDescent="0.2">
      <c r="B531" s="47" t="str" cm="1">
        <f t="array" aca="1" ref="B531" ca="1">catmat_unico</f>
        <v/>
      </c>
      <c r="C531" s="47" t="str">
        <f ca="1">VLOOKUP(Tabela4[[#This Row],[ID catálogo/código]],Dados_ordenados[[ID 1-catálogo-código]:[Código]],2,FALSE)</f>
        <v/>
      </c>
      <c r="D531" s="47" t="str">
        <f ca="1">VLOOKUP(Tabela4[[#This Row],[ID catálogo/código]],Dados_ordenados[[ID 1-catálogo-código]:[Código]],3,FALSE)</f>
        <v/>
      </c>
      <c r="E531" s="80">
        <f ca="1">SUMIF(Dados_ordenados[ID 1-catálogo-código],Tabela4[[#This Row],[ID catálogo/código]],Dados_ordenados[Estimativa Preliminar de Valor])</f>
        <v>0</v>
      </c>
      <c r="F531" s="81" t="str" cm="1">
        <f t="array" aca="1" ref="F531" ca="1">IFERROR(LOOKUP(2,1/(Dados_ordenados[ID 1-catálogo-código]=Tabela4[[#This Row],[ID catálogo/código]]),Dados_ordenados[ID PCA por catálogo/código]),"")</f>
        <v/>
      </c>
    </row>
    <row r="532" spans="2:6" x14ac:dyDescent="0.2">
      <c r="B532" s="47" t="str" cm="1">
        <f t="array" aca="1" ref="B532" ca="1">catmat_unico</f>
        <v/>
      </c>
      <c r="C532" s="47" t="str">
        <f ca="1">VLOOKUP(Tabela4[[#This Row],[ID catálogo/código]],Dados_ordenados[[ID 1-catálogo-código]:[Código]],2,FALSE)</f>
        <v/>
      </c>
      <c r="D532" s="47" t="str">
        <f ca="1">VLOOKUP(Tabela4[[#This Row],[ID catálogo/código]],Dados_ordenados[[ID 1-catálogo-código]:[Código]],3,FALSE)</f>
        <v/>
      </c>
      <c r="E532" s="80">
        <f ca="1">SUMIF(Dados_ordenados[ID 1-catálogo-código],Tabela4[[#This Row],[ID catálogo/código]],Dados_ordenados[Estimativa Preliminar de Valor])</f>
        <v>0</v>
      </c>
      <c r="F532" s="81" t="str" cm="1">
        <f t="array" aca="1" ref="F532" ca="1">IFERROR(LOOKUP(2,1/(Dados_ordenados[ID 1-catálogo-código]=Tabela4[[#This Row],[ID catálogo/código]]),Dados_ordenados[ID PCA por catálogo/código]),"")</f>
        <v/>
      </c>
    </row>
    <row r="533" spans="2:6" x14ac:dyDescent="0.2">
      <c r="B533" s="47" t="str" cm="1">
        <f t="array" aca="1" ref="B533" ca="1">catmat_unico</f>
        <v/>
      </c>
      <c r="C533" s="47" t="str">
        <f ca="1">VLOOKUP(Tabela4[[#This Row],[ID catálogo/código]],Dados_ordenados[[ID 1-catálogo-código]:[Código]],2,FALSE)</f>
        <v/>
      </c>
      <c r="D533" s="47" t="str">
        <f ca="1">VLOOKUP(Tabela4[[#This Row],[ID catálogo/código]],Dados_ordenados[[ID 1-catálogo-código]:[Código]],3,FALSE)</f>
        <v/>
      </c>
      <c r="E533" s="80">
        <f ca="1">SUMIF(Dados_ordenados[ID 1-catálogo-código],Tabela4[[#This Row],[ID catálogo/código]],Dados_ordenados[Estimativa Preliminar de Valor])</f>
        <v>0</v>
      </c>
      <c r="F533" s="81" t="str" cm="1">
        <f t="array" aca="1" ref="F533" ca="1">IFERROR(LOOKUP(2,1/(Dados_ordenados[ID 1-catálogo-código]=Tabela4[[#This Row],[ID catálogo/código]]),Dados_ordenados[ID PCA por catálogo/código]),"")</f>
        <v/>
      </c>
    </row>
    <row r="534" spans="2:6" x14ac:dyDescent="0.2">
      <c r="B534" s="47" t="str" cm="1">
        <f t="array" aca="1" ref="B534" ca="1">catmat_unico</f>
        <v/>
      </c>
      <c r="C534" s="47" t="str">
        <f ca="1">VLOOKUP(Tabela4[[#This Row],[ID catálogo/código]],Dados_ordenados[[ID 1-catálogo-código]:[Código]],2,FALSE)</f>
        <v/>
      </c>
      <c r="D534" s="47" t="str">
        <f ca="1">VLOOKUP(Tabela4[[#This Row],[ID catálogo/código]],Dados_ordenados[[ID 1-catálogo-código]:[Código]],3,FALSE)</f>
        <v/>
      </c>
      <c r="E534" s="80">
        <f ca="1">SUMIF(Dados_ordenados[ID 1-catálogo-código],Tabela4[[#This Row],[ID catálogo/código]],Dados_ordenados[Estimativa Preliminar de Valor])</f>
        <v>0</v>
      </c>
      <c r="F534" s="81" t="str" cm="1">
        <f t="array" aca="1" ref="F534" ca="1">IFERROR(LOOKUP(2,1/(Dados_ordenados[ID 1-catálogo-código]=Tabela4[[#This Row],[ID catálogo/código]]),Dados_ordenados[ID PCA por catálogo/código]),"")</f>
        <v/>
      </c>
    </row>
    <row r="535" spans="2:6" x14ac:dyDescent="0.2">
      <c r="B535" s="47" t="str" cm="1">
        <f t="array" aca="1" ref="B535" ca="1">catmat_unico</f>
        <v/>
      </c>
      <c r="C535" s="47" t="str">
        <f ca="1">VLOOKUP(Tabela4[[#This Row],[ID catálogo/código]],Dados_ordenados[[ID 1-catálogo-código]:[Código]],2,FALSE)</f>
        <v/>
      </c>
      <c r="D535" s="47" t="str">
        <f ca="1">VLOOKUP(Tabela4[[#This Row],[ID catálogo/código]],Dados_ordenados[[ID 1-catálogo-código]:[Código]],3,FALSE)</f>
        <v/>
      </c>
      <c r="E535" s="80">
        <f ca="1">SUMIF(Dados_ordenados[ID 1-catálogo-código],Tabela4[[#This Row],[ID catálogo/código]],Dados_ordenados[Estimativa Preliminar de Valor])</f>
        <v>0</v>
      </c>
      <c r="F535" s="81" t="str" cm="1">
        <f t="array" aca="1" ref="F535" ca="1">IFERROR(LOOKUP(2,1/(Dados_ordenados[ID 1-catálogo-código]=Tabela4[[#This Row],[ID catálogo/código]]),Dados_ordenados[ID PCA por catálogo/código]),"")</f>
        <v/>
      </c>
    </row>
    <row r="536" spans="2:6" x14ac:dyDescent="0.2">
      <c r="B536" s="47" t="str" cm="1">
        <f t="array" aca="1" ref="B536" ca="1">catmat_unico</f>
        <v/>
      </c>
      <c r="C536" s="47" t="str">
        <f ca="1">VLOOKUP(Tabela4[[#This Row],[ID catálogo/código]],Dados_ordenados[[ID 1-catálogo-código]:[Código]],2,FALSE)</f>
        <v/>
      </c>
      <c r="D536" s="47" t="str">
        <f ca="1">VLOOKUP(Tabela4[[#This Row],[ID catálogo/código]],Dados_ordenados[[ID 1-catálogo-código]:[Código]],3,FALSE)</f>
        <v/>
      </c>
      <c r="E536" s="80">
        <f ca="1">SUMIF(Dados_ordenados[ID 1-catálogo-código],Tabela4[[#This Row],[ID catálogo/código]],Dados_ordenados[Estimativa Preliminar de Valor])</f>
        <v>0</v>
      </c>
      <c r="F536" s="81" t="str" cm="1">
        <f t="array" aca="1" ref="F536" ca="1">IFERROR(LOOKUP(2,1/(Dados_ordenados[ID 1-catálogo-código]=Tabela4[[#This Row],[ID catálogo/código]]),Dados_ordenados[ID PCA por catálogo/código]),"")</f>
        <v/>
      </c>
    </row>
    <row r="537" spans="2:6" x14ac:dyDescent="0.2">
      <c r="B537" s="47" t="str" cm="1">
        <f t="array" aca="1" ref="B537" ca="1">catmat_unico</f>
        <v/>
      </c>
      <c r="C537" s="47" t="str">
        <f ca="1">VLOOKUP(Tabela4[[#This Row],[ID catálogo/código]],Dados_ordenados[[ID 1-catálogo-código]:[Código]],2,FALSE)</f>
        <v/>
      </c>
      <c r="D537" s="47" t="str">
        <f ca="1">VLOOKUP(Tabela4[[#This Row],[ID catálogo/código]],Dados_ordenados[[ID 1-catálogo-código]:[Código]],3,FALSE)</f>
        <v/>
      </c>
      <c r="E537" s="80">
        <f ca="1">SUMIF(Dados_ordenados[ID 1-catálogo-código],Tabela4[[#This Row],[ID catálogo/código]],Dados_ordenados[Estimativa Preliminar de Valor])</f>
        <v>0</v>
      </c>
      <c r="F537" s="81" t="str" cm="1">
        <f t="array" aca="1" ref="F537" ca="1">IFERROR(LOOKUP(2,1/(Dados_ordenados[ID 1-catálogo-código]=Tabela4[[#This Row],[ID catálogo/código]]),Dados_ordenados[ID PCA por catálogo/código]),"")</f>
        <v/>
      </c>
    </row>
    <row r="538" spans="2:6" x14ac:dyDescent="0.2">
      <c r="B538" s="47" t="str" cm="1">
        <f t="array" aca="1" ref="B538" ca="1">catmat_unico</f>
        <v/>
      </c>
      <c r="C538" s="47" t="str">
        <f ca="1">VLOOKUP(Tabela4[[#This Row],[ID catálogo/código]],Dados_ordenados[[ID 1-catálogo-código]:[Código]],2,FALSE)</f>
        <v/>
      </c>
      <c r="D538" s="47" t="str">
        <f ca="1">VLOOKUP(Tabela4[[#This Row],[ID catálogo/código]],Dados_ordenados[[ID 1-catálogo-código]:[Código]],3,FALSE)</f>
        <v/>
      </c>
      <c r="E538" s="80">
        <f ca="1">SUMIF(Dados_ordenados[ID 1-catálogo-código],Tabela4[[#This Row],[ID catálogo/código]],Dados_ordenados[Estimativa Preliminar de Valor])</f>
        <v>0</v>
      </c>
      <c r="F538" s="81" t="str" cm="1">
        <f t="array" aca="1" ref="F538" ca="1">IFERROR(LOOKUP(2,1/(Dados_ordenados[ID 1-catálogo-código]=Tabela4[[#This Row],[ID catálogo/código]]),Dados_ordenados[ID PCA por catálogo/código]),"")</f>
        <v/>
      </c>
    </row>
    <row r="539" spans="2:6" x14ac:dyDescent="0.2">
      <c r="B539" s="47" t="str" cm="1">
        <f t="array" aca="1" ref="B539" ca="1">catmat_unico</f>
        <v/>
      </c>
      <c r="C539" s="47" t="str">
        <f ca="1">VLOOKUP(Tabela4[[#This Row],[ID catálogo/código]],Dados_ordenados[[ID 1-catálogo-código]:[Código]],2,FALSE)</f>
        <v/>
      </c>
      <c r="D539" s="47" t="str">
        <f ca="1">VLOOKUP(Tabela4[[#This Row],[ID catálogo/código]],Dados_ordenados[[ID 1-catálogo-código]:[Código]],3,FALSE)</f>
        <v/>
      </c>
      <c r="E539" s="80">
        <f ca="1">SUMIF(Dados_ordenados[ID 1-catálogo-código],Tabela4[[#This Row],[ID catálogo/código]],Dados_ordenados[Estimativa Preliminar de Valor])</f>
        <v>0</v>
      </c>
      <c r="F539" s="81" t="str" cm="1">
        <f t="array" aca="1" ref="F539" ca="1">IFERROR(LOOKUP(2,1/(Dados_ordenados[ID 1-catálogo-código]=Tabela4[[#This Row],[ID catálogo/código]]),Dados_ordenados[ID PCA por catálogo/código]),"")</f>
        <v/>
      </c>
    </row>
    <row r="540" spans="2:6" x14ac:dyDescent="0.2">
      <c r="B540" s="47" t="str" cm="1">
        <f t="array" aca="1" ref="B540" ca="1">catmat_unico</f>
        <v/>
      </c>
      <c r="C540" s="47" t="str">
        <f ca="1">VLOOKUP(Tabela4[[#This Row],[ID catálogo/código]],Dados_ordenados[[ID 1-catálogo-código]:[Código]],2,FALSE)</f>
        <v/>
      </c>
      <c r="D540" s="47" t="str">
        <f ca="1">VLOOKUP(Tabela4[[#This Row],[ID catálogo/código]],Dados_ordenados[[ID 1-catálogo-código]:[Código]],3,FALSE)</f>
        <v/>
      </c>
      <c r="E540" s="80">
        <f ca="1">SUMIF(Dados_ordenados[ID 1-catálogo-código],Tabela4[[#This Row],[ID catálogo/código]],Dados_ordenados[Estimativa Preliminar de Valor])</f>
        <v>0</v>
      </c>
      <c r="F540" s="81" t="str" cm="1">
        <f t="array" aca="1" ref="F540" ca="1">IFERROR(LOOKUP(2,1/(Dados_ordenados[ID 1-catálogo-código]=Tabela4[[#This Row],[ID catálogo/código]]),Dados_ordenados[ID PCA por catálogo/código]),"")</f>
        <v/>
      </c>
    </row>
    <row r="541" spans="2:6" x14ac:dyDescent="0.2">
      <c r="B541" s="47" t="str" cm="1">
        <f t="array" aca="1" ref="B541" ca="1">catmat_unico</f>
        <v/>
      </c>
      <c r="C541" s="47" t="str">
        <f ca="1">VLOOKUP(Tabela4[[#This Row],[ID catálogo/código]],Dados_ordenados[[ID 1-catálogo-código]:[Código]],2,FALSE)</f>
        <v/>
      </c>
      <c r="D541" s="47" t="str">
        <f ca="1">VLOOKUP(Tabela4[[#This Row],[ID catálogo/código]],Dados_ordenados[[ID 1-catálogo-código]:[Código]],3,FALSE)</f>
        <v/>
      </c>
      <c r="E541" s="80">
        <f ca="1">SUMIF(Dados_ordenados[ID 1-catálogo-código],Tabela4[[#This Row],[ID catálogo/código]],Dados_ordenados[Estimativa Preliminar de Valor])</f>
        <v>0</v>
      </c>
      <c r="F541" s="81" t="str" cm="1">
        <f t="array" aca="1" ref="F541" ca="1">IFERROR(LOOKUP(2,1/(Dados_ordenados[ID 1-catálogo-código]=Tabela4[[#This Row],[ID catálogo/código]]),Dados_ordenados[ID PCA por catálogo/código]),"")</f>
        <v/>
      </c>
    </row>
    <row r="542" spans="2:6" x14ac:dyDescent="0.2">
      <c r="B542" s="47" t="str" cm="1">
        <f t="array" aca="1" ref="B542" ca="1">catmat_unico</f>
        <v/>
      </c>
      <c r="C542" s="47" t="str">
        <f ca="1">VLOOKUP(Tabela4[[#This Row],[ID catálogo/código]],Dados_ordenados[[ID 1-catálogo-código]:[Código]],2,FALSE)</f>
        <v/>
      </c>
      <c r="D542" s="47" t="str">
        <f ca="1">VLOOKUP(Tabela4[[#This Row],[ID catálogo/código]],Dados_ordenados[[ID 1-catálogo-código]:[Código]],3,FALSE)</f>
        <v/>
      </c>
      <c r="E542" s="80">
        <f ca="1">SUMIF(Dados_ordenados[ID 1-catálogo-código],Tabela4[[#This Row],[ID catálogo/código]],Dados_ordenados[Estimativa Preliminar de Valor])</f>
        <v>0</v>
      </c>
      <c r="F542" s="81" t="str" cm="1">
        <f t="array" aca="1" ref="F542" ca="1">IFERROR(LOOKUP(2,1/(Dados_ordenados[ID 1-catálogo-código]=Tabela4[[#This Row],[ID catálogo/código]]),Dados_ordenados[ID PCA por catálogo/código]),"")</f>
        <v/>
      </c>
    </row>
    <row r="543" spans="2:6" x14ac:dyDescent="0.2">
      <c r="B543" s="47" t="str" cm="1">
        <f t="array" aca="1" ref="B543" ca="1">catmat_unico</f>
        <v/>
      </c>
      <c r="C543" s="47" t="str">
        <f ca="1">VLOOKUP(Tabela4[[#This Row],[ID catálogo/código]],Dados_ordenados[[ID 1-catálogo-código]:[Código]],2,FALSE)</f>
        <v/>
      </c>
      <c r="D543" s="47" t="str">
        <f ca="1">VLOOKUP(Tabela4[[#This Row],[ID catálogo/código]],Dados_ordenados[[ID 1-catálogo-código]:[Código]],3,FALSE)</f>
        <v/>
      </c>
      <c r="E543" s="80">
        <f ca="1">SUMIF(Dados_ordenados[ID 1-catálogo-código],Tabela4[[#This Row],[ID catálogo/código]],Dados_ordenados[Estimativa Preliminar de Valor])</f>
        <v>0</v>
      </c>
      <c r="F543" s="81" t="str" cm="1">
        <f t="array" aca="1" ref="F543" ca="1">IFERROR(LOOKUP(2,1/(Dados_ordenados[ID 1-catálogo-código]=Tabela4[[#This Row],[ID catálogo/código]]),Dados_ordenados[ID PCA por catálogo/código]),"")</f>
        <v/>
      </c>
    </row>
    <row r="544" spans="2:6" x14ac:dyDescent="0.2">
      <c r="B544" s="47" t="str" cm="1">
        <f t="array" aca="1" ref="B544" ca="1">catmat_unico</f>
        <v/>
      </c>
      <c r="C544" s="47" t="str">
        <f ca="1">VLOOKUP(Tabela4[[#This Row],[ID catálogo/código]],Dados_ordenados[[ID 1-catálogo-código]:[Código]],2,FALSE)</f>
        <v/>
      </c>
      <c r="D544" s="47" t="str">
        <f ca="1">VLOOKUP(Tabela4[[#This Row],[ID catálogo/código]],Dados_ordenados[[ID 1-catálogo-código]:[Código]],3,FALSE)</f>
        <v/>
      </c>
      <c r="E544" s="80">
        <f ca="1">SUMIF(Dados_ordenados[ID 1-catálogo-código],Tabela4[[#This Row],[ID catálogo/código]],Dados_ordenados[Estimativa Preliminar de Valor])</f>
        <v>0</v>
      </c>
      <c r="F544" s="81" t="str" cm="1">
        <f t="array" aca="1" ref="F544" ca="1">IFERROR(LOOKUP(2,1/(Dados_ordenados[ID 1-catálogo-código]=Tabela4[[#This Row],[ID catálogo/código]]),Dados_ordenados[ID PCA por catálogo/código]),"")</f>
        <v/>
      </c>
    </row>
    <row r="545" spans="2:6" x14ac:dyDescent="0.2">
      <c r="B545" s="47" t="str" cm="1">
        <f t="array" aca="1" ref="B545" ca="1">catmat_unico</f>
        <v/>
      </c>
      <c r="C545" s="47" t="str">
        <f ca="1">VLOOKUP(Tabela4[[#This Row],[ID catálogo/código]],Dados_ordenados[[ID 1-catálogo-código]:[Código]],2,FALSE)</f>
        <v/>
      </c>
      <c r="D545" s="47" t="str">
        <f ca="1">VLOOKUP(Tabela4[[#This Row],[ID catálogo/código]],Dados_ordenados[[ID 1-catálogo-código]:[Código]],3,FALSE)</f>
        <v/>
      </c>
      <c r="E545" s="80">
        <f ca="1">SUMIF(Dados_ordenados[ID 1-catálogo-código],Tabela4[[#This Row],[ID catálogo/código]],Dados_ordenados[Estimativa Preliminar de Valor])</f>
        <v>0</v>
      </c>
      <c r="F545" s="81" t="str" cm="1">
        <f t="array" aca="1" ref="F545" ca="1">IFERROR(LOOKUP(2,1/(Dados_ordenados[ID 1-catálogo-código]=Tabela4[[#This Row],[ID catálogo/código]]),Dados_ordenados[ID PCA por catálogo/código]),"")</f>
        <v/>
      </c>
    </row>
    <row r="546" spans="2:6" x14ac:dyDescent="0.2">
      <c r="B546" s="47" t="str" cm="1">
        <f t="array" aca="1" ref="B546" ca="1">catmat_unico</f>
        <v/>
      </c>
      <c r="C546" s="47" t="str">
        <f ca="1">VLOOKUP(Tabela4[[#This Row],[ID catálogo/código]],Dados_ordenados[[ID 1-catálogo-código]:[Código]],2,FALSE)</f>
        <v/>
      </c>
      <c r="D546" s="47" t="str">
        <f ca="1">VLOOKUP(Tabela4[[#This Row],[ID catálogo/código]],Dados_ordenados[[ID 1-catálogo-código]:[Código]],3,FALSE)</f>
        <v/>
      </c>
      <c r="E546" s="80">
        <f ca="1">SUMIF(Dados_ordenados[ID 1-catálogo-código],Tabela4[[#This Row],[ID catálogo/código]],Dados_ordenados[Estimativa Preliminar de Valor])</f>
        <v>0</v>
      </c>
      <c r="F546" s="81" t="str" cm="1">
        <f t="array" aca="1" ref="F546" ca="1">IFERROR(LOOKUP(2,1/(Dados_ordenados[ID 1-catálogo-código]=Tabela4[[#This Row],[ID catálogo/código]]),Dados_ordenados[ID PCA por catálogo/código]),"")</f>
        <v/>
      </c>
    </row>
    <row r="547" spans="2:6" x14ac:dyDescent="0.2">
      <c r="B547" s="47" t="str" cm="1">
        <f t="array" aca="1" ref="B547" ca="1">catmat_unico</f>
        <v/>
      </c>
      <c r="C547" s="47" t="str">
        <f ca="1">VLOOKUP(Tabela4[[#This Row],[ID catálogo/código]],Dados_ordenados[[ID 1-catálogo-código]:[Código]],2,FALSE)</f>
        <v/>
      </c>
      <c r="D547" s="47" t="str">
        <f ca="1">VLOOKUP(Tabela4[[#This Row],[ID catálogo/código]],Dados_ordenados[[ID 1-catálogo-código]:[Código]],3,FALSE)</f>
        <v/>
      </c>
      <c r="E547" s="80">
        <f ca="1">SUMIF(Dados_ordenados[ID 1-catálogo-código],Tabela4[[#This Row],[ID catálogo/código]],Dados_ordenados[Estimativa Preliminar de Valor])</f>
        <v>0</v>
      </c>
      <c r="F547" s="81" t="str" cm="1">
        <f t="array" aca="1" ref="F547" ca="1">IFERROR(LOOKUP(2,1/(Dados_ordenados[ID 1-catálogo-código]=Tabela4[[#This Row],[ID catálogo/código]]),Dados_ordenados[ID PCA por catálogo/código]),"")</f>
        <v/>
      </c>
    </row>
    <row r="548" spans="2:6" x14ac:dyDescent="0.2">
      <c r="B548" s="47" t="str" cm="1">
        <f t="array" aca="1" ref="B548" ca="1">catmat_unico</f>
        <v/>
      </c>
      <c r="C548" s="47" t="str">
        <f ca="1">VLOOKUP(Tabela4[[#This Row],[ID catálogo/código]],Dados_ordenados[[ID 1-catálogo-código]:[Código]],2,FALSE)</f>
        <v/>
      </c>
      <c r="D548" s="47" t="str">
        <f ca="1">VLOOKUP(Tabela4[[#This Row],[ID catálogo/código]],Dados_ordenados[[ID 1-catálogo-código]:[Código]],3,FALSE)</f>
        <v/>
      </c>
      <c r="E548" s="80">
        <f ca="1">SUMIF(Dados_ordenados[ID 1-catálogo-código],Tabela4[[#This Row],[ID catálogo/código]],Dados_ordenados[Estimativa Preliminar de Valor])</f>
        <v>0</v>
      </c>
      <c r="F548" s="81" t="str" cm="1">
        <f t="array" aca="1" ref="F548" ca="1">IFERROR(LOOKUP(2,1/(Dados_ordenados[ID 1-catálogo-código]=Tabela4[[#This Row],[ID catálogo/código]]),Dados_ordenados[ID PCA por catálogo/código]),"")</f>
        <v/>
      </c>
    </row>
    <row r="549" spans="2:6" x14ac:dyDescent="0.2">
      <c r="B549" s="47" t="str" cm="1">
        <f t="array" aca="1" ref="B549" ca="1">catmat_unico</f>
        <v/>
      </c>
      <c r="C549" s="47" t="str">
        <f ca="1">VLOOKUP(Tabela4[[#This Row],[ID catálogo/código]],Dados_ordenados[[ID 1-catálogo-código]:[Código]],2,FALSE)</f>
        <v/>
      </c>
      <c r="D549" s="47" t="str">
        <f ca="1">VLOOKUP(Tabela4[[#This Row],[ID catálogo/código]],Dados_ordenados[[ID 1-catálogo-código]:[Código]],3,FALSE)</f>
        <v/>
      </c>
      <c r="E549" s="80">
        <f ca="1">SUMIF(Dados_ordenados[ID 1-catálogo-código],Tabela4[[#This Row],[ID catálogo/código]],Dados_ordenados[Estimativa Preliminar de Valor])</f>
        <v>0</v>
      </c>
      <c r="F549" s="81" t="str" cm="1">
        <f t="array" aca="1" ref="F549" ca="1">IFERROR(LOOKUP(2,1/(Dados_ordenados[ID 1-catálogo-código]=Tabela4[[#This Row],[ID catálogo/código]]),Dados_ordenados[ID PCA por catálogo/código]),"")</f>
        <v/>
      </c>
    </row>
    <row r="550" spans="2:6" x14ac:dyDescent="0.2">
      <c r="B550" s="47" t="str" cm="1">
        <f t="array" aca="1" ref="B550" ca="1">catmat_unico</f>
        <v/>
      </c>
      <c r="C550" s="47" t="str">
        <f ca="1">VLOOKUP(Tabela4[[#This Row],[ID catálogo/código]],Dados_ordenados[[ID 1-catálogo-código]:[Código]],2,FALSE)</f>
        <v/>
      </c>
      <c r="D550" s="47" t="str">
        <f ca="1">VLOOKUP(Tabela4[[#This Row],[ID catálogo/código]],Dados_ordenados[[ID 1-catálogo-código]:[Código]],3,FALSE)</f>
        <v/>
      </c>
      <c r="E550" s="80">
        <f ca="1">SUMIF(Dados_ordenados[ID 1-catálogo-código],Tabela4[[#This Row],[ID catálogo/código]],Dados_ordenados[Estimativa Preliminar de Valor])</f>
        <v>0</v>
      </c>
      <c r="F550" s="81" t="str" cm="1">
        <f t="array" aca="1" ref="F550" ca="1">IFERROR(LOOKUP(2,1/(Dados_ordenados[ID 1-catálogo-código]=Tabela4[[#This Row],[ID catálogo/código]]),Dados_ordenados[ID PCA por catálogo/código]),"")</f>
        <v/>
      </c>
    </row>
    <row r="551" spans="2:6" x14ac:dyDescent="0.2">
      <c r="B551" s="47" t="str" cm="1">
        <f t="array" aca="1" ref="B551" ca="1">catmat_unico</f>
        <v/>
      </c>
      <c r="C551" s="47" t="str">
        <f ca="1">VLOOKUP(Tabela4[[#This Row],[ID catálogo/código]],Dados_ordenados[[ID 1-catálogo-código]:[Código]],2,FALSE)</f>
        <v/>
      </c>
      <c r="D551" s="47" t="str">
        <f ca="1">VLOOKUP(Tabela4[[#This Row],[ID catálogo/código]],Dados_ordenados[[ID 1-catálogo-código]:[Código]],3,FALSE)</f>
        <v/>
      </c>
      <c r="E551" s="80">
        <f ca="1">SUMIF(Dados_ordenados[ID 1-catálogo-código],Tabela4[[#This Row],[ID catálogo/código]],Dados_ordenados[Estimativa Preliminar de Valor])</f>
        <v>0</v>
      </c>
      <c r="F551" s="81" t="str" cm="1">
        <f t="array" aca="1" ref="F551" ca="1">IFERROR(LOOKUP(2,1/(Dados_ordenados[ID 1-catálogo-código]=Tabela4[[#This Row],[ID catálogo/código]]),Dados_ordenados[ID PCA por catálogo/código]),"")</f>
        <v/>
      </c>
    </row>
    <row r="552" spans="2:6" x14ac:dyDescent="0.2">
      <c r="B552" s="47" t="str" cm="1">
        <f t="array" aca="1" ref="B552" ca="1">catmat_unico</f>
        <v/>
      </c>
      <c r="C552" s="47" t="str">
        <f ca="1">VLOOKUP(Tabela4[[#This Row],[ID catálogo/código]],Dados_ordenados[[ID 1-catálogo-código]:[Código]],2,FALSE)</f>
        <v/>
      </c>
      <c r="D552" s="47" t="str">
        <f ca="1">VLOOKUP(Tabela4[[#This Row],[ID catálogo/código]],Dados_ordenados[[ID 1-catálogo-código]:[Código]],3,FALSE)</f>
        <v/>
      </c>
      <c r="E552" s="80">
        <f ca="1">SUMIF(Dados_ordenados[ID 1-catálogo-código],Tabela4[[#This Row],[ID catálogo/código]],Dados_ordenados[Estimativa Preliminar de Valor])</f>
        <v>0</v>
      </c>
      <c r="F552" s="81" t="str" cm="1">
        <f t="array" aca="1" ref="F552" ca="1">IFERROR(LOOKUP(2,1/(Dados_ordenados[ID 1-catálogo-código]=Tabela4[[#This Row],[ID catálogo/código]]),Dados_ordenados[ID PCA por catálogo/código]),"")</f>
        <v/>
      </c>
    </row>
    <row r="553" spans="2:6" x14ac:dyDescent="0.2">
      <c r="B553" s="47" t="str" cm="1">
        <f t="array" aca="1" ref="B553" ca="1">catmat_unico</f>
        <v/>
      </c>
      <c r="C553" s="47" t="str">
        <f ca="1">VLOOKUP(Tabela4[[#This Row],[ID catálogo/código]],Dados_ordenados[[ID 1-catálogo-código]:[Código]],2,FALSE)</f>
        <v/>
      </c>
      <c r="D553" s="47" t="str">
        <f ca="1">VLOOKUP(Tabela4[[#This Row],[ID catálogo/código]],Dados_ordenados[[ID 1-catálogo-código]:[Código]],3,FALSE)</f>
        <v/>
      </c>
      <c r="E553" s="80">
        <f ca="1">SUMIF(Dados_ordenados[ID 1-catálogo-código],Tabela4[[#This Row],[ID catálogo/código]],Dados_ordenados[Estimativa Preliminar de Valor])</f>
        <v>0</v>
      </c>
      <c r="F553" s="81" t="str" cm="1">
        <f t="array" aca="1" ref="F553" ca="1">IFERROR(LOOKUP(2,1/(Dados_ordenados[ID 1-catálogo-código]=Tabela4[[#This Row],[ID catálogo/código]]),Dados_ordenados[ID PCA por catálogo/código]),"")</f>
        <v/>
      </c>
    </row>
    <row r="554" spans="2:6" x14ac:dyDescent="0.2">
      <c r="B554" s="47" t="str" cm="1">
        <f t="array" aca="1" ref="B554" ca="1">catmat_unico</f>
        <v/>
      </c>
      <c r="C554" s="47" t="str">
        <f ca="1">VLOOKUP(Tabela4[[#This Row],[ID catálogo/código]],Dados_ordenados[[ID 1-catálogo-código]:[Código]],2,FALSE)</f>
        <v/>
      </c>
      <c r="D554" s="47" t="str">
        <f ca="1">VLOOKUP(Tabela4[[#This Row],[ID catálogo/código]],Dados_ordenados[[ID 1-catálogo-código]:[Código]],3,FALSE)</f>
        <v/>
      </c>
      <c r="E554" s="80">
        <f ca="1">SUMIF(Dados_ordenados[ID 1-catálogo-código],Tabela4[[#This Row],[ID catálogo/código]],Dados_ordenados[Estimativa Preliminar de Valor])</f>
        <v>0</v>
      </c>
      <c r="F554" s="81" t="str" cm="1">
        <f t="array" aca="1" ref="F554" ca="1">IFERROR(LOOKUP(2,1/(Dados_ordenados[ID 1-catálogo-código]=Tabela4[[#This Row],[ID catálogo/código]]),Dados_ordenados[ID PCA por catálogo/código]),"")</f>
        <v/>
      </c>
    </row>
    <row r="555" spans="2:6" x14ac:dyDescent="0.2">
      <c r="B555" s="47" t="str" cm="1">
        <f t="array" aca="1" ref="B555" ca="1">catmat_unico</f>
        <v/>
      </c>
      <c r="C555" s="47" t="str">
        <f ca="1">VLOOKUP(Tabela4[[#This Row],[ID catálogo/código]],Dados_ordenados[[ID 1-catálogo-código]:[Código]],2,FALSE)</f>
        <v/>
      </c>
      <c r="D555" s="47" t="str">
        <f ca="1">VLOOKUP(Tabela4[[#This Row],[ID catálogo/código]],Dados_ordenados[[ID 1-catálogo-código]:[Código]],3,FALSE)</f>
        <v/>
      </c>
      <c r="E555" s="80">
        <f ca="1">SUMIF(Dados_ordenados[ID 1-catálogo-código],Tabela4[[#This Row],[ID catálogo/código]],Dados_ordenados[Estimativa Preliminar de Valor])</f>
        <v>0</v>
      </c>
      <c r="F555" s="81" t="str" cm="1">
        <f t="array" aca="1" ref="F555" ca="1">IFERROR(LOOKUP(2,1/(Dados_ordenados[ID 1-catálogo-código]=Tabela4[[#This Row],[ID catálogo/código]]),Dados_ordenados[ID PCA por catálogo/código]),"")</f>
        <v/>
      </c>
    </row>
    <row r="556" spans="2:6" x14ac:dyDescent="0.2">
      <c r="B556" s="47" t="str" cm="1">
        <f t="array" aca="1" ref="B556" ca="1">catmat_unico</f>
        <v/>
      </c>
      <c r="C556" s="47" t="str">
        <f ca="1">VLOOKUP(Tabela4[[#This Row],[ID catálogo/código]],Dados_ordenados[[ID 1-catálogo-código]:[Código]],2,FALSE)</f>
        <v/>
      </c>
      <c r="D556" s="47" t="str">
        <f ca="1">VLOOKUP(Tabela4[[#This Row],[ID catálogo/código]],Dados_ordenados[[ID 1-catálogo-código]:[Código]],3,FALSE)</f>
        <v/>
      </c>
      <c r="E556" s="80">
        <f ca="1">SUMIF(Dados_ordenados[ID 1-catálogo-código],Tabela4[[#This Row],[ID catálogo/código]],Dados_ordenados[Estimativa Preliminar de Valor])</f>
        <v>0</v>
      </c>
      <c r="F556" s="81" t="str" cm="1">
        <f t="array" aca="1" ref="F556" ca="1">IFERROR(LOOKUP(2,1/(Dados_ordenados[ID 1-catálogo-código]=Tabela4[[#This Row],[ID catálogo/código]]),Dados_ordenados[ID PCA por catálogo/código]),"")</f>
        <v/>
      </c>
    </row>
    <row r="557" spans="2:6" x14ac:dyDescent="0.2">
      <c r="B557" s="47" t="str" cm="1">
        <f t="array" aca="1" ref="B557" ca="1">catmat_unico</f>
        <v/>
      </c>
      <c r="C557" s="47" t="str">
        <f ca="1">VLOOKUP(Tabela4[[#This Row],[ID catálogo/código]],Dados_ordenados[[ID 1-catálogo-código]:[Código]],2,FALSE)</f>
        <v/>
      </c>
      <c r="D557" s="47" t="str">
        <f ca="1">VLOOKUP(Tabela4[[#This Row],[ID catálogo/código]],Dados_ordenados[[ID 1-catálogo-código]:[Código]],3,FALSE)</f>
        <v/>
      </c>
      <c r="E557" s="80">
        <f ca="1">SUMIF(Dados_ordenados[ID 1-catálogo-código],Tabela4[[#This Row],[ID catálogo/código]],Dados_ordenados[Estimativa Preliminar de Valor])</f>
        <v>0</v>
      </c>
      <c r="F557" s="81" t="str" cm="1">
        <f t="array" aca="1" ref="F557" ca="1">IFERROR(LOOKUP(2,1/(Dados_ordenados[ID 1-catálogo-código]=Tabela4[[#This Row],[ID catálogo/código]]),Dados_ordenados[ID PCA por catálogo/código]),"")</f>
        <v/>
      </c>
    </row>
    <row r="558" spans="2:6" x14ac:dyDescent="0.2">
      <c r="B558" s="47" t="str" cm="1">
        <f t="array" aca="1" ref="B558" ca="1">catmat_unico</f>
        <v/>
      </c>
      <c r="C558" s="47" t="str">
        <f ca="1">VLOOKUP(Tabela4[[#This Row],[ID catálogo/código]],Dados_ordenados[[ID 1-catálogo-código]:[Código]],2,FALSE)</f>
        <v/>
      </c>
      <c r="D558" s="47" t="str">
        <f ca="1">VLOOKUP(Tabela4[[#This Row],[ID catálogo/código]],Dados_ordenados[[ID 1-catálogo-código]:[Código]],3,FALSE)</f>
        <v/>
      </c>
      <c r="E558" s="80">
        <f ca="1">SUMIF(Dados_ordenados[ID 1-catálogo-código],Tabela4[[#This Row],[ID catálogo/código]],Dados_ordenados[Estimativa Preliminar de Valor])</f>
        <v>0</v>
      </c>
      <c r="F558" s="81" t="str" cm="1">
        <f t="array" aca="1" ref="F558" ca="1">IFERROR(LOOKUP(2,1/(Dados_ordenados[ID 1-catálogo-código]=Tabela4[[#This Row],[ID catálogo/código]]),Dados_ordenados[ID PCA por catálogo/código]),"")</f>
        <v/>
      </c>
    </row>
    <row r="559" spans="2:6" x14ac:dyDescent="0.2">
      <c r="B559" s="47" t="str" cm="1">
        <f t="array" aca="1" ref="B559" ca="1">catmat_unico</f>
        <v/>
      </c>
      <c r="C559" s="47" t="str">
        <f ca="1">VLOOKUP(Tabela4[[#This Row],[ID catálogo/código]],Dados_ordenados[[ID 1-catálogo-código]:[Código]],2,FALSE)</f>
        <v/>
      </c>
      <c r="D559" s="47" t="str">
        <f ca="1">VLOOKUP(Tabela4[[#This Row],[ID catálogo/código]],Dados_ordenados[[ID 1-catálogo-código]:[Código]],3,FALSE)</f>
        <v/>
      </c>
      <c r="E559" s="80">
        <f ca="1">SUMIF(Dados_ordenados[ID 1-catálogo-código],Tabela4[[#This Row],[ID catálogo/código]],Dados_ordenados[Estimativa Preliminar de Valor])</f>
        <v>0</v>
      </c>
      <c r="F559" s="81" t="str" cm="1">
        <f t="array" aca="1" ref="F559" ca="1">IFERROR(LOOKUP(2,1/(Dados_ordenados[ID 1-catálogo-código]=Tabela4[[#This Row],[ID catálogo/código]]),Dados_ordenados[ID PCA por catálogo/código]),"")</f>
        <v/>
      </c>
    </row>
    <row r="560" spans="2:6" x14ac:dyDescent="0.2">
      <c r="B560" s="47" t="str" cm="1">
        <f t="array" aca="1" ref="B560" ca="1">catmat_unico</f>
        <v/>
      </c>
      <c r="C560" s="47" t="str">
        <f ca="1">VLOOKUP(Tabela4[[#This Row],[ID catálogo/código]],Dados_ordenados[[ID 1-catálogo-código]:[Código]],2,FALSE)</f>
        <v/>
      </c>
      <c r="D560" s="47" t="str">
        <f ca="1">VLOOKUP(Tabela4[[#This Row],[ID catálogo/código]],Dados_ordenados[[ID 1-catálogo-código]:[Código]],3,FALSE)</f>
        <v/>
      </c>
      <c r="E560" s="80">
        <f ca="1">SUMIF(Dados_ordenados[ID 1-catálogo-código],Tabela4[[#This Row],[ID catálogo/código]],Dados_ordenados[Estimativa Preliminar de Valor])</f>
        <v>0</v>
      </c>
      <c r="F560" s="81" t="str" cm="1">
        <f t="array" aca="1" ref="F560" ca="1">IFERROR(LOOKUP(2,1/(Dados_ordenados[ID 1-catálogo-código]=Tabela4[[#This Row],[ID catálogo/código]]),Dados_ordenados[ID PCA por catálogo/código]),"")</f>
        <v/>
      </c>
    </row>
    <row r="561" spans="2:6" x14ac:dyDescent="0.2">
      <c r="B561" s="47" t="str" cm="1">
        <f t="array" aca="1" ref="B561" ca="1">catmat_unico</f>
        <v/>
      </c>
      <c r="C561" s="47" t="str">
        <f ca="1">VLOOKUP(Tabela4[[#This Row],[ID catálogo/código]],Dados_ordenados[[ID 1-catálogo-código]:[Código]],2,FALSE)</f>
        <v/>
      </c>
      <c r="D561" s="47" t="str">
        <f ca="1">VLOOKUP(Tabela4[[#This Row],[ID catálogo/código]],Dados_ordenados[[ID 1-catálogo-código]:[Código]],3,FALSE)</f>
        <v/>
      </c>
      <c r="E561" s="80">
        <f ca="1">SUMIF(Dados_ordenados[ID 1-catálogo-código],Tabela4[[#This Row],[ID catálogo/código]],Dados_ordenados[Estimativa Preliminar de Valor])</f>
        <v>0</v>
      </c>
      <c r="F561" s="81" t="str" cm="1">
        <f t="array" aca="1" ref="F561" ca="1">IFERROR(LOOKUP(2,1/(Dados_ordenados[ID 1-catálogo-código]=Tabela4[[#This Row],[ID catálogo/código]]),Dados_ordenados[ID PCA por catálogo/código]),"")</f>
        <v/>
      </c>
    </row>
    <row r="562" spans="2:6" x14ac:dyDescent="0.2">
      <c r="B562" s="47" t="str" cm="1">
        <f t="array" aca="1" ref="B562" ca="1">catmat_unico</f>
        <v/>
      </c>
      <c r="C562" s="47" t="str">
        <f ca="1">VLOOKUP(Tabela4[[#This Row],[ID catálogo/código]],Dados_ordenados[[ID 1-catálogo-código]:[Código]],2,FALSE)</f>
        <v/>
      </c>
      <c r="D562" s="47" t="str">
        <f ca="1">VLOOKUP(Tabela4[[#This Row],[ID catálogo/código]],Dados_ordenados[[ID 1-catálogo-código]:[Código]],3,FALSE)</f>
        <v/>
      </c>
      <c r="E562" s="80">
        <f ca="1">SUMIF(Dados_ordenados[ID 1-catálogo-código],Tabela4[[#This Row],[ID catálogo/código]],Dados_ordenados[Estimativa Preliminar de Valor])</f>
        <v>0</v>
      </c>
      <c r="F562" s="81" t="str" cm="1">
        <f t="array" aca="1" ref="F562" ca="1">IFERROR(LOOKUP(2,1/(Dados_ordenados[ID 1-catálogo-código]=Tabela4[[#This Row],[ID catálogo/código]]),Dados_ordenados[ID PCA por catálogo/código]),"")</f>
        <v/>
      </c>
    </row>
    <row r="563" spans="2:6" x14ac:dyDescent="0.2">
      <c r="B563" s="47" t="str" cm="1">
        <f t="array" aca="1" ref="B563" ca="1">catmat_unico</f>
        <v/>
      </c>
      <c r="C563" s="47" t="str">
        <f ca="1">VLOOKUP(Tabela4[[#This Row],[ID catálogo/código]],Dados_ordenados[[ID 1-catálogo-código]:[Código]],2,FALSE)</f>
        <v/>
      </c>
      <c r="D563" s="47" t="str">
        <f ca="1">VLOOKUP(Tabela4[[#This Row],[ID catálogo/código]],Dados_ordenados[[ID 1-catálogo-código]:[Código]],3,FALSE)</f>
        <v/>
      </c>
      <c r="E563" s="80">
        <f ca="1">SUMIF(Dados_ordenados[ID 1-catálogo-código],Tabela4[[#This Row],[ID catálogo/código]],Dados_ordenados[Estimativa Preliminar de Valor])</f>
        <v>0</v>
      </c>
      <c r="F563" s="81" t="str" cm="1">
        <f t="array" aca="1" ref="F563" ca="1">IFERROR(LOOKUP(2,1/(Dados_ordenados[ID 1-catálogo-código]=Tabela4[[#This Row],[ID catálogo/código]]),Dados_ordenados[ID PCA por catálogo/código]),"")</f>
        <v/>
      </c>
    </row>
    <row r="564" spans="2:6" x14ac:dyDescent="0.2">
      <c r="B564" s="47" t="str" cm="1">
        <f t="array" aca="1" ref="B564" ca="1">catmat_unico</f>
        <v/>
      </c>
      <c r="C564" s="47" t="str">
        <f ca="1">VLOOKUP(Tabela4[[#This Row],[ID catálogo/código]],Dados_ordenados[[ID 1-catálogo-código]:[Código]],2,FALSE)</f>
        <v/>
      </c>
      <c r="D564" s="47" t="str">
        <f ca="1">VLOOKUP(Tabela4[[#This Row],[ID catálogo/código]],Dados_ordenados[[ID 1-catálogo-código]:[Código]],3,FALSE)</f>
        <v/>
      </c>
      <c r="E564" s="80">
        <f ca="1">SUMIF(Dados_ordenados[ID 1-catálogo-código],Tabela4[[#This Row],[ID catálogo/código]],Dados_ordenados[Estimativa Preliminar de Valor])</f>
        <v>0</v>
      </c>
      <c r="F564" s="81" t="str" cm="1">
        <f t="array" aca="1" ref="F564" ca="1">IFERROR(LOOKUP(2,1/(Dados_ordenados[ID 1-catálogo-código]=Tabela4[[#This Row],[ID catálogo/código]]),Dados_ordenados[ID PCA por catálogo/código]),"")</f>
        <v/>
      </c>
    </row>
    <row r="565" spans="2:6" x14ac:dyDescent="0.2">
      <c r="B565" s="47" t="str" cm="1">
        <f t="array" aca="1" ref="B565" ca="1">catmat_unico</f>
        <v/>
      </c>
      <c r="C565" s="47" t="str">
        <f ca="1">VLOOKUP(Tabela4[[#This Row],[ID catálogo/código]],Dados_ordenados[[ID 1-catálogo-código]:[Código]],2,FALSE)</f>
        <v/>
      </c>
      <c r="D565" s="47" t="str">
        <f ca="1">VLOOKUP(Tabela4[[#This Row],[ID catálogo/código]],Dados_ordenados[[ID 1-catálogo-código]:[Código]],3,FALSE)</f>
        <v/>
      </c>
      <c r="E565" s="80">
        <f ca="1">SUMIF(Dados_ordenados[ID 1-catálogo-código],Tabela4[[#This Row],[ID catálogo/código]],Dados_ordenados[Estimativa Preliminar de Valor])</f>
        <v>0</v>
      </c>
      <c r="F565" s="81" t="str" cm="1">
        <f t="array" aca="1" ref="F565" ca="1">IFERROR(LOOKUP(2,1/(Dados_ordenados[ID 1-catálogo-código]=Tabela4[[#This Row],[ID catálogo/código]]),Dados_ordenados[ID PCA por catálogo/código]),"")</f>
        <v/>
      </c>
    </row>
    <row r="566" spans="2:6" x14ac:dyDescent="0.2">
      <c r="B566" s="47" t="str" cm="1">
        <f t="array" aca="1" ref="B566" ca="1">catmat_unico</f>
        <v/>
      </c>
      <c r="C566" s="47" t="str">
        <f ca="1">VLOOKUP(Tabela4[[#This Row],[ID catálogo/código]],Dados_ordenados[[ID 1-catálogo-código]:[Código]],2,FALSE)</f>
        <v/>
      </c>
      <c r="D566" s="47" t="str">
        <f ca="1">VLOOKUP(Tabela4[[#This Row],[ID catálogo/código]],Dados_ordenados[[ID 1-catálogo-código]:[Código]],3,FALSE)</f>
        <v/>
      </c>
      <c r="E566" s="80">
        <f ca="1">SUMIF(Dados_ordenados[ID 1-catálogo-código],Tabela4[[#This Row],[ID catálogo/código]],Dados_ordenados[Estimativa Preliminar de Valor])</f>
        <v>0</v>
      </c>
      <c r="F566" s="81" t="str" cm="1">
        <f t="array" aca="1" ref="F566" ca="1">IFERROR(LOOKUP(2,1/(Dados_ordenados[ID 1-catálogo-código]=Tabela4[[#This Row],[ID catálogo/código]]),Dados_ordenados[ID PCA por catálogo/código]),"")</f>
        <v/>
      </c>
    </row>
    <row r="567" spans="2:6" x14ac:dyDescent="0.2">
      <c r="B567" s="47" t="str" cm="1">
        <f t="array" aca="1" ref="B567" ca="1">catmat_unico</f>
        <v/>
      </c>
      <c r="C567" s="47" t="str">
        <f ca="1">VLOOKUP(Tabela4[[#This Row],[ID catálogo/código]],Dados_ordenados[[ID 1-catálogo-código]:[Código]],2,FALSE)</f>
        <v/>
      </c>
      <c r="D567" s="47" t="str">
        <f ca="1">VLOOKUP(Tabela4[[#This Row],[ID catálogo/código]],Dados_ordenados[[ID 1-catálogo-código]:[Código]],3,FALSE)</f>
        <v/>
      </c>
      <c r="E567" s="80">
        <f ca="1">SUMIF(Dados_ordenados[ID 1-catálogo-código],Tabela4[[#This Row],[ID catálogo/código]],Dados_ordenados[Estimativa Preliminar de Valor])</f>
        <v>0</v>
      </c>
      <c r="F567" s="81" t="str" cm="1">
        <f t="array" aca="1" ref="F567" ca="1">IFERROR(LOOKUP(2,1/(Dados_ordenados[ID 1-catálogo-código]=Tabela4[[#This Row],[ID catálogo/código]]),Dados_ordenados[ID PCA por catálogo/código]),"")</f>
        <v/>
      </c>
    </row>
    <row r="568" spans="2:6" x14ac:dyDescent="0.2">
      <c r="B568" s="47" t="str" cm="1">
        <f t="array" aca="1" ref="B568" ca="1">catmat_unico</f>
        <v/>
      </c>
      <c r="C568" s="47" t="str">
        <f ca="1">VLOOKUP(Tabela4[[#This Row],[ID catálogo/código]],Dados_ordenados[[ID 1-catálogo-código]:[Código]],2,FALSE)</f>
        <v/>
      </c>
      <c r="D568" s="47" t="str">
        <f ca="1">VLOOKUP(Tabela4[[#This Row],[ID catálogo/código]],Dados_ordenados[[ID 1-catálogo-código]:[Código]],3,FALSE)</f>
        <v/>
      </c>
      <c r="E568" s="80">
        <f ca="1">SUMIF(Dados_ordenados[ID 1-catálogo-código],Tabela4[[#This Row],[ID catálogo/código]],Dados_ordenados[Estimativa Preliminar de Valor])</f>
        <v>0</v>
      </c>
      <c r="F568" s="81" t="str" cm="1">
        <f t="array" aca="1" ref="F568" ca="1">IFERROR(LOOKUP(2,1/(Dados_ordenados[ID 1-catálogo-código]=Tabela4[[#This Row],[ID catálogo/código]]),Dados_ordenados[ID PCA por catálogo/código]),"")</f>
        <v/>
      </c>
    </row>
    <row r="569" spans="2:6" x14ac:dyDescent="0.2">
      <c r="B569" s="47" t="str" cm="1">
        <f t="array" aca="1" ref="B569" ca="1">catmat_unico</f>
        <v/>
      </c>
      <c r="C569" s="47" t="str">
        <f ca="1">VLOOKUP(Tabela4[[#This Row],[ID catálogo/código]],Dados_ordenados[[ID 1-catálogo-código]:[Código]],2,FALSE)</f>
        <v/>
      </c>
      <c r="D569" s="47" t="str">
        <f ca="1">VLOOKUP(Tabela4[[#This Row],[ID catálogo/código]],Dados_ordenados[[ID 1-catálogo-código]:[Código]],3,FALSE)</f>
        <v/>
      </c>
      <c r="E569" s="80">
        <f ca="1">SUMIF(Dados_ordenados[ID 1-catálogo-código],Tabela4[[#This Row],[ID catálogo/código]],Dados_ordenados[Estimativa Preliminar de Valor])</f>
        <v>0</v>
      </c>
      <c r="F569" s="81" t="str" cm="1">
        <f t="array" aca="1" ref="F569" ca="1">IFERROR(LOOKUP(2,1/(Dados_ordenados[ID 1-catálogo-código]=Tabela4[[#This Row],[ID catálogo/código]]),Dados_ordenados[ID PCA por catálogo/código]),"")</f>
        <v/>
      </c>
    </row>
    <row r="570" spans="2:6" x14ac:dyDescent="0.2">
      <c r="B570" s="47" t="str" cm="1">
        <f t="array" aca="1" ref="B570" ca="1">catmat_unico</f>
        <v/>
      </c>
      <c r="C570" s="47" t="str">
        <f ca="1">VLOOKUP(Tabela4[[#This Row],[ID catálogo/código]],Dados_ordenados[[ID 1-catálogo-código]:[Código]],2,FALSE)</f>
        <v/>
      </c>
      <c r="D570" s="47" t="str">
        <f ca="1">VLOOKUP(Tabela4[[#This Row],[ID catálogo/código]],Dados_ordenados[[ID 1-catálogo-código]:[Código]],3,FALSE)</f>
        <v/>
      </c>
      <c r="E570" s="80">
        <f ca="1">SUMIF(Dados_ordenados[ID 1-catálogo-código],Tabela4[[#This Row],[ID catálogo/código]],Dados_ordenados[Estimativa Preliminar de Valor])</f>
        <v>0</v>
      </c>
      <c r="F570" s="81" t="str" cm="1">
        <f t="array" aca="1" ref="F570" ca="1">IFERROR(LOOKUP(2,1/(Dados_ordenados[ID 1-catálogo-código]=Tabela4[[#This Row],[ID catálogo/código]]),Dados_ordenados[ID PCA por catálogo/código]),"")</f>
        <v/>
      </c>
    </row>
    <row r="571" spans="2:6" x14ac:dyDescent="0.2">
      <c r="B571" s="47" t="str" cm="1">
        <f t="array" aca="1" ref="B571" ca="1">catmat_unico</f>
        <v/>
      </c>
      <c r="C571" s="47" t="str">
        <f ca="1">VLOOKUP(Tabela4[[#This Row],[ID catálogo/código]],Dados_ordenados[[ID 1-catálogo-código]:[Código]],2,FALSE)</f>
        <v/>
      </c>
      <c r="D571" s="47" t="str">
        <f ca="1">VLOOKUP(Tabela4[[#This Row],[ID catálogo/código]],Dados_ordenados[[ID 1-catálogo-código]:[Código]],3,FALSE)</f>
        <v/>
      </c>
      <c r="E571" s="80">
        <f ca="1">SUMIF(Dados_ordenados[ID 1-catálogo-código],Tabela4[[#This Row],[ID catálogo/código]],Dados_ordenados[Estimativa Preliminar de Valor])</f>
        <v>0</v>
      </c>
      <c r="F571" s="81" t="str" cm="1">
        <f t="array" aca="1" ref="F571" ca="1">IFERROR(LOOKUP(2,1/(Dados_ordenados[ID 1-catálogo-código]=Tabela4[[#This Row],[ID catálogo/código]]),Dados_ordenados[ID PCA por catálogo/código]),"")</f>
        <v/>
      </c>
    </row>
    <row r="572" spans="2:6" x14ac:dyDescent="0.2">
      <c r="B572" s="47" t="str" cm="1">
        <f t="array" aca="1" ref="B572" ca="1">catmat_unico</f>
        <v/>
      </c>
      <c r="C572" s="47" t="str">
        <f ca="1">VLOOKUP(Tabela4[[#This Row],[ID catálogo/código]],Dados_ordenados[[ID 1-catálogo-código]:[Código]],2,FALSE)</f>
        <v/>
      </c>
      <c r="D572" s="47" t="str">
        <f ca="1">VLOOKUP(Tabela4[[#This Row],[ID catálogo/código]],Dados_ordenados[[ID 1-catálogo-código]:[Código]],3,FALSE)</f>
        <v/>
      </c>
      <c r="E572" s="80">
        <f ca="1">SUMIF(Dados_ordenados[ID 1-catálogo-código],Tabela4[[#This Row],[ID catálogo/código]],Dados_ordenados[Estimativa Preliminar de Valor])</f>
        <v>0</v>
      </c>
      <c r="F572" s="81" t="str" cm="1">
        <f t="array" aca="1" ref="F572" ca="1">IFERROR(LOOKUP(2,1/(Dados_ordenados[ID 1-catálogo-código]=Tabela4[[#This Row],[ID catálogo/código]]),Dados_ordenados[ID PCA por catálogo/código]),"")</f>
        <v/>
      </c>
    </row>
    <row r="573" spans="2:6" x14ac:dyDescent="0.2">
      <c r="B573" s="47" t="str" cm="1">
        <f t="array" aca="1" ref="B573" ca="1">catmat_unico</f>
        <v/>
      </c>
      <c r="C573" s="47" t="str">
        <f ca="1">VLOOKUP(Tabela4[[#This Row],[ID catálogo/código]],Dados_ordenados[[ID 1-catálogo-código]:[Código]],2,FALSE)</f>
        <v/>
      </c>
      <c r="D573" s="47" t="str">
        <f ca="1">VLOOKUP(Tabela4[[#This Row],[ID catálogo/código]],Dados_ordenados[[ID 1-catálogo-código]:[Código]],3,FALSE)</f>
        <v/>
      </c>
      <c r="E573" s="80">
        <f ca="1">SUMIF(Dados_ordenados[ID 1-catálogo-código],Tabela4[[#This Row],[ID catálogo/código]],Dados_ordenados[Estimativa Preliminar de Valor])</f>
        <v>0</v>
      </c>
      <c r="F573" s="81" t="str" cm="1">
        <f t="array" aca="1" ref="F573" ca="1">IFERROR(LOOKUP(2,1/(Dados_ordenados[ID 1-catálogo-código]=Tabela4[[#This Row],[ID catálogo/código]]),Dados_ordenados[ID PCA por catálogo/código]),"")</f>
        <v/>
      </c>
    </row>
    <row r="574" spans="2:6" x14ac:dyDescent="0.2">
      <c r="B574" s="47" t="str" cm="1">
        <f t="array" aca="1" ref="B574" ca="1">catmat_unico</f>
        <v/>
      </c>
      <c r="C574" s="47" t="str">
        <f ca="1">VLOOKUP(Tabela4[[#This Row],[ID catálogo/código]],Dados_ordenados[[ID 1-catálogo-código]:[Código]],2,FALSE)</f>
        <v/>
      </c>
      <c r="D574" s="47" t="str">
        <f ca="1">VLOOKUP(Tabela4[[#This Row],[ID catálogo/código]],Dados_ordenados[[ID 1-catálogo-código]:[Código]],3,FALSE)</f>
        <v/>
      </c>
      <c r="E574" s="80">
        <f ca="1">SUMIF(Dados_ordenados[ID 1-catálogo-código],Tabela4[[#This Row],[ID catálogo/código]],Dados_ordenados[Estimativa Preliminar de Valor])</f>
        <v>0</v>
      </c>
      <c r="F574" s="81" t="str" cm="1">
        <f t="array" aca="1" ref="F574" ca="1">IFERROR(LOOKUP(2,1/(Dados_ordenados[ID 1-catálogo-código]=Tabela4[[#This Row],[ID catálogo/código]]),Dados_ordenados[ID PCA por catálogo/código]),"")</f>
        <v/>
      </c>
    </row>
    <row r="575" spans="2:6" x14ac:dyDescent="0.2">
      <c r="B575" s="47" t="str" cm="1">
        <f t="array" aca="1" ref="B575" ca="1">catmat_unico</f>
        <v/>
      </c>
      <c r="C575" s="47" t="str">
        <f ca="1">VLOOKUP(Tabela4[[#This Row],[ID catálogo/código]],Dados_ordenados[[ID 1-catálogo-código]:[Código]],2,FALSE)</f>
        <v/>
      </c>
      <c r="D575" s="47" t="str">
        <f ca="1">VLOOKUP(Tabela4[[#This Row],[ID catálogo/código]],Dados_ordenados[[ID 1-catálogo-código]:[Código]],3,FALSE)</f>
        <v/>
      </c>
      <c r="E575" s="80">
        <f ca="1">SUMIF(Dados_ordenados[ID 1-catálogo-código],Tabela4[[#This Row],[ID catálogo/código]],Dados_ordenados[Estimativa Preliminar de Valor])</f>
        <v>0</v>
      </c>
      <c r="F575" s="81" t="str" cm="1">
        <f t="array" aca="1" ref="F575" ca="1">IFERROR(LOOKUP(2,1/(Dados_ordenados[ID 1-catálogo-código]=Tabela4[[#This Row],[ID catálogo/código]]),Dados_ordenados[ID PCA por catálogo/código]),"")</f>
        <v/>
      </c>
    </row>
    <row r="576" spans="2:6" x14ac:dyDescent="0.2">
      <c r="B576" s="47" t="str" cm="1">
        <f t="array" aca="1" ref="B576" ca="1">catmat_unico</f>
        <v/>
      </c>
      <c r="C576" s="47" t="str">
        <f ca="1">VLOOKUP(Tabela4[[#This Row],[ID catálogo/código]],Dados_ordenados[[ID 1-catálogo-código]:[Código]],2,FALSE)</f>
        <v/>
      </c>
      <c r="D576" s="47" t="str">
        <f ca="1">VLOOKUP(Tabela4[[#This Row],[ID catálogo/código]],Dados_ordenados[[ID 1-catálogo-código]:[Código]],3,FALSE)</f>
        <v/>
      </c>
      <c r="E576" s="80">
        <f ca="1">SUMIF(Dados_ordenados[ID 1-catálogo-código],Tabela4[[#This Row],[ID catálogo/código]],Dados_ordenados[Estimativa Preliminar de Valor])</f>
        <v>0</v>
      </c>
      <c r="F576" s="81" t="str" cm="1">
        <f t="array" aca="1" ref="F576" ca="1">IFERROR(LOOKUP(2,1/(Dados_ordenados[ID 1-catálogo-código]=Tabela4[[#This Row],[ID catálogo/código]]),Dados_ordenados[ID PCA por catálogo/código]),"")</f>
        <v/>
      </c>
    </row>
    <row r="577" spans="2:6" x14ac:dyDescent="0.2">
      <c r="B577" s="47" t="str" cm="1">
        <f t="array" aca="1" ref="B577" ca="1">catmat_unico</f>
        <v/>
      </c>
      <c r="C577" s="47" t="str">
        <f ca="1">VLOOKUP(Tabela4[[#This Row],[ID catálogo/código]],Dados_ordenados[[ID 1-catálogo-código]:[Código]],2,FALSE)</f>
        <v/>
      </c>
      <c r="D577" s="47" t="str">
        <f ca="1">VLOOKUP(Tabela4[[#This Row],[ID catálogo/código]],Dados_ordenados[[ID 1-catálogo-código]:[Código]],3,FALSE)</f>
        <v/>
      </c>
      <c r="E577" s="80">
        <f ca="1">SUMIF(Dados_ordenados[ID 1-catálogo-código],Tabela4[[#This Row],[ID catálogo/código]],Dados_ordenados[Estimativa Preliminar de Valor])</f>
        <v>0</v>
      </c>
      <c r="F577" s="81" t="str" cm="1">
        <f t="array" aca="1" ref="F577" ca="1">IFERROR(LOOKUP(2,1/(Dados_ordenados[ID 1-catálogo-código]=Tabela4[[#This Row],[ID catálogo/código]]),Dados_ordenados[ID PCA por catálogo/código]),"")</f>
        <v/>
      </c>
    </row>
    <row r="578" spans="2:6" x14ac:dyDescent="0.2">
      <c r="B578" s="47" t="str" cm="1">
        <f t="array" aca="1" ref="B578" ca="1">catmat_unico</f>
        <v/>
      </c>
      <c r="C578" s="47" t="str">
        <f ca="1">VLOOKUP(Tabela4[[#This Row],[ID catálogo/código]],Dados_ordenados[[ID 1-catálogo-código]:[Código]],2,FALSE)</f>
        <v/>
      </c>
      <c r="D578" s="47" t="str">
        <f ca="1">VLOOKUP(Tabela4[[#This Row],[ID catálogo/código]],Dados_ordenados[[ID 1-catálogo-código]:[Código]],3,FALSE)</f>
        <v/>
      </c>
      <c r="E578" s="80">
        <f ca="1">SUMIF(Dados_ordenados[ID 1-catálogo-código],Tabela4[[#This Row],[ID catálogo/código]],Dados_ordenados[Estimativa Preliminar de Valor])</f>
        <v>0</v>
      </c>
      <c r="F578" s="81" t="str" cm="1">
        <f t="array" aca="1" ref="F578" ca="1">IFERROR(LOOKUP(2,1/(Dados_ordenados[ID 1-catálogo-código]=Tabela4[[#This Row],[ID catálogo/código]]),Dados_ordenados[ID PCA por catálogo/código]),"")</f>
        <v/>
      </c>
    </row>
    <row r="579" spans="2:6" x14ac:dyDescent="0.2">
      <c r="B579" s="47" t="str" cm="1">
        <f t="array" aca="1" ref="B579" ca="1">catmat_unico</f>
        <v/>
      </c>
      <c r="C579" s="47" t="str">
        <f ca="1">VLOOKUP(Tabela4[[#This Row],[ID catálogo/código]],Dados_ordenados[[ID 1-catálogo-código]:[Código]],2,FALSE)</f>
        <v/>
      </c>
      <c r="D579" s="47" t="str">
        <f ca="1">VLOOKUP(Tabela4[[#This Row],[ID catálogo/código]],Dados_ordenados[[ID 1-catálogo-código]:[Código]],3,FALSE)</f>
        <v/>
      </c>
      <c r="E579" s="80">
        <f ca="1">SUMIF(Dados_ordenados[ID 1-catálogo-código],Tabela4[[#This Row],[ID catálogo/código]],Dados_ordenados[Estimativa Preliminar de Valor])</f>
        <v>0</v>
      </c>
      <c r="F579" s="81" t="str" cm="1">
        <f t="array" aca="1" ref="F579" ca="1">IFERROR(LOOKUP(2,1/(Dados_ordenados[ID 1-catálogo-código]=Tabela4[[#This Row],[ID catálogo/código]]),Dados_ordenados[ID PCA por catálogo/código]),"")</f>
        <v/>
      </c>
    </row>
    <row r="580" spans="2:6" x14ac:dyDescent="0.2">
      <c r="B580" s="47" t="str" cm="1">
        <f t="array" aca="1" ref="B580" ca="1">catmat_unico</f>
        <v/>
      </c>
      <c r="C580" s="47" t="str">
        <f ca="1">VLOOKUP(Tabela4[[#This Row],[ID catálogo/código]],Dados_ordenados[[ID 1-catálogo-código]:[Código]],2,FALSE)</f>
        <v/>
      </c>
      <c r="D580" s="47" t="str">
        <f ca="1">VLOOKUP(Tabela4[[#This Row],[ID catálogo/código]],Dados_ordenados[[ID 1-catálogo-código]:[Código]],3,FALSE)</f>
        <v/>
      </c>
      <c r="E580" s="80">
        <f ca="1">SUMIF(Dados_ordenados[ID 1-catálogo-código],Tabela4[[#This Row],[ID catálogo/código]],Dados_ordenados[Estimativa Preliminar de Valor])</f>
        <v>0</v>
      </c>
      <c r="F580" s="81" t="str" cm="1">
        <f t="array" aca="1" ref="F580" ca="1">IFERROR(LOOKUP(2,1/(Dados_ordenados[ID 1-catálogo-código]=Tabela4[[#This Row],[ID catálogo/código]]),Dados_ordenados[ID PCA por catálogo/código]),"")</f>
        <v/>
      </c>
    </row>
    <row r="581" spans="2:6" x14ac:dyDescent="0.2">
      <c r="B581" s="47" t="str" cm="1">
        <f t="array" aca="1" ref="B581" ca="1">catmat_unico</f>
        <v/>
      </c>
      <c r="C581" s="47" t="str">
        <f ca="1">VLOOKUP(Tabela4[[#This Row],[ID catálogo/código]],Dados_ordenados[[ID 1-catálogo-código]:[Código]],2,FALSE)</f>
        <v/>
      </c>
      <c r="D581" s="47" t="str">
        <f ca="1">VLOOKUP(Tabela4[[#This Row],[ID catálogo/código]],Dados_ordenados[[ID 1-catálogo-código]:[Código]],3,FALSE)</f>
        <v/>
      </c>
      <c r="E581" s="80">
        <f ca="1">SUMIF(Dados_ordenados[ID 1-catálogo-código],Tabela4[[#This Row],[ID catálogo/código]],Dados_ordenados[Estimativa Preliminar de Valor])</f>
        <v>0</v>
      </c>
      <c r="F581" s="81" t="str" cm="1">
        <f t="array" aca="1" ref="F581" ca="1">IFERROR(LOOKUP(2,1/(Dados_ordenados[ID 1-catálogo-código]=Tabela4[[#This Row],[ID catálogo/código]]),Dados_ordenados[ID PCA por catálogo/código]),"")</f>
        <v/>
      </c>
    </row>
    <row r="582" spans="2:6" x14ac:dyDescent="0.2">
      <c r="B582" s="47" t="str" cm="1">
        <f t="array" aca="1" ref="B582" ca="1">catmat_unico</f>
        <v/>
      </c>
      <c r="C582" s="47" t="str">
        <f ca="1">VLOOKUP(Tabela4[[#This Row],[ID catálogo/código]],Dados_ordenados[[ID 1-catálogo-código]:[Código]],2,FALSE)</f>
        <v/>
      </c>
      <c r="D582" s="47" t="str">
        <f ca="1">VLOOKUP(Tabela4[[#This Row],[ID catálogo/código]],Dados_ordenados[[ID 1-catálogo-código]:[Código]],3,FALSE)</f>
        <v/>
      </c>
      <c r="E582" s="80">
        <f ca="1">SUMIF(Dados_ordenados[ID 1-catálogo-código],Tabela4[[#This Row],[ID catálogo/código]],Dados_ordenados[Estimativa Preliminar de Valor])</f>
        <v>0</v>
      </c>
      <c r="F582" s="81" t="str" cm="1">
        <f t="array" aca="1" ref="F582" ca="1">IFERROR(LOOKUP(2,1/(Dados_ordenados[ID 1-catálogo-código]=Tabela4[[#This Row],[ID catálogo/código]]),Dados_ordenados[ID PCA por catálogo/código]),"")</f>
        <v/>
      </c>
    </row>
    <row r="583" spans="2:6" x14ac:dyDescent="0.2">
      <c r="B583" s="47" t="str" cm="1">
        <f t="array" aca="1" ref="B583" ca="1">catmat_unico</f>
        <v/>
      </c>
      <c r="C583" s="47" t="str">
        <f ca="1">VLOOKUP(Tabela4[[#This Row],[ID catálogo/código]],Dados_ordenados[[ID 1-catálogo-código]:[Código]],2,FALSE)</f>
        <v/>
      </c>
      <c r="D583" s="47" t="str">
        <f ca="1">VLOOKUP(Tabela4[[#This Row],[ID catálogo/código]],Dados_ordenados[[ID 1-catálogo-código]:[Código]],3,FALSE)</f>
        <v/>
      </c>
      <c r="E583" s="80">
        <f ca="1">SUMIF(Dados_ordenados[ID 1-catálogo-código],Tabela4[[#This Row],[ID catálogo/código]],Dados_ordenados[Estimativa Preliminar de Valor])</f>
        <v>0</v>
      </c>
      <c r="F583" s="81" t="str" cm="1">
        <f t="array" aca="1" ref="F583" ca="1">IFERROR(LOOKUP(2,1/(Dados_ordenados[ID 1-catálogo-código]=Tabela4[[#This Row],[ID catálogo/código]]),Dados_ordenados[ID PCA por catálogo/código]),"")</f>
        <v/>
      </c>
    </row>
    <row r="584" spans="2:6" x14ac:dyDescent="0.2">
      <c r="B584" s="47" t="str" cm="1">
        <f t="array" aca="1" ref="B584" ca="1">catmat_unico</f>
        <v/>
      </c>
      <c r="C584" s="47" t="str">
        <f ca="1">VLOOKUP(Tabela4[[#This Row],[ID catálogo/código]],Dados_ordenados[[ID 1-catálogo-código]:[Código]],2,FALSE)</f>
        <v/>
      </c>
      <c r="D584" s="47" t="str">
        <f ca="1">VLOOKUP(Tabela4[[#This Row],[ID catálogo/código]],Dados_ordenados[[ID 1-catálogo-código]:[Código]],3,FALSE)</f>
        <v/>
      </c>
      <c r="E584" s="80">
        <f ca="1">SUMIF(Dados_ordenados[ID 1-catálogo-código],Tabela4[[#This Row],[ID catálogo/código]],Dados_ordenados[Estimativa Preliminar de Valor])</f>
        <v>0</v>
      </c>
      <c r="F584" s="81" t="str" cm="1">
        <f t="array" aca="1" ref="F584" ca="1">IFERROR(LOOKUP(2,1/(Dados_ordenados[ID 1-catálogo-código]=Tabela4[[#This Row],[ID catálogo/código]]),Dados_ordenados[ID PCA por catálogo/código]),"")</f>
        <v/>
      </c>
    </row>
    <row r="585" spans="2:6" x14ac:dyDescent="0.2">
      <c r="B585" s="47" t="str" cm="1">
        <f t="array" aca="1" ref="B585" ca="1">catmat_unico</f>
        <v/>
      </c>
      <c r="C585" s="47" t="str">
        <f ca="1">VLOOKUP(Tabela4[[#This Row],[ID catálogo/código]],Dados_ordenados[[ID 1-catálogo-código]:[Código]],2,FALSE)</f>
        <v/>
      </c>
      <c r="D585" s="47" t="str">
        <f ca="1">VLOOKUP(Tabela4[[#This Row],[ID catálogo/código]],Dados_ordenados[[ID 1-catálogo-código]:[Código]],3,FALSE)</f>
        <v/>
      </c>
      <c r="E585" s="80">
        <f ca="1">SUMIF(Dados_ordenados[ID 1-catálogo-código],Tabela4[[#This Row],[ID catálogo/código]],Dados_ordenados[Estimativa Preliminar de Valor])</f>
        <v>0</v>
      </c>
      <c r="F585" s="81" t="str" cm="1">
        <f t="array" aca="1" ref="F585" ca="1">IFERROR(LOOKUP(2,1/(Dados_ordenados[ID 1-catálogo-código]=Tabela4[[#This Row],[ID catálogo/código]]),Dados_ordenados[ID PCA por catálogo/código]),"")</f>
        <v/>
      </c>
    </row>
    <row r="586" spans="2:6" x14ac:dyDescent="0.2">
      <c r="B586" s="47" t="str" cm="1">
        <f t="array" aca="1" ref="B586" ca="1">catmat_unico</f>
        <v/>
      </c>
      <c r="C586" s="47" t="str">
        <f ca="1">VLOOKUP(Tabela4[[#This Row],[ID catálogo/código]],Dados_ordenados[[ID 1-catálogo-código]:[Código]],2,FALSE)</f>
        <v/>
      </c>
      <c r="D586" s="47" t="str">
        <f ca="1">VLOOKUP(Tabela4[[#This Row],[ID catálogo/código]],Dados_ordenados[[ID 1-catálogo-código]:[Código]],3,FALSE)</f>
        <v/>
      </c>
      <c r="E586" s="80">
        <f ca="1">SUMIF(Dados_ordenados[ID 1-catálogo-código],Tabela4[[#This Row],[ID catálogo/código]],Dados_ordenados[Estimativa Preliminar de Valor])</f>
        <v>0</v>
      </c>
      <c r="F586" s="81" t="str" cm="1">
        <f t="array" aca="1" ref="F586" ca="1">IFERROR(LOOKUP(2,1/(Dados_ordenados[ID 1-catálogo-código]=Tabela4[[#This Row],[ID catálogo/código]]),Dados_ordenados[ID PCA por catálogo/código]),"")</f>
        <v/>
      </c>
    </row>
    <row r="587" spans="2:6" x14ac:dyDescent="0.2">
      <c r="B587" s="47" t="str" cm="1">
        <f t="array" aca="1" ref="B587" ca="1">catmat_unico</f>
        <v/>
      </c>
      <c r="C587" s="47" t="str">
        <f ca="1">VLOOKUP(Tabela4[[#This Row],[ID catálogo/código]],Dados_ordenados[[ID 1-catálogo-código]:[Código]],2,FALSE)</f>
        <v/>
      </c>
      <c r="D587" s="47" t="str">
        <f ca="1">VLOOKUP(Tabela4[[#This Row],[ID catálogo/código]],Dados_ordenados[[ID 1-catálogo-código]:[Código]],3,FALSE)</f>
        <v/>
      </c>
      <c r="E587" s="80">
        <f ca="1">SUMIF(Dados_ordenados[ID 1-catálogo-código],Tabela4[[#This Row],[ID catálogo/código]],Dados_ordenados[Estimativa Preliminar de Valor])</f>
        <v>0</v>
      </c>
      <c r="F587" s="81" t="str" cm="1">
        <f t="array" aca="1" ref="F587" ca="1">IFERROR(LOOKUP(2,1/(Dados_ordenados[ID 1-catálogo-código]=Tabela4[[#This Row],[ID catálogo/código]]),Dados_ordenados[ID PCA por catálogo/código]),"")</f>
        <v/>
      </c>
    </row>
    <row r="588" spans="2:6" x14ac:dyDescent="0.2">
      <c r="B588" s="47" t="str" cm="1">
        <f t="array" aca="1" ref="B588" ca="1">catmat_unico</f>
        <v/>
      </c>
      <c r="C588" s="47" t="str">
        <f ca="1">VLOOKUP(Tabela4[[#This Row],[ID catálogo/código]],Dados_ordenados[[ID 1-catálogo-código]:[Código]],2,FALSE)</f>
        <v/>
      </c>
      <c r="D588" s="47" t="str">
        <f ca="1">VLOOKUP(Tabela4[[#This Row],[ID catálogo/código]],Dados_ordenados[[ID 1-catálogo-código]:[Código]],3,FALSE)</f>
        <v/>
      </c>
      <c r="E588" s="80">
        <f ca="1">SUMIF(Dados_ordenados[ID 1-catálogo-código],Tabela4[[#This Row],[ID catálogo/código]],Dados_ordenados[Estimativa Preliminar de Valor])</f>
        <v>0</v>
      </c>
      <c r="F588" s="81" t="str" cm="1">
        <f t="array" aca="1" ref="F588" ca="1">IFERROR(LOOKUP(2,1/(Dados_ordenados[ID 1-catálogo-código]=Tabela4[[#This Row],[ID catálogo/código]]),Dados_ordenados[ID PCA por catálogo/código]),"")</f>
        <v/>
      </c>
    </row>
    <row r="589" spans="2:6" x14ac:dyDescent="0.2">
      <c r="B589" s="47" t="str" cm="1">
        <f t="array" aca="1" ref="B589" ca="1">catmat_unico</f>
        <v/>
      </c>
      <c r="C589" s="47" t="str">
        <f ca="1">VLOOKUP(Tabela4[[#This Row],[ID catálogo/código]],Dados_ordenados[[ID 1-catálogo-código]:[Código]],2,FALSE)</f>
        <v/>
      </c>
      <c r="D589" s="47" t="str">
        <f ca="1">VLOOKUP(Tabela4[[#This Row],[ID catálogo/código]],Dados_ordenados[[ID 1-catálogo-código]:[Código]],3,FALSE)</f>
        <v/>
      </c>
      <c r="E589" s="80">
        <f ca="1">SUMIF(Dados_ordenados[ID 1-catálogo-código],Tabela4[[#This Row],[ID catálogo/código]],Dados_ordenados[Estimativa Preliminar de Valor])</f>
        <v>0</v>
      </c>
      <c r="F589" s="81" t="str" cm="1">
        <f t="array" aca="1" ref="F589" ca="1">IFERROR(LOOKUP(2,1/(Dados_ordenados[ID 1-catálogo-código]=Tabela4[[#This Row],[ID catálogo/código]]),Dados_ordenados[ID PCA por catálogo/código]),"")</f>
        <v/>
      </c>
    </row>
    <row r="590" spans="2:6" x14ac:dyDescent="0.2">
      <c r="B590" s="47" t="str" cm="1">
        <f t="array" aca="1" ref="B590" ca="1">catmat_unico</f>
        <v/>
      </c>
      <c r="C590" s="47" t="str">
        <f ca="1">VLOOKUP(Tabela4[[#This Row],[ID catálogo/código]],Dados_ordenados[[ID 1-catálogo-código]:[Código]],2,FALSE)</f>
        <v/>
      </c>
      <c r="D590" s="47" t="str">
        <f ca="1">VLOOKUP(Tabela4[[#This Row],[ID catálogo/código]],Dados_ordenados[[ID 1-catálogo-código]:[Código]],3,FALSE)</f>
        <v/>
      </c>
      <c r="E590" s="80">
        <f ca="1">SUMIF(Dados_ordenados[ID 1-catálogo-código],Tabela4[[#This Row],[ID catálogo/código]],Dados_ordenados[Estimativa Preliminar de Valor])</f>
        <v>0</v>
      </c>
      <c r="F590" s="81" t="str" cm="1">
        <f t="array" aca="1" ref="F590" ca="1">IFERROR(LOOKUP(2,1/(Dados_ordenados[ID 1-catálogo-código]=Tabela4[[#This Row],[ID catálogo/código]]),Dados_ordenados[ID PCA por catálogo/código]),"")</f>
        <v/>
      </c>
    </row>
    <row r="591" spans="2:6" x14ac:dyDescent="0.2">
      <c r="B591" s="47" t="str" cm="1">
        <f t="array" aca="1" ref="B591" ca="1">catmat_unico</f>
        <v/>
      </c>
      <c r="C591" s="47" t="str">
        <f ca="1">VLOOKUP(Tabela4[[#This Row],[ID catálogo/código]],Dados_ordenados[[ID 1-catálogo-código]:[Código]],2,FALSE)</f>
        <v/>
      </c>
      <c r="D591" s="47" t="str">
        <f ca="1">VLOOKUP(Tabela4[[#This Row],[ID catálogo/código]],Dados_ordenados[[ID 1-catálogo-código]:[Código]],3,FALSE)</f>
        <v/>
      </c>
      <c r="E591" s="80">
        <f ca="1">SUMIF(Dados_ordenados[ID 1-catálogo-código],Tabela4[[#This Row],[ID catálogo/código]],Dados_ordenados[Estimativa Preliminar de Valor])</f>
        <v>0</v>
      </c>
      <c r="F591" s="81" t="str" cm="1">
        <f t="array" aca="1" ref="F591" ca="1">IFERROR(LOOKUP(2,1/(Dados_ordenados[ID 1-catálogo-código]=Tabela4[[#This Row],[ID catálogo/código]]),Dados_ordenados[ID PCA por catálogo/código]),"")</f>
        <v/>
      </c>
    </row>
    <row r="592" spans="2:6" x14ac:dyDescent="0.2">
      <c r="B592" s="47" t="str" cm="1">
        <f t="array" aca="1" ref="B592" ca="1">catmat_unico</f>
        <v/>
      </c>
      <c r="C592" s="47" t="str">
        <f ca="1">VLOOKUP(Tabela4[[#This Row],[ID catálogo/código]],Dados_ordenados[[ID 1-catálogo-código]:[Código]],2,FALSE)</f>
        <v/>
      </c>
      <c r="D592" s="47" t="str">
        <f ca="1">VLOOKUP(Tabela4[[#This Row],[ID catálogo/código]],Dados_ordenados[[ID 1-catálogo-código]:[Código]],3,FALSE)</f>
        <v/>
      </c>
      <c r="E592" s="80">
        <f ca="1">SUMIF(Dados_ordenados[ID 1-catálogo-código],Tabela4[[#This Row],[ID catálogo/código]],Dados_ordenados[Estimativa Preliminar de Valor])</f>
        <v>0</v>
      </c>
      <c r="F592" s="81" t="str" cm="1">
        <f t="array" aca="1" ref="F592" ca="1">IFERROR(LOOKUP(2,1/(Dados_ordenados[ID 1-catálogo-código]=Tabela4[[#This Row],[ID catálogo/código]]),Dados_ordenados[ID PCA por catálogo/código]),"")</f>
        <v/>
      </c>
    </row>
    <row r="593" spans="2:6" x14ac:dyDescent="0.2">
      <c r="B593" s="47" t="str" cm="1">
        <f t="array" aca="1" ref="B593" ca="1">catmat_unico</f>
        <v/>
      </c>
      <c r="C593" s="47" t="str">
        <f ca="1">VLOOKUP(Tabela4[[#This Row],[ID catálogo/código]],Dados_ordenados[[ID 1-catálogo-código]:[Código]],2,FALSE)</f>
        <v/>
      </c>
      <c r="D593" s="47" t="str">
        <f ca="1">VLOOKUP(Tabela4[[#This Row],[ID catálogo/código]],Dados_ordenados[[ID 1-catálogo-código]:[Código]],3,FALSE)</f>
        <v/>
      </c>
      <c r="E593" s="80">
        <f ca="1">SUMIF(Dados_ordenados[ID 1-catálogo-código],Tabela4[[#This Row],[ID catálogo/código]],Dados_ordenados[Estimativa Preliminar de Valor])</f>
        <v>0</v>
      </c>
      <c r="F593" s="81" t="str" cm="1">
        <f t="array" aca="1" ref="F593" ca="1">IFERROR(LOOKUP(2,1/(Dados_ordenados[ID 1-catálogo-código]=Tabela4[[#This Row],[ID catálogo/código]]),Dados_ordenados[ID PCA por catálogo/código]),"")</f>
        <v/>
      </c>
    </row>
    <row r="594" spans="2:6" x14ac:dyDescent="0.2">
      <c r="B594" s="47" t="str" cm="1">
        <f t="array" aca="1" ref="B594" ca="1">catmat_unico</f>
        <v/>
      </c>
      <c r="C594" s="47" t="str">
        <f ca="1">VLOOKUP(Tabela4[[#This Row],[ID catálogo/código]],Dados_ordenados[[ID 1-catálogo-código]:[Código]],2,FALSE)</f>
        <v/>
      </c>
      <c r="D594" s="47" t="str">
        <f ca="1">VLOOKUP(Tabela4[[#This Row],[ID catálogo/código]],Dados_ordenados[[ID 1-catálogo-código]:[Código]],3,FALSE)</f>
        <v/>
      </c>
      <c r="E594" s="80">
        <f ca="1">SUMIF(Dados_ordenados[ID 1-catálogo-código],Tabela4[[#This Row],[ID catálogo/código]],Dados_ordenados[Estimativa Preliminar de Valor])</f>
        <v>0</v>
      </c>
      <c r="F594" s="81" t="str" cm="1">
        <f t="array" aca="1" ref="F594" ca="1">IFERROR(LOOKUP(2,1/(Dados_ordenados[ID 1-catálogo-código]=Tabela4[[#This Row],[ID catálogo/código]]),Dados_ordenados[ID PCA por catálogo/código]),"")</f>
        <v/>
      </c>
    </row>
    <row r="595" spans="2:6" x14ac:dyDescent="0.2">
      <c r="B595" s="47" t="str" cm="1">
        <f t="array" aca="1" ref="B595" ca="1">catmat_unico</f>
        <v/>
      </c>
      <c r="C595" s="47" t="str">
        <f ca="1">VLOOKUP(Tabela4[[#This Row],[ID catálogo/código]],Dados_ordenados[[ID 1-catálogo-código]:[Código]],2,FALSE)</f>
        <v/>
      </c>
      <c r="D595" s="47" t="str">
        <f ca="1">VLOOKUP(Tabela4[[#This Row],[ID catálogo/código]],Dados_ordenados[[ID 1-catálogo-código]:[Código]],3,FALSE)</f>
        <v/>
      </c>
      <c r="E595" s="80">
        <f ca="1">SUMIF(Dados_ordenados[ID 1-catálogo-código],Tabela4[[#This Row],[ID catálogo/código]],Dados_ordenados[Estimativa Preliminar de Valor])</f>
        <v>0</v>
      </c>
      <c r="F595" s="81" t="str" cm="1">
        <f t="array" aca="1" ref="F595" ca="1">IFERROR(LOOKUP(2,1/(Dados_ordenados[ID 1-catálogo-código]=Tabela4[[#This Row],[ID catálogo/código]]),Dados_ordenados[ID PCA por catálogo/código]),"")</f>
        <v/>
      </c>
    </row>
    <row r="596" spans="2:6" x14ac:dyDescent="0.2">
      <c r="B596" s="47" t="str" cm="1">
        <f t="array" aca="1" ref="B596" ca="1">catmat_unico</f>
        <v/>
      </c>
      <c r="C596" s="47" t="str">
        <f ca="1">VLOOKUP(Tabela4[[#This Row],[ID catálogo/código]],Dados_ordenados[[ID 1-catálogo-código]:[Código]],2,FALSE)</f>
        <v/>
      </c>
      <c r="D596" s="47" t="str">
        <f ca="1">VLOOKUP(Tabela4[[#This Row],[ID catálogo/código]],Dados_ordenados[[ID 1-catálogo-código]:[Código]],3,FALSE)</f>
        <v/>
      </c>
      <c r="E596" s="80">
        <f ca="1">SUMIF(Dados_ordenados[ID 1-catálogo-código],Tabela4[[#This Row],[ID catálogo/código]],Dados_ordenados[Estimativa Preliminar de Valor])</f>
        <v>0</v>
      </c>
      <c r="F596" s="81" t="str" cm="1">
        <f t="array" aca="1" ref="F596" ca="1">IFERROR(LOOKUP(2,1/(Dados_ordenados[ID 1-catálogo-código]=Tabela4[[#This Row],[ID catálogo/código]]),Dados_ordenados[ID PCA por catálogo/código]),"")</f>
        <v/>
      </c>
    </row>
    <row r="597" spans="2:6" x14ac:dyDescent="0.2">
      <c r="B597" s="47" t="str" cm="1">
        <f t="array" aca="1" ref="B597" ca="1">catmat_unico</f>
        <v/>
      </c>
      <c r="C597" s="47" t="str">
        <f ca="1">VLOOKUP(Tabela4[[#This Row],[ID catálogo/código]],Dados_ordenados[[ID 1-catálogo-código]:[Código]],2,FALSE)</f>
        <v/>
      </c>
      <c r="D597" s="47" t="str">
        <f ca="1">VLOOKUP(Tabela4[[#This Row],[ID catálogo/código]],Dados_ordenados[[ID 1-catálogo-código]:[Código]],3,FALSE)</f>
        <v/>
      </c>
      <c r="E597" s="80">
        <f ca="1">SUMIF(Dados_ordenados[ID 1-catálogo-código],Tabela4[[#This Row],[ID catálogo/código]],Dados_ordenados[Estimativa Preliminar de Valor])</f>
        <v>0</v>
      </c>
      <c r="F597" s="81" t="str" cm="1">
        <f t="array" aca="1" ref="F597" ca="1">IFERROR(LOOKUP(2,1/(Dados_ordenados[ID 1-catálogo-código]=Tabela4[[#This Row],[ID catálogo/código]]),Dados_ordenados[ID PCA por catálogo/código]),"")</f>
        <v/>
      </c>
    </row>
    <row r="598" spans="2:6" x14ac:dyDescent="0.2">
      <c r="B598" s="47" t="str" cm="1">
        <f t="array" aca="1" ref="B598" ca="1">catmat_unico</f>
        <v/>
      </c>
      <c r="C598" s="47" t="str">
        <f ca="1">VLOOKUP(Tabela4[[#This Row],[ID catálogo/código]],Dados_ordenados[[ID 1-catálogo-código]:[Código]],2,FALSE)</f>
        <v/>
      </c>
      <c r="D598" s="47" t="str">
        <f ca="1">VLOOKUP(Tabela4[[#This Row],[ID catálogo/código]],Dados_ordenados[[ID 1-catálogo-código]:[Código]],3,FALSE)</f>
        <v/>
      </c>
      <c r="E598" s="80">
        <f ca="1">SUMIF(Dados_ordenados[ID 1-catálogo-código],Tabela4[[#This Row],[ID catálogo/código]],Dados_ordenados[Estimativa Preliminar de Valor])</f>
        <v>0</v>
      </c>
      <c r="F598" s="81" t="str" cm="1">
        <f t="array" aca="1" ref="F598" ca="1">IFERROR(LOOKUP(2,1/(Dados_ordenados[ID 1-catálogo-código]=Tabela4[[#This Row],[ID catálogo/código]]),Dados_ordenados[ID PCA por catálogo/código]),"")</f>
        <v/>
      </c>
    </row>
    <row r="599" spans="2:6" x14ac:dyDescent="0.2">
      <c r="B599" s="76" t="str" cm="1">
        <f t="array" aca="1" ref="B599" ca="1">catmat_unico</f>
        <v/>
      </c>
      <c r="C599" s="148" t="str">
        <f ca="1">VLOOKUP(Tabela4[[#This Row],[ID catálogo/código]],Dados_ordenados[[ID 1-catálogo-código]:[Código]],2,FALSE)</f>
        <v/>
      </c>
      <c r="D599" s="148" t="str">
        <f ca="1">VLOOKUP(Tabela4[[#This Row],[ID catálogo/código]],Dados_ordenados[[ID 1-catálogo-código]:[Código]],3,FALSE)</f>
        <v/>
      </c>
      <c r="E599" s="82">
        <f ca="1">SUMIF(Dados_ordenados[ID 1-catálogo-código],Tabela4[[#This Row],[ID catálogo/código]],Dados_ordenados[Estimativa Preliminar de Valor])</f>
        <v>0</v>
      </c>
      <c r="F599" s="83" t="str" cm="1">
        <f t="array" aca="1" ref="F599" ca="1">IFERROR(LOOKUP(2,1/(Dados_ordenados[ID 1-catálogo-código]=Tabela4[[#This Row],[ID catálogo/código]]),Dados_ordenados[ID PCA por catálogo/código]),"")</f>
        <v/>
      </c>
    </row>
    <row r="600" spans="2:6" x14ac:dyDescent="0.2">
      <c r="B600" s="76" t="str" cm="1">
        <f t="array" aca="1" ref="B600" ca="1">catmat_unico</f>
        <v/>
      </c>
      <c r="C600" s="148" t="str">
        <f ca="1">VLOOKUP(Tabela4[[#This Row],[ID catálogo/código]],Dados_ordenados[[ID 1-catálogo-código]:[Código]],2,FALSE)</f>
        <v/>
      </c>
      <c r="D600" s="148" t="str">
        <f ca="1">VLOOKUP(Tabela4[[#This Row],[ID catálogo/código]],Dados_ordenados[[ID 1-catálogo-código]:[Código]],3,FALSE)</f>
        <v/>
      </c>
      <c r="E600" s="82">
        <f ca="1">SUMIF(Dados_ordenados[ID 1-catálogo-código],Tabela4[[#This Row],[ID catálogo/código]],Dados_ordenados[Estimativa Preliminar de Valor])</f>
        <v>0</v>
      </c>
      <c r="F600" s="83" t="str" cm="1">
        <f t="array" aca="1" ref="F600" ca="1">IFERROR(LOOKUP(2,1/(Dados_ordenados[ID 1-catálogo-código]=Tabela4[[#This Row],[ID catálogo/código]]),Dados_ordenados[ID PCA por catálogo/código]),"")</f>
        <v/>
      </c>
    </row>
    <row r="601" spans="2:6" x14ac:dyDescent="0.2">
      <c r="B601" s="76" t="str" cm="1">
        <f t="array" aca="1" ref="B601" ca="1">catmat_unico</f>
        <v/>
      </c>
      <c r="C601" s="148" t="str">
        <f ca="1">VLOOKUP(Tabela4[[#This Row],[ID catálogo/código]],Dados_ordenados[[ID 1-catálogo-código]:[Código]],2,FALSE)</f>
        <v/>
      </c>
      <c r="D601" s="148" t="str">
        <f ca="1">VLOOKUP(Tabela4[[#This Row],[ID catálogo/código]],Dados_ordenados[[ID 1-catálogo-código]:[Código]],3,FALSE)</f>
        <v/>
      </c>
      <c r="E601" s="82">
        <f ca="1">SUMIF(Dados_ordenados[ID 1-catálogo-código],Tabela4[[#This Row],[ID catálogo/código]],Dados_ordenados[Estimativa Preliminar de Valor])</f>
        <v>0</v>
      </c>
      <c r="F601" s="83" t="str" cm="1">
        <f t="array" aca="1" ref="F601" ca="1">IFERROR(LOOKUP(2,1/(Dados_ordenados[ID 1-catálogo-código]=Tabela4[[#This Row],[ID catálogo/código]]),Dados_ordenados[ID PCA por catálogo/código]),"")</f>
        <v/>
      </c>
    </row>
    <row r="602" spans="2:6" x14ac:dyDescent="0.2">
      <c r="B602" s="76" t="str" cm="1">
        <f t="array" aca="1" ref="B602" ca="1">catmat_unico</f>
        <v/>
      </c>
      <c r="C602" s="148" t="str">
        <f ca="1">VLOOKUP(Tabela4[[#This Row],[ID catálogo/código]],Dados_ordenados[[ID 1-catálogo-código]:[Código]],2,FALSE)</f>
        <v/>
      </c>
      <c r="D602" s="148" t="str">
        <f ca="1">VLOOKUP(Tabela4[[#This Row],[ID catálogo/código]],Dados_ordenados[[ID 1-catálogo-código]:[Código]],3,FALSE)</f>
        <v/>
      </c>
      <c r="E602" s="82">
        <f ca="1">SUMIF(Dados_ordenados[ID 1-catálogo-código],Tabela4[[#This Row],[ID catálogo/código]],Dados_ordenados[Estimativa Preliminar de Valor])</f>
        <v>0</v>
      </c>
      <c r="F602" s="83" t="str" cm="1">
        <f t="array" aca="1" ref="F602" ca="1">IFERROR(LOOKUP(2,1/(Dados_ordenados[ID 1-catálogo-código]=Tabela4[[#This Row],[ID catálogo/código]]),Dados_ordenados[ID PCA por catálogo/código]),"")</f>
        <v/>
      </c>
    </row>
    <row r="603" spans="2:6" x14ac:dyDescent="0.2">
      <c r="B603" s="76" t="str" cm="1">
        <f t="array" aca="1" ref="B603" ca="1">catmat_unico</f>
        <v/>
      </c>
      <c r="C603" s="148" t="str">
        <f ca="1">VLOOKUP(Tabela4[[#This Row],[ID catálogo/código]],Dados_ordenados[[ID 1-catálogo-código]:[Código]],2,FALSE)</f>
        <v/>
      </c>
      <c r="D603" s="148" t="str">
        <f ca="1">VLOOKUP(Tabela4[[#This Row],[ID catálogo/código]],Dados_ordenados[[ID 1-catálogo-código]:[Código]],3,FALSE)</f>
        <v/>
      </c>
      <c r="E603" s="82">
        <f ca="1">SUMIF(Dados_ordenados[ID 1-catálogo-código],Tabela4[[#This Row],[ID catálogo/código]],Dados_ordenados[Estimativa Preliminar de Valor])</f>
        <v>0</v>
      </c>
      <c r="F603" s="83" t="str" cm="1">
        <f t="array" aca="1" ref="F603" ca="1">IFERROR(LOOKUP(2,1/(Dados_ordenados[ID 1-catálogo-código]=Tabela4[[#This Row],[ID catálogo/código]]),Dados_ordenados[ID PCA por catálogo/código]),"")</f>
        <v/>
      </c>
    </row>
    <row r="604" spans="2:6" x14ac:dyDescent="0.2">
      <c r="B604" s="76" t="str" cm="1">
        <f t="array" aca="1" ref="B604" ca="1">catmat_unico</f>
        <v/>
      </c>
      <c r="C604" s="148" t="str">
        <f ca="1">VLOOKUP(Tabela4[[#This Row],[ID catálogo/código]],Dados_ordenados[[ID 1-catálogo-código]:[Código]],2,FALSE)</f>
        <v/>
      </c>
      <c r="D604" s="148" t="str">
        <f ca="1">VLOOKUP(Tabela4[[#This Row],[ID catálogo/código]],Dados_ordenados[[ID 1-catálogo-código]:[Código]],3,FALSE)</f>
        <v/>
      </c>
      <c r="E604" s="82">
        <f ca="1">SUMIF(Dados_ordenados[ID 1-catálogo-código],Tabela4[[#This Row],[ID catálogo/código]],Dados_ordenados[Estimativa Preliminar de Valor])</f>
        <v>0</v>
      </c>
      <c r="F604" s="83" t="str" cm="1">
        <f t="array" aca="1" ref="F604" ca="1">IFERROR(LOOKUP(2,1/(Dados_ordenados[ID 1-catálogo-código]=Tabela4[[#This Row],[ID catálogo/código]]),Dados_ordenados[ID PCA por catálogo/código]),"")</f>
        <v/>
      </c>
    </row>
    <row r="605" spans="2:6" x14ac:dyDescent="0.2">
      <c r="B605" s="76" t="str" cm="1">
        <f t="array" aca="1" ref="B605" ca="1">catmat_unico</f>
        <v/>
      </c>
      <c r="C605" s="148" t="str">
        <f ca="1">VLOOKUP(Tabela4[[#This Row],[ID catálogo/código]],Dados_ordenados[[ID 1-catálogo-código]:[Código]],2,FALSE)</f>
        <v/>
      </c>
      <c r="D605" s="148" t="str">
        <f ca="1">VLOOKUP(Tabela4[[#This Row],[ID catálogo/código]],Dados_ordenados[[ID 1-catálogo-código]:[Código]],3,FALSE)</f>
        <v/>
      </c>
      <c r="E605" s="82">
        <f ca="1">SUMIF(Dados_ordenados[ID 1-catálogo-código],Tabela4[[#This Row],[ID catálogo/código]],Dados_ordenados[Estimativa Preliminar de Valor])</f>
        <v>0</v>
      </c>
      <c r="F605" s="83" t="str" cm="1">
        <f t="array" aca="1" ref="F605" ca="1">IFERROR(LOOKUP(2,1/(Dados_ordenados[ID 1-catálogo-código]=Tabela4[[#This Row],[ID catálogo/código]]),Dados_ordenados[ID PCA por catálogo/código]),"")</f>
        <v/>
      </c>
    </row>
    <row r="606" spans="2:6" x14ac:dyDescent="0.2">
      <c r="B606" s="76" t="str" cm="1">
        <f t="array" aca="1" ref="B606" ca="1">catmat_unico</f>
        <v/>
      </c>
      <c r="C606" s="148" t="str">
        <f ca="1">VLOOKUP(Tabela4[[#This Row],[ID catálogo/código]],Dados_ordenados[[ID 1-catálogo-código]:[Código]],2,FALSE)</f>
        <v/>
      </c>
      <c r="D606" s="148" t="str">
        <f ca="1">VLOOKUP(Tabela4[[#This Row],[ID catálogo/código]],Dados_ordenados[[ID 1-catálogo-código]:[Código]],3,FALSE)</f>
        <v/>
      </c>
      <c r="E606" s="82">
        <f ca="1">SUMIF(Dados_ordenados[ID 1-catálogo-código],Tabela4[[#This Row],[ID catálogo/código]],Dados_ordenados[Estimativa Preliminar de Valor])</f>
        <v>0</v>
      </c>
      <c r="F606" s="83" t="str" cm="1">
        <f t="array" aca="1" ref="F606" ca="1">IFERROR(LOOKUP(2,1/(Dados_ordenados[ID 1-catálogo-código]=Tabela4[[#This Row],[ID catálogo/código]]),Dados_ordenados[ID PCA por catálogo/código]),"")</f>
        <v/>
      </c>
    </row>
    <row r="607" spans="2:6" x14ac:dyDescent="0.2">
      <c r="B607" s="76" t="str" cm="1">
        <f t="array" aca="1" ref="B607" ca="1">catmat_unico</f>
        <v/>
      </c>
      <c r="C607" s="148" t="str">
        <f ca="1">VLOOKUP(Tabela4[[#This Row],[ID catálogo/código]],Dados_ordenados[[ID 1-catálogo-código]:[Código]],2,FALSE)</f>
        <v/>
      </c>
      <c r="D607" s="148" t="str">
        <f ca="1">VLOOKUP(Tabela4[[#This Row],[ID catálogo/código]],Dados_ordenados[[ID 1-catálogo-código]:[Código]],3,FALSE)</f>
        <v/>
      </c>
      <c r="E607" s="82">
        <f ca="1">SUMIF(Dados_ordenados[ID 1-catálogo-código],Tabela4[[#This Row],[ID catálogo/código]],Dados_ordenados[Estimativa Preliminar de Valor])</f>
        <v>0</v>
      </c>
      <c r="F607" s="83" t="str" cm="1">
        <f t="array" aca="1" ref="F607" ca="1">IFERROR(LOOKUP(2,1/(Dados_ordenados[ID 1-catálogo-código]=Tabela4[[#This Row],[ID catálogo/código]]),Dados_ordenados[ID PCA por catálogo/código]),"")</f>
        <v/>
      </c>
    </row>
    <row r="608" spans="2:6" x14ac:dyDescent="0.2">
      <c r="B608" s="76" t="str" cm="1">
        <f t="array" aca="1" ref="B608" ca="1">catmat_unico</f>
        <v/>
      </c>
      <c r="C608" s="148" t="str">
        <f ca="1">VLOOKUP(Tabela4[[#This Row],[ID catálogo/código]],Dados_ordenados[[ID 1-catálogo-código]:[Código]],2,FALSE)</f>
        <v/>
      </c>
      <c r="D608" s="148" t="str">
        <f ca="1">VLOOKUP(Tabela4[[#This Row],[ID catálogo/código]],Dados_ordenados[[ID 1-catálogo-código]:[Código]],3,FALSE)</f>
        <v/>
      </c>
      <c r="E608" s="82">
        <f ca="1">SUMIF(Dados_ordenados[ID 1-catálogo-código],Tabela4[[#This Row],[ID catálogo/código]],Dados_ordenados[Estimativa Preliminar de Valor])</f>
        <v>0</v>
      </c>
      <c r="F608" s="83" t="str" cm="1">
        <f t="array" aca="1" ref="F608" ca="1">IFERROR(LOOKUP(2,1/(Dados_ordenados[ID 1-catálogo-código]=Tabela4[[#This Row],[ID catálogo/código]]),Dados_ordenados[ID PCA por catálogo/código]),"")</f>
        <v/>
      </c>
    </row>
    <row r="609" spans="2:6" x14ac:dyDescent="0.2">
      <c r="B609" s="76" t="str" cm="1">
        <f t="array" aca="1" ref="B609" ca="1">catmat_unico</f>
        <v/>
      </c>
      <c r="C609" s="148" t="str">
        <f ca="1">VLOOKUP(Tabela4[[#This Row],[ID catálogo/código]],Dados_ordenados[[ID 1-catálogo-código]:[Código]],2,FALSE)</f>
        <v/>
      </c>
      <c r="D609" s="148" t="str">
        <f ca="1">VLOOKUP(Tabela4[[#This Row],[ID catálogo/código]],Dados_ordenados[[ID 1-catálogo-código]:[Código]],3,FALSE)</f>
        <v/>
      </c>
      <c r="E609" s="82">
        <f ca="1">SUMIF(Dados_ordenados[ID 1-catálogo-código],Tabela4[[#This Row],[ID catálogo/código]],Dados_ordenados[Estimativa Preliminar de Valor])</f>
        <v>0</v>
      </c>
      <c r="F609" s="83" t="str" cm="1">
        <f t="array" aca="1" ref="F609" ca="1">IFERROR(LOOKUP(2,1/(Dados_ordenados[ID 1-catálogo-código]=Tabela4[[#This Row],[ID catálogo/código]]),Dados_ordenados[ID PCA por catálogo/código]),"")</f>
        <v/>
      </c>
    </row>
    <row r="610" spans="2:6" x14ac:dyDescent="0.2">
      <c r="B610" s="76" t="str" cm="1">
        <f t="array" aca="1" ref="B610" ca="1">catmat_unico</f>
        <v/>
      </c>
      <c r="C610" s="148" t="str">
        <f ca="1">VLOOKUP(Tabela4[[#This Row],[ID catálogo/código]],Dados_ordenados[[ID 1-catálogo-código]:[Código]],2,FALSE)</f>
        <v/>
      </c>
      <c r="D610" s="148" t="str">
        <f ca="1">VLOOKUP(Tabela4[[#This Row],[ID catálogo/código]],Dados_ordenados[[ID 1-catálogo-código]:[Código]],3,FALSE)</f>
        <v/>
      </c>
      <c r="E610" s="82">
        <f ca="1">SUMIF(Dados_ordenados[ID 1-catálogo-código],Tabela4[[#This Row],[ID catálogo/código]],Dados_ordenados[Estimativa Preliminar de Valor])</f>
        <v>0</v>
      </c>
      <c r="F610" s="83" t="str" cm="1">
        <f t="array" aca="1" ref="F610" ca="1">IFERROR(LOOKUP(2,1/(Dados_ordenados[ID 1-catálogo-código]=Tabela4[[#This Row],[ID catálogo/código]]),Dados_ordenados[ID PCA por catálogo/código]),"")</f>
        <v/>
      </c>
    </row>
    <row r="611" spans="2:6" x14ac:dyDescent="0.2">
      <c r="B611" s="76" t="str" cm="1">
        <f t="array" aca="1" ref="B611" ca="1">catmat_unico</f>
        <v/>
      </c>
      <c r="C611" s="148" t="str">
        <f ca="1">VLOOKUP(Tabela4[[#This Row],[ID catálogo/código]],Dados_ordenados[[ID 1-catálogo-código]:[Código]],2,FALSE)</f>
        <v/>
      </c>
      <c r="D611" s="148" t="str">
        <f ca="1">VLOOKUP(Tabela4[[#This Row],[ID catálogo/código]],Dados_ordenados[[ID 1-catálogo-código]:[Código]],3,FALSE)</f>
        <v/>
      </c>
      <c r="E611" s="82">
        <f ca="1">SUMIF(Dados_ordenados[ID 1-catálogo-código],Tabela4[[#This Row],[ID catálogo/código]],Dados_ordenados[Estimativa Preliminar de Valor])</f>
        <v>0</v>
      </c>
      <c r="F611" s="83" t="str" cm="1">
        <f t="array" aca="1" ref="F611" ca="1">IFERROR(LOOKUP(2,1/(Dados_ordenados[ID 1-catálogo-código]=Tabela4[[#This Row],[ID catálogo/código]]),Dados_ordenados[ID PCA por catálogo/código]),"")</f>
        <v/>
      </c>
    </row>
    <row r="612" spans="2:6" x14ac:dyDescent="0.2">
      <c r="B612" s="76" t="str" cm="1">
        <f t="array" aca="1" ref="B612" ca="1">catmat_unico</f>
        <v/>
      </c>
      <c r="C612" s="148" t="str">
        <f ca="1">VLOOKUP(Tabela4[[#This Row],[ID catálogo/código]],Dados_ordenados[[ID 1-catálogo-código]:[Código]],2,FALSE)</f>
        <v/>
      </c>
      <c r="D612" s="148" t="str">
        <f ca="1">VLOOKUP(Tabela4[[#This Row],[ID catálogo/código]],Dados_ordenados[[ID 1-catálogo-código]:[Código]],3,FALSE)</f>
        <v/>
      </c>
      <c r="E612" s="82">
        <f ca="1">SUMIF(Dados_ordenados[ID 1-catálogo-código],Tabela4[[#This Row],[ID catálogo/código]],Dados_ordenados[Estimativa Preliminar de Valor])</f>
        <v>0</v>
      </c>
      <c r="F612" s="83" t="str" cm="1">
        <f t="array" aca="1" ref="F612" ca="1">IFERROR(LOOKUP(2,1/(Dados_ordenados[ID 1-catálogo-código]=Tabela4[[#This Row],[ID catálogo/código]]),Dados_ordenados[ID PCA por catálogo/código]),"")</f>
        <v/>
      </c>
    </row>
    <row r="613" spans="2:6" x14ac:dyDescent="0.2">
      <c r="B613" s="76" t="str" cm="1">
        <f t="array" aca="1" ref="B613" ca="1">catmat_unico</f>
        <v/>
      </c>
      <c r="C613" s="148" t="str">
        <f ca="1">VLOOKUP(Tabela4[[#This Row],[ID catálogo/código]],Dados_ordenados[[ID 1-catálogo-código]:[Código]],2,FALSE)</f>
        <v/>
      </c>
      <c r="D613" s="148" t="str">
        <f ca="1">VLOOKUP(Tabela4[[#This Row],[ID catálogo/código]],Dados_ordenados[[ID 1-catálogo-código]:[Código]],3,FALSE)</f>
        <v/>
      </c>
      <c r="E613" s="82">
        <f ca="1">SUMIF(Dados_ordenados[ID 1-catálogo-código],Tabela4[[#This Row],[ID catálogo/código]],Dados_ordenados[Estimativa Preliminar de Valor])</f>
        <v>0</v>
      </c>
      <c r="F613" s="83" t="str" cm="1">
        <f t="array" aca="1" ref="F613" ca="1">IFERROR(LOOKUP(2,1/(Dados_ordenados[ID 1-catálogo-código]=Tabela4[[#This Row],[ID catálogo/código]]),Dados_ordenados[ID PCA por catálogo/código]),"")</f>
        <v/>
      </c>
    </row>
    <row r="614" spans="2:6" x14ac:dyDescent="0.2">
      <c r="B614" s="76" t="str" cm="1">
        <f t="array" aca="1" ref="B614" ca="1">catmat_unico</f>
        <v/>
      </c>
      <c r="C614" s="148" t="str">
        <f ca="1">VLOOKUP(Tabela4[[#This Row],[ID catálogo/código]],Dados_ordenados[[ID 1-catálogo-código]:[Código]],2,FALSE)</f>
        <v/>
      </c>
      <c r="D614" s="148" t="str">
        <f ca="1">VLOOKUP(Tabela4[[#This Row],[ID catálogo/código]],Dados_ordenados[[ID 1-catálogo-código]:[Código]],3,FALSE)</f>
        <v/>
      </c>
      <c r="E614" s="82">
        <f ca="1">SUMIF(Dados_ordenados[ID 1-catálogo-código],Tabela4[[#This Row],[ID catálogo/código]],Dados_ordenados[Estimativa Preliminar de Valor])</f>
        <v>0</v>
      </c>
      <c r="F614" s="83" t="str" cm="1">
        <f t="array" aca="1" ref="F614" ca="1">IFERROR(LOOKUP(2,1/(Dados_ordenados[ID 1-catálogo-código]=Tabela4[[#This Row],[ID catálogo/código]]),Dados_ordenados[ID PCA por catálogo/código]),"")</f>
        <v/>
      </c>
    </row>
    <row r="615" spans="2:6" x14ac:dyDescent="0.2">
      <c r="B615" s="77" t="str" cm="1">
        <f t="array" aca="1" ref="B615" ca="1">catmat_unico</f>
        <v/>
      </c>
      <c r="C615" s="149" t="str">
        <f ca="1">VLOOKUP(Tabela4[[#This Row],[ID catálogo/código]],Dados_ordenados[[ID 1-catálogo-código]:[Código]],2,FALSE)</f>
        <v/>
      </c>
      <c r="D615" s="149" t="str">
        <f ca="1">VLOOKUP(Tabela4[[#This Row],[ID catálogo/código]],Dados_ordenados[[ID 1-catálogo-código]:[Código]],3,FALSE)</f>
        <v/>
      </c>
      <c r="E615" s="84">
        <f ca="1">SUMIF(Dados_ordenados[ID 1-catálogo-código],Tabela4[[#This Row],[ID catálogo/código]],Dados_ordenados[Estimativa Preliminar de Valor])</f>
        <v>0</v>
      </c>
      <c r="F615" s="85" t="str" cm="1">
        <f t="array" aca="1" ref="F615" ca="1">IFERROR(LOOKUP(2,1/(Dados_ordenados[ID 1-catálogo-código]=Tabela4[[#This Row],[ID catálogo/código]]),Dados_ordenados[ID PCA por catálogo/código]),"")</f>
        <v/>
      </c>
    </row>
  </sheetData>
  <sheetProtection algorithmName="SHA-512" hashValue="AxeWfjTVd5kJeoFcSOqz3zJeZgKNgo87Kk/eMQbNh4BrgEu1cQOhknSn2MqKTjC2NPtyYyaAkPz6HQXBpXJstQ==" saltValue="RmSB+d69SFLMgroTnXjYmg==" spinCount="100000" sheet="1" objects="1" scenarios="1"/>
  <conditionalFormatting sqref="B6:D615">
    <cfRule type="cellIs" dxfId="21" priority="1" operator="equal">
      <formula>9999999</formula>
    </cfRule>
    <cfRule type="cellIs" dxfId="20" priority="2" operator="equal">
      <formula>0</formula>
    </cfRule>
  </conditionalFormatting>
  <conditionalFormatting sqref="C6:D615">
    <cfRule type="expression" dxfId="19" priority="3" stopIfTrue="1">
      <formula>$C6="CATSER"</formula>
    </cfRule>
    <cfRule type="expression" dxfId="18" priority="4">
      <formula>$C6="CATMAT"</formula>
    </cfRule>
  </conditionalFormatting>
  <pageMargins left="0.51181102362204722" right="0.51181102362204722" top="0.78740157480314965" bottom="0.78740157480314965" header="0.31496062992125984" footer="0.31496062992125984"/>
  <pageSetup scale="10" orientation="portrait" horizontalDpi="1200" verticalDpi="1200" r:id="rId1"/>
  <headerFooter>
    <oddHeader>&amp;C&amp;D</oddHead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2">
    <tabColor theme="2"/>
  </sheetPr>
  <dimension ref="A1:T615"/>
  <sheetViews>
    <sheetView showGridLines="0" zoomScaleNormal="100" workbookViewId="0">
      <pane ySplit="2" topLeftCell="A3" activePane="bottomLeft" state="frozen"/>
      <selection activeCell="D125" sqref="D125"/>
      <selection pane="bottomLeft" activeCell="E612" sqref="E612"/>
    </sheetView>
  </sheetViews>
  <sheetFormatPr defaultColWidth="8.85546875" defaultRowHeight="12.75" x14ac:dyDescent="0.25"/>
  <cols>
    <col min="1" max="1" width="10.28515625" style="13" customWidth="1"/>
    <col min="2" max="2" width="6.85546875" style="13" customWidth="1"/>
    <col min="3" max="3" width="16.140625" style="13" customWidth="1"/>
    <col min="4" max="4" width="9.85546875" style="13" customWidth="1"/>
    <col min="5" max="5" width="14.85546875" style="13" bestFit="1" customWidth="1"/>
    <col min="6" max="6" width="16" style="13" customWidth="1"/>
    <col min="7" max="7" width="16.28515625" style="13" customWidth="1"/>
    <col min="8" max="8" width="16.85546875" style="13" customWidth="1"/>
    <col min="9" max="9" width="13.140625" style="13" customWidth="1"/>
    <col min="10" max="10" width="9" style="13" customWidth="1"/>
    <col min="11" max="11" width="15.5703125" style="13" bestFit="1" customWidth="1"/>
    <col min="12" max="13" width="15.5703125" style="13" customWidth="1"/>
    <col min="14" max="14" width="18.140625" style="13" customWidth="1"/>
    <col min="15" max="15" width="11.85546875" style="13" customWidth="1"/>
    <col min="16" max="16" width="20.5703125" style="13" customWidth="1"/>
    <col min="17" max="17" width="92.85546875" style="13" customWidth="1"/>
    <col min="18" max="18" width="4.85546875" style="13" customWidth="1"/>
    <col min="19" max="19" width="15.140625" style="13" customWidth="1"/>
    <col min="20" max="16384" width="8.85546875" style="13"/>
  </cols>
  <sheetData>
    <row r="1" spans="1:20" x14ac:dyDescent="0.25">
      <c r="A1" s="51" t="s">
        <v>432</v>
      </c>
      <c r="B1" s="52"/>
      <c r="C1" s="52"/>
      <c r="D1" s="52"/>
      <c r="E1" s="52"/>
      <c r="F1" s="52"/>
      <c r="G1" s="52"/>
      <c r="H1" s="52"/>
      <c r="I1" s="53"/>
      <c r="K1" s="54" t="s">
        <v>501</v>
      </c>
      <c r="L1" s="150"/>
      <c r="M1" s="150"/>
      <c r="N1" s="55"/>
      <c r="O1" s="56"/>
      <c r="P1" s="56"/>
      <c r="Q1" s="56"/>
    </row>
    <row r="2" spans="1:20" ht="38.25" x14ac:dyDescent="0.25">
      <c r="A2" s="57" t="s">
        <v>2</v>
      </c>
      <c r="B2" s="58" t="s">
        <v>500</v>
      </c>
      <c r="C2" s="58" t="s">
        <v>491</v>
      </c>
      <c r="D2" s="58" t="s">
        <v>492</v>
      </c>
      <c r="E2" s="58" t="s">
        <v>494</v>
      </c>
      <c r="F2" s="58" t="s">
        <v>504</v>
      </c>
      <c r="G2" s="58" t="s">
        <v>433</v>
      </c>
      <c r="H2" s="58" t="s">
        <v>51</v>
      </c>
      <c r="I2" s="59" t="s">
        <v>434</v>
      </c>
      <c r="K2" s="60" t="s">
        <v>505</v>
      </c>
      <c r="L2" s="60" t="s">
        <v>491</v>
      </c>
      <c r="M2" s="60" t="s">
        <v>503</v>
      </c>
      <c r="N2" s="61" t="s">
        <v>51</v>
      </c>
      <c r="O2" s="61" t="s">
        <v>435</v>
      </c>
      <c r="P2" s="75" t="s">
        <v>502</v>
      </c>
      <c r="Q2" s="62" t="s">
        <v>493</v>
      </c>
      <c r="S2" s="146" t="s">
        <v>491</v>
      </c>
      <c r="T2" s="146" t="s">
        <v>45</v>
      </c>
    </row>
    <row r="3" spans="1:20" x14ac:dyDescent="0.25">
      <c r="A3" s="63" t="str">
        <f ca="1">area_gestora_concatenada</f>
        <v>CORE</v>
      </c>
      <c r="B3" s="64">
        <f ca="1">IFERROR(IF(INDEX(INDIRECT(area_gestora&amp;"!$B$6:$B$1000"),linha_itemPAC+1)=0,"NÃO INFORMADO",INDEX(INDIRECT(area_gestora&amp;"!$B$6:$B$1000"),linha_itemPAC+1)),"")</f>
        <v>1</v>
      </c>
      <c r="C3" s="64" t="str">
        <f ca="1">IFERROR(IF(INDEX(INDIRECT(area_gestora&amp;"!$D$6:$D$1000"),linha_itemPAC+1)="N/A","N/A", IF(INDEX(INDIRECT(area_gestora&amp;"!$D$6:$D$1000"),linha_itemPAC+1)="","NÃO INFORMADO", IF(INDEX(INDIRECT(area_gestora&amp;"!$D$6:$D$1000"),linha_itemPAC+1)=0,"NÃO INFORMADO", INDEX(INDIRECT(area_gestora&amp;"!$D$6:$D$1000"),linha_itemPAC+1)))),"")</f>
        <v>CATSER</v>
      </c>
      <c r="D3" s="64">
        <f ca="1">IFERROR(IF(ISERROR(VALUE(Dados_tratados[[#This Row],[Catálogo]]))=FALSE,Dados_tratados[[#This Row],[Catálogo]],VLOOKUP(Dados_tratados[[#This Row],[Catálogo]],$S$3:$T$6,2,FALSE)),"")</f>
        <v>1</v>
      </c>
      <c r="E3" s="64">
        <f ca="1">IFERROR(IF(INDEX(INDIRECT(area_gestora&amp;"!$E$6:$E$1000"),linha_itemPAC+1)="N/A",9999999,
IF(INDEX(INDIRECT(area_gestora&amp;"!$E$6:$E$1000"),linha_itemPAC+1)="",0,
VALUE(INDEX(INDIRECT(area_gestora&amp;"!$E$6:$E$1000"),linha_itemPAC+1)))),"")</f>
        <v>3719</v>
      </c>
      <c r="F3" s="64">
        <f ca="1">IFERROR(IF(Dados_tratados[[#This Row],[Código CATSER ou Classe CATMAT]]="","",VALUE(1&amp;TEXT(Dados_tratados[[#This Row],[Código CATSER ou Classe CATMAT]],"0000000")&amp;Dados_tratados[[#This Row],[ID Catálogo]])),"")</f>
        <v>100037191</v>
      </c>
      <c r="G3" s="64" t="str">
        <f ca="1">IF(Dados_tratados[[#This Row],[Código CATSER ou Classe CATMAT]]="","",COUNTIF(catmat_col_range,Dados_tratados[[#This Row],[Concatenação ID 1-catálogo-código]])&amp;"-"&amp;Dados_tratados[[#This Row],[Concatenação ID 1-catálogo-código]])</f>
        <v>1-100037191</v>
      </c>
      <c r="H3" s="65">
        <f ca="1">IFERROR(INDEX(INDIRECT(area_gestora&amp;"!$L$6:$L$1000"),linha_itemPAC+1),"")</f>
        <v>79841</v>
      </c>
      <c r="I3" s="66" t="str">
        <f ca="1">Dados_tratados[[#This Row],[Área Gestora]]&amp;"-"&amp;Dados_tratados[[#This Row],[ID PCA]]</f>
        <v>CORE-1</v>
      </c>
      <c r="K3" s="67">
        <f ca="1">IFERROR(SMALL(Dados_tratados[Concatenação ID 1-catálogo-código],ROW(Dados_tratados[[#This Row],[Concatenação ID 1-catálogo-código]])-2),"")</f>
        <v>100000008</v>
      </c>
      <c r="L3" s="67" t="str">
        <f ca="1">IFERROR(INDEX('Tratamento de dados'!$S$3:$S$6,MATCH(VALUE(RIGHT(Dados_ordenados[[#This Row],[ID 1-catálogo-código]],1)),'Tratamento de dados'!$T$3:$T$6,0)),"")</f>
        <v>NÃO INFORMADO</v>
      </c>
      <c r="M3" s="67">
        <f ca="1">IFERROR(VALUE(MID(Dados_ordenados[[#This Row],[ID 1-catálogo-código]],2,7)),"")</f>
        <v>0</v>
      </c>
      <c r="N3" s="68">
        <f ca="1">IFERROR(VLOOKUP(COUNTIF(catmat_ord_col_range,Dados_ordenados[[#This Row],[ID 1-catálogo-código]])&amp;"-"&amp;Dados_ordenados[[#This Row],[ID 1-catálogo-código]],Dados_tratados[[CATMAT/CATSER - Contagem de ocorrências]:[Área Gestora + ID]],2,FALSE),"")</f>
        <v>0</v>
      </c>
      <c r="O3" s="69" t="str">
        <f ca="1">IFERROR(VLOOKUP(COUNTIF(catmat_ord_col_range,Dados_ordenados[[#This Row],[ID 1-catálogo-código]])&amp;"-"&amp;Dados_ordenados[[#This Row],[ID 1-catálogo-código]],Dados_tratados[[CATMAT/CATSER - Contagem de ocorrências]:[Área Gestora + ID]],3,FALSE),"")</f>
        <v>SADI-NÃO INFORMADO</v>
      </c>
      <c r="P3" s="70" t="str">
        <f ca="1">IF(OR(Dados_ordenados[[#This Row],[ID 1-catálogo-código]]="",Dados_ordenados[[#This Row],[ID 1-catálogo-código]]&lt;&gt;catmat_anterior),Dados_ordenados[[#This Row],[Área Gestora-ID]],areagestoraID_anterior&amp;", "&amp;Dados_ordenados[[#This Row],[Área Gestora-ID]])</f>
        <v>SADI-NÃO INFORMADO</v>
      </c>
      <c r="Q3" s="70" t="str">
        <f ca="1">IF(OR(Dados_ordenados[[#This Row],[ID 1-catálogo-código]]="",Dados_ordenados[[#This Row],[ID 1-catálogo-código]]&lt;&gt;catmat_proximo),Dados_ordenados[[#This Row],[ID concatenado por catálogo/código]],"")</f>
        <v>SADI-NÃO INFORMADO</v>
      </c>
      <c r="S3" s="69" t="s">
        <v>490</v>
      </c>
      <c r="T3" s="69">
        <v>1</v>
      </c>
    </row>
    <row r="4" spans="1:20" x14ac:dyDescent="0.25">
      <c r="A4" s="63" t="str">
        <f ca="1">area_gestora_concatenada</f>
        <v>EMAG</v>
      </c>
      <c r="B4" s="64">
        <f ca="1">IFERROR(IF(INDEX(INDIRECT(area_gestora&amp;"!$B$6:$B$1000"),linha_itemPAC+1)=0,"NÃO INFORMADO",INDEX(INDIRECT(area_gestora&amp;"!$B$6:$B$1000"),linha_itemPAC+1)),"")</f>
        <v>1</v>
      </c>
      <c r="C4" s="64" t="str">
        <f ca="1">IFERROR(IF(INDEX(INDIRECT(area_gestora&amp;"!$D$6:$D$1000"),linha_itemPAC+1)="N/A","N/A", IF(INDEX(INDIRECT(area_gestora&amp;"!$D$6:$D$1000"),linha_itemPAC+1)="","NÃO INFORMADO", IF(INDEX(INDIRECT(area_gestora&amp;"!$D$6:$D$1000"),linha_itemPAC+1)=0,"NÃO INFORMADO", INDEX(INDIRECT(area_gestora&amp;"!$D$6:$D$1000"),linha_itemPAC+1)))),"")</f>
        <v>CATSER</v>
      </c>
      <c r="D4" s="64">
        <f ca="1">IFERROR(IF(ISERROR(VALUE(Dados_tratados[[#This Row],[Catálogo]]))=FALSE,Dados_tratados[[#This Row],[Catálogo]],VLOOKUP(Dados_tratados[[#This Row],[Catálogo]],$S$3:$T$6,2,FALSE)),"")</f>
        <v>1</v>
      </c>
      <c r="E4" s="64">
        <f ca="1">IFERROR(IF(INDEX(INDIRECT(area_gestora&amp;"!$E$6:$E$1000"),linha_itemPAC+1)="N/A",9999999,
IF(INDEX(INDIRECT(area_gestora&amp;"!$E$6:$E$1000"),linha_itemPAC+1)="",0,
VALUE(INDEX(INDIRECT(area_gestora&amp;"!$E$6:$E$1000"),linha_itemPAC+1)))),"")</f>
        <v>25828</v>
      </c>
      <c r="F4" s="64">
        <f ca="1">IFERROR(IF(Dados_tratados[[#This Row],[Código CATSER ou Classe CATMAT]]="","",VALUE(1&amp;TEXT(Dados_tratados[[#This Row],[Código CATSER ou Classe CATMAT]],"0000000")&amp;Dados_tratados[[#This Row],[ID Catálogo]])),"")</f>
        <v>100258281</v>
      </c>
      <c r="G4" s="64" t="str">
        <f ca="1">IF(Dados_tratados[[#This Row],[Código CATSER ou Classe CATMAT]]="","",COUNTIF(catmat_col_range,Dados_tratados[[#This Row],[Concatenação ID 1-catálogo-código]])&amp;"-"&amp;Dados_tratados[[#This Row],[Concatenação ID 1-catálogo-código]])</f>
        <v>1-100258281</v>
      </c>
      <c r="H4" s="65">
        <f ca="1">IFERROR(INDEX(INDIRECT(area_gestora&amp;"!$L$6:$L$1000"),linha_itemPAC+1),"")</f>
        <v>368841.56</v>
      </c>
      <c r="I4" s="66" t="str">
        <f ca="1">Dados_tratados[[#This Row],[Área Gestora]]&amp;"-"&amp;Dados_tratados[[#This Row],[ID PCA]]</f>
        <v>EMAG-1</v>
      </c>
      <c r="K4" s="67">
        <f ca="1">IFERROR(SMALL(Dados_tratados[Concatenação ID 1-catálogo-código],ROW(Dados_tratados[[#This Row],[Concatenação ID 1-catálogo-código]])-2),"")</f>
        <v>100001821</v>
      </c>
      <c r="L4" s="67" t="str">
        <f ca="1">IFERROR(INDEX('Tratamento de dados'!$S$3:$S$6,MATCH(VALUE(RIGHT(Dados_ordenados[[#This Row],[ID 1-catálogo-código]],1)),'Tratamento de dados'!$T$3:$T$6,0)),"")</f>
        <v>CATSER</v>
      </c>
      <c r="M4" s="67">
        <f ca="1">IFERROR(VALUE(MID(Dados_ordenados[[#This Row],[ID 1-catálogo-código]],2,7)),"")</f>
        <v>182</v>
      </c>
      <c r="N4" s="68">
        <f ca="1">IFERROR(VLOOKUP(COUNTIF(catmat_ord_col_range,Dados_ordenados[[#This Row],[ID 1-catálogo-código]])&amp;"-"&amp;Dados_ordenados[[#This Row],[ID 1-catálogo-código]],Dados_tratados[[CATMAT/CATSER - Contagem de ocorrências]:[Área Gestora + ID]],2,FALSE),"")</f>
        <v>0</v>
      </c>
      <c r="O4" s="69" t="str">
        <f ca="1">IFERROR(VLOOKUP(COUNTIF(catmat_ord_col_range,Dados_ordenados[[#This Row],[ID 1-catálogo-código]])&amp;"-"&amp;Dados_ordenados[[#This Row],[ID 1-catálogo-código]],Dados_tratados[[CATMAT/CATSER - Contagem de ocorrências]:[Área Gestora + ID]],3,FALSE),"")</f>
        <v>SSEG-60</v>
      </c>
      <c r="P4" s="70" t="str">
        <f ca="1">IF(OR(Dados_ordenados[[#This Row],[ID 1-catálogo-código]]="",Dados_ordenados[[#This Row],[ID 1-catálogo-código]]&lt;&gt;catmat_anterior),Dados_ordenados[[#This Row],[Área Gestora-ID]],areagestoraID_anterior&amp;", "&amp;Dados_ordenados[[#This Row],[Área Gestora-ID]])</f>
        <v>SSEG-60</v>
      </c>
      <c r="Q4" s="70" t="str">
        <f ca="1">IF(OR(Dados_ordenados[[#This Row],[ID 1-catálogo-código]]="",Dados_ordenados[[#This Row],[ID 1-catálogo-código]]&lt;&gt;catmat_proximo),Dados_ordenados[[#This Row],[ID concatenado por catálogo/código]],"")</f>
        <v>SSEG-60</v>
      </c>
      <c r="S4" s="69" t="s">
        <v>489</v>
      </c>
      <c r="T4" s="69">
        <v>2</v>
      </c>
    </row>
    <row r="5" spans="1:20" x14ac:dyDescent="0.25">
      <c r="A5" s="63" t="str">
        <f ca="1">area_gestora_concatenada</f>
        <v>EMAG</v>
      </c>
      <c r="B5" s="64">
        <f ca="1">IFERROR(IF(INDEX(INDIRECT(area_gestora&amp;"!$B$6:$B$1000"),linha_itemPAC+1)=0,"NÃO INFORMADO",INDEX(INDIRECT(area_gestora&amp;"!$B$6:$B$1000"),linha_itemPAC+1)),"")</f>
        <v>2</v>
      </c>
      <c r="C5" s="64" t="str">
        <f ca="1">IFERROR(IF(INDEX(INDIRECT(area_gestora&amp;"!$D$6:$D$1000"),linha_itemPAC+1)="N/A","N/A", IF(INDEX(INDIRECT(area_gestora&amp;"!$D$6:$D$1000"),linha_itemPAC+1)="","NÃO INFORMADO", IF(INDEX(INDIRECT(area_gestora&amp;"!$D$6:$D$1000"),linha_itemPAC+1)=0,"NÃO INFORMADO", INDEX(INDIRECT(area_gestora&amp;"!$D$6:$D$1000"),linha_itemPAC+1)))),"")</f>
        <v>CATSER</v>
      </c>
      <c r="D5" s="64">
        <f ca="1">IFERROR(IF(ISERROR(VALUE(Dados_tratados[[#This Row],[Catálogo]]))=FALSE,Dados_tratados[[#This Row],[Catálogo]],VLOOKUP(Dados_tratados[[#This Row],[Catálogo]],$S$3:$T$6,2,FALSE)),"")</f>
        <v>1</v>
      </c>
      <c r="E5" s="64">
        <f ca="1">IFERROR(IF(INDEX(INDIRECT(area_gestora&amp;"!$E$6:$E$1000"),linha_itemPAC+1)="N/A",9999999,
IF(INDEX(INDIRECT(area_gestora&amp;"!$E$6:$E$1000"),linha_itemPAC+1)="",0,
VALUE(INDEX(INDIRECT(area_gestora&amp;"!$E$6:$E$1000"),linha_itemPAC+1)))),"")</f>
        <v>20656</v>
      </c>
      <c r="F5" s="64">
        <f ca="1">IFERROR(IF(Dados_tratados[[#This Row],[Código CATSER ou Classe CATMAT]]="","",VALUE(1&amp;TEXT(Dados_tratados[[#This Row],[Código CATSER ou Classe CATMAT]],"0000000")&amp;Dados_tratados[[#This Row],[ID Catálogo]])),"")</f>
        <v>100206561</v>
      </c>
      <c r="G5" s="64" t="str">
        <f ca="1">IF(Dados_tratados[[#This Row],[Código CATSER ou Classe CATMAT]]="","",COUNTIF(catmat_col_range,Dados_tratados[[#This Row],[Concatenação ID 1-catálogo-código]])&amp;"-"&amp;Dados_tratados[[#This Row],[Concatenação ID 1-catálogo-código]])</f>
        <v>1-100206561</v>
      </c>
      <c r="H5" s="65">
        <f ca="1">IFERROR(INDEX(INDIRECT(area_gestora&amp;"!$L$6:$L$1000"),linha_itemPAC+1),"")</f>
        <v>710785.94</v>
      </c>
      <c r="I5" s="66" t="str">
        <f ca="1">Dados_tratados[[#This Row],[Área Gestora]]&amp;"-"&amp;Dados_tratados[[#This Row],[ID PCA]]</f>
        <v>EMAG-2</v>
      </c>
      <c r="K5" s="67">
        <f ca="1">IFERROR(SMALL(Dados_tratados[Concatenação ID 1-catálogo-código],ROW(Dados_tratados[[#This Row],[Concatenação ID 1-catálogo-código]])-2),"")</f>
        <v>100007791</v>
      </c>
      <c r="L5" s="67" t="str">
        <f ca="1">IFERROR(INDEX('Tratamento de dados'!$S$3:$S$6,MATCH(VALUE(RIGHT(Dados_ordenados[[#This Row],[ID 1-catálogo-código]],1)),'Tratamento de dados'!$T$3:$T$6,0)),"")</f>
        <v>CATSER</v>
      </c>
      <c r="M5" s="67">
        <f ca="1">IFERROR(VALUE(MID(Dados_ordenados[[#This Row],[ID 1-catálogo-código]],2,7)),"")</f>
        <v>779</v>
      </c>
      <c r="N5" s="68">
        <f ca="1">IFERROR(VLOOKUP(COUNTIF(catmat_ord_col_range,Dados_ordenados[[#This Row],[ID 1-catálogo-código]])&amp;"-"&amp;Dados_ordenados[[#This Row],[ID 1-catálogo-código]],Dados_tratados[[CATMAT/CATSER - Contagem de ocorrências]:[Área Gestora + ID]],2,FALSE),"")</f>
        <v>11988</v>
      </c>
      <c r="O5" s="69" t="str">
        <f ca="1">IFERROR(VLOOKUP(COUNTIF(catmat_ord_col_range,Dados_ordenados[[#This Row],[ID 1-catálogo-código]])&amp;"-"&amp;Dados_ordenados[[#This Row],[ID 1-catálogo-código]],Dados_tratados[[CATMAT/CATSER - Contagem de ocorrências]:[Área Gestora + ID]],3,FALSE),"")</f>
        <v>DUBI-6</v>
      </c>
      <c r="P5" s="70" t="str">
        <f ca="1">IF(OR(Dados_ordenados[[#This Row],[ID 1-catálogo-código]]="",Dados_ordenados[[#This Row],[ID 1-catálogo-código]]&lt;&gt;catmat_anterior),Dados_ordenados[[#This Row],[Área Gestora-ID]],areagestoraID_anterior&amp;", "&amp;Dados_ordenados[[#This Row],[Área Gestora-ID]])</f>
        <v>DUBI-6</v>
      </c>
      <c r="Q5" s="70" t="str">
        <f ca="1">IF(OR(Dados_ordenados[[#This Row],[ID 1-catálogo-código]]="",Dados_ordenados[[#This Row],[ID 1-catálogo-código]]&lt;&gt;catmat_proximo),Dados_ordenados[[#This Row],[ID concatenado por catálogo/código]],"")</f>
        <v>DUBI-6</v>
      </c>
      <c r="S5" s="69" t="s">
        <v>59</v>
      </c>
      <c r="T5" s="69">
        <v>9</v>
      </c>
    </row>
    <row r="6" spans="1:20" x14ac:dyDescent="0.25">
      <c r="A6" s="63" t="str">
        <f ca="1">area_gestora_concatenada</f>
        <v>EMAG</v>
      </c>
      <c r="B6" s="64">
        <f ca="1">IFERROR(IF(INDEX(INDIRECT(area_gestora&amp;"!$B$6:$B$1000"),linha_itemPAC+1)=0,"NÃO INFORMADO",INDEX(INDIRECT(area_gestora&amp;"!$B$6:$B$1000"),linha_itemPAC+1)),"")</f>
        <v>3</v>
      </c>
      <c r="C6" s="64" t="str">
        <f ca="1">IFERROR(IF(INDEX(INDIRECT(area_gestora&amp;"!$D$6:$D$1000"),linha_itemPAC+1)="N/A","N/A", IF(INDEX(INDIRECT(area_gestora&amp;"!$D$6:$D$1000"),linha_itemPAC+1)="","NÃO INFORMADO", IF(INDEX(INDIRECT(area_gestora&amp;"!$D$6:$D$1000"),linha_itemPAC+1)=0,"NÃO INFORMADO", INDEX(INDIRECT(area_gestora&amp;"!$D$6:$D$1000"),linha_itemPAC+1)))),"")</f>
        <v>CATSER</v>
      </c>
      <c r="D6" s="64">
        <f ca="1">IFERROR(IF(ISERROR(VALUE(Dados_tratados[[#This Row],[Catálogo]]))=FALSE,Dados_tratados[[#This Row],[Catálogo]],VLOOKUP(Dados_tratados[[#This Row],[Catálogo]],$S$3:$T$6,2,FALSE)),"")</f>
        <v>1</v>
      </c>
      <c r="E6" s="64">
        <f ca="1">IFERROR(IF(INDEX(INDIRECT(area_gestora&amp;"!$E$6:$E$1000"),linha_itemPAC+1)="N/A",9999999,
IF(INDEX(INDIRECT(area_gestora&amp;"!$E$6:$E$1000"),linha_itemPAC+1)="",0,
VALUE(INDEX(INDIRECT(area_gestora&amp;"!$E$6:$E$1000"),linha_itemPAC+1)))),"")</f>
        <v>25232</v>
      </c>
      <c r="F6" s="64">
        <f ca="1">IFERROR(IF(Dados_tratados[[#This Row],[Código CATSER ou Classe CATMAT]]="","",VALUE(1&amp;TEXT(Dados_tratados[[#This Row],[Código CATSER ou Classe CATMAT]],"0000000")&amp;Dados_tratados[[#This Row],[ID Catálogo]])),"")</f>
        <v>100252321</v>
      </c>
      <c r="G6" s="64" t="str">
        <f ca="1">IF(Dados_tratados[[#This Row],[Código CATSER ou Classe CATMAT]]="","",COUNTIF(catmat_col_range,Dados_tratados[[#This Row],[Concatenação ID 1-catálogo-código]])&amp;"-"&amp;Dados_tratados[[#This Row],[Concatenação ID 1-catálogo-código]])</f>
        <v>1-100252321</v>
      </c>
      <c r="H6" s="65">
        <f ca="1">IFERROR(INDEX(INDIRECT(area_gestora&amp;"!$L$6:$L$1000"),linha_itemPAC+1),"")</f>
        <v>0</v>
      </c>
      <c r="I6" s="66" t="str">
        <f ca="1">Dados_tratados[[#This Row],[Área Gestora]]&amp;"-"&amp;Dados_tratados[[#This Row],[ID PCA]]</f>
        <v>EMAG-3</v>
      </c>
      <c r="K6" s="67">
        <f ca="1">IFERROR(SMALL(Dados_tratados[Concatenação ID 1-catálogo-código],ROW(Dados_tratados[[#This Row],[Concatenação ID 1-catálogo-código]])-2),"")</f>
        <v>100007951</v>
      </c>
      <c r="L6" s="67" t="str">
        <f ca="1">IFERROR(INDEX('Tratamento de dados'!$S$3:$S$6,MATCH(VALUE(RIGHT(Dados_ordenados[[#This Row],[ID 1-catálogo-código]],1)),'Tratamento de dados'!$T$3:$T$6,0)),"")</f>
        <v>CATSER</v>
      </c>
      <c r="M6" s="67">
        <f ca="1">IFERROR(VALUE(MID(Dados_ordenados[[#This Row],[ID 1-catálogo-código]],2,7)),"")</f>
        <v>795</v>
      </c>
      <c r="N6" s="68">
        <f ca="1">IFERROR(VLOOKUP(COUNTIF(catmat_ord_col_range,Dados_ordenados[[#This Row],[ID 1-catálogo-código]])&amp;"-"&amp;Dados_ordenados[[#This Row],[ID 1-catálogo-código]],Dados_tratados[[CATMAT/CATSER - Contagem de ocorrências]:[Área Gestora + ID]],2,FALSE),"")</f>
        <v>39992</v>
      </c>
      <c r="O6" s="69" t="str">
        <f ca="1">IFERROR(VLOOKUP(COUNTIF(catmat_ord_col_range,Dados_ordenados[[#This Row],[ID 1-catálogo-código]])&amp;"-"&amp;Dados_ordenados[[#This Row],[ID 1-catálogo-código]],Dados_tratados[[CATMAT/CATSER - Contagem de ocorrências]:[Área Gestora + ID]],3,FALSE),"")</f>
        <v>DUBI-7</v>
      </c>
      <c r="P6" s="70" t="str">
        <f ca="1">IF(OR(Dados_ordenados[[#This Row],[ID 1-catálogo-código]]="",Dados_ordenados[[#This Row],[ID 1-catálogo-código]]&lt;&gt;catmat_anterior),Dados_ordenados[[#This Row],[Área Gestora-ID]],areagestoraID_anterior&amp;", "&amp;Dados_ordenados[[#This Row],[Área Gestora-ID]])</f>
        <v>DUBI-7</v>
      </c>
      <c r="Q6" s="70" t="str">
        <f ca="1">IF(OR(Dados_ordenados[[#This Row],[ID 1-catálogo-código]]="",Dados_ordenados[[#This Row],[ID 1-catálogo-código]]&lt;&gt;catmat_proximo),Dados_ordenados[[#This Row],[ID concatenado por catálogo/código]],"")</f>
        <v/>
      </c>
      <c r="S6" s="69" t="s">
        <v>499</v>
      </c>
      <c r="T6" s="69">
        <v>8</v>
      </c>
    </row>
    <row r="7" spans="1:20" x14ac:dyDescent="0.25">
      <c r="A7" s="63" t="str">
        <f ca="1">area_gestora_concatenada</f>
        <v>EMAG</v>
      </c>
      <c r="B7" s="64">
        <f ca="1">IFERROR(IF(INDEX(INDIRECT(area_gestora&amp;"!$B$6:$B$1000"),linha_itemPAC+1)=0,"NÃO INFORMADO",INDEX(INDIRECT(area_gestora&amp;"!$B$6:$B$1000"),linha_itemPAC+1)),"")</f>
        <v>4</v>
      </c>
      <c r="C7" s="64" t="str">
        <f ca="1">IFERROR(IF(INDEX(INDIRECT(area_gestora&amp;"!$D$6:$D$1000"),linha_itemPAC+1)="N/A","N/A", IF(INDEX(INDIRECT(area_gestora&amp;"!$D$6:$D$1000"),linha_itemPAC+1)="","NÃO INFORMADO", IF(INDEX(INDIRECT(area_gestora&amp;"!$D$6:$D$1000"),linha_itemPAC+1)=0,"NÃO INFORMADO", INDEX(INDIRECT(area_gestora&amp;"!$D$6:$D$1000"),linha_itemPAC+1)))),"")</f>
        <v>CATSER</v>
      </c>
      <c r="D7" s="64">
        <f ca="1">IFERROR(IF(ISERROR(VALUE(Dados_tratados[[#This Row],[Catálogo]]))=FALSE,Dados_tratados[[#This Row],[Catálogo]],VLOOKUP(Dados_tratados[[#This Row],[Catálogo]],$S$3:$T$6,2,FALSE)),"")</f>
        <v>1</v>
      </c>
      <c r="E7" s="64">
        <f ca="1">IFERROR(IF(INDEX(INDIRECT(area_gestora&amp;"!$E$6:$E$1000"),linha_itemPAC+1)="N/A",9999999,
IF(INDEX(INDIRECT(area_gestora&amp;"!$E$6:$E$1000"),linha_itemPAC+1)="",0,
VALUE(INDEX(INDIRECT(area_gestora&amp;"!$E$6:$E$1000"),linha_itemPAC+1)))),"")</f>
        <v>25232</v>
      </c>
      <c r="F7" s="64">
        <f ca="1">IFERROR(IF(Dados_tratados[[#This Row],[Código CATSER ou Classe CATMAT]]="","",VALUE(1&amp;TEXT(Dados_tratados[[#This Row],[Código CATSER ou Classe CATMAT]],"0000000")&amp;Dados_tratados[[#This Row],[ID Catálogo]])),"")</f>
        <v>100252321</v>
      </c>
      <c r="G7" s="64" t="str">
        <f ca="1">IF(Dados_tratados[[#This Row],[Código CATSER ou Classe CATMAT]]="","",COUNTIF(catmat_col_range,Dados_tratados[[#This Row],[Concatenação ID 1-catálogo-código]])&amp;"-"&amp;Dados_tratados[[#This Row],[Concatenação ID 1-catálogo-código]])</f>
        <v>2-100252321</v>
      </c>
      <c r="H7" s="65">
        <f ca="1">IFERROR(INDEX(INDIRECT(area_gestora&amp;"!$L$6:$L$1000"),linha_itemPAC+1),"")</f>
        <v>2000</v>
      </c>
      <c r="I7" s="66" t="str">
        <f ca="1">Dados_tratados[[#This Row],[Área Gestora]]&amp;"-"&amp;Dados_tratados[[#This Row],[ID PCA]]</f>
        <v>EMAG-4</v>
      </c>
      <c r="K7" s="67">
        <f ca="1">IFERROR(SMALL(Dados_tratados[Concatenação ID 1-catálogo-código],ROW(Dados_tratados[[#This Row],[Concatenação ID 1-catálogo-código]])-2),"")</f>
        <v>100007951</v>
      </c>
      <c r="L7" s="67" t="str">
        <f ca="1">IFERROR(INDEX('Tratamento de dados'!$S$3:$S$6,MATCH(VALUE(RIGHT(Dados_ordenados[[#This Row],[ID 1-catálogo-código]],1)),'Tratamento de dados'!$T$3:$T$6,0)),"")</f>
        <v>CATSER</v>
      </c>
      <c r="M7" s="67">
        <f ca="1">IFERROR(VALUE(MID(Dados_ordenados[[#This Row],[ID 1-catálogo-código]],2,7)),"")</f>
        <v>795</v>
      </c>
      <c r="N7" s="68">
        <f ca="1">IFERROR(VLOOKUP(COUNTIF(catmat_ord_col_range,Dados_ordenados[[#This Row],[ID 1-catálogo-código]])&amp;"-"&amp;Dados_ordenados[[#This Row],[ID 1-catálogo-código]],Dados_tratados[[CATMAT/CATSER - Contagem de ocorrências]:[Área Gestora + ID]],2,FALSE),"")</f>
        <v>10000</v>
      </c>
      <c r="O7" s="69" t="str">
        <f ca="1">IFERROR(VLOOKUP(COUNTIF(catmat_ord_col_range,Dados_ordenados[[#This Row],[ID 1-catálogo-código]])&amp;"-"&amp;Dados_ordenados[[#This Row],[ID 1-catálogo-código]],Dados_tratados[[CATMAT/CATSER - Contagem de ocorrências]:[Área Gestora + ID]],3,FALSE),"")</f>
        <v>DUBI-8</v>
      </c>
      <c r="P7" s="70" t="str">
        <f ca="1">IF(OR(Dados_ordenados[[#This Row],[ID 1-catálogo-código]]="",Dados_ordenados[[#This Row],[ID 1-catálogo-código]]&lt;&gt;catmat_anterior),Dados_ordenados[[#This Row],[Área Gestora-ID]],areagestoraID_anterior&amp;", "&amp;Dados_ordenados[[#This Row],[Área Gestora-ID]])</f>
        <v>DUBI-7, DUBI-8</v>
      </c>
      <c r="Q7" s="70" t="str">
        <f ca="1">IF(OR(Dados_ordenados[[#This Row],[ID 1-catálogo-código]]="",Dados_ordenados[[#This Row],[ID 1-catálogo-código]]&lt;&gt;catmat_proximo),Dados_ordenados[[#This Row],[ID concatenado por catálogo/código]],"")</f>
        <v>DUBI-7, DUBI-8</v>
      </c>
    </row>
    <row r="8" spans="1:20" x14ac:dyDescent="0.25">
      <c r="A8" s="63" t="str">
        <f ca="1">area_gestora_concatenada</f>
        <v>EMAG</v>
      </c>
      <c r="B8" s="64">
        <f ca="1">IFERROR(IF(INDEX(INDIRECT(area_gestora&amp;"!$B$6:$B$1000"),linha_itemPAC+1)=0,"NÃO INFORMADO",INDEX(INDIRECT(area_gestora&amp;"!$B$6:$B$1000"),linha_itemPAC+1)),"")</f>
        <v>5</v>
      </c>
      <c r="C8" s="64" t="str">
        <f ca="1">IFERROR(IF(INDEX(INDIRECT(area_gestora&amp;"!$D$6:$D$1000"),linha_itemPAC+1)="N/A","N/A", IF(INDEX(INDIRECT(area_gestora&amp;"!$D$6:$D$1000"),linha_itemPAC+1)="","NÃO INFORMADO", IF(INDEX(INDIRECT(area_gestora&amp;"!$D$6:$D$1000"),linha_itemPAC+1)=0,"NÃO INFORMADO", INDEX(INDIRECT(area_gestora&amp;"!$D$6:$D$1000"),linha_itemPAC+1)))),"")</f>
        <v>CATSER</v>
      </c>
      <c r="D8" s="64">
        <f ca="1">IFERROR(IF(ISERROR(VALUE(Dados_tratados[[#This Row],[Catálogo]]))=FALSE,Dados_tratados[[#This Row],[Catálogo]],VLOOKUP(Dados_tratados[[#This Row],[Catálogo]],$S$3:$T$6,2,FALSE)),"")</f>
        <v>1</v>
      </c>
      <c r="E8" s="64">
        <f ca="1">IFERROR(IF(INDEX(INDIRECT(area_gestora&amp;"!$E$6:$E$1000"),linha_itemPAC+1)="N/A",9999999,
IF(INDEX(INDIRECT(area_gestora&amp;"!$E$6:$E$1000"),linha_itemPAC+1)="",0,
VALUE(INDEX(INDIRECT(area_gestora&amp;"!$E$6:$E$1000"),linha_itemPAC+1)))),"")</f>
        <v>17663</v>
      </c>
      <c r="F8" s="64">
        <f ca="1">IFERROR(IF(Dados_tratados[[#This Row],[Código CATSER ou Classe CATMAT]]="","",VALUE(1&amp;TEXT(Dados_tratados[[#This Row],[Código CATSER ou Classe CATMAT]],"0000000")&amp;Dados_tratados[[#This Row],[ID Catálogo]])),"")</f>
        <v>100176631</v>
      </c>
      <c r="G8" s="64" t="str">
        <f ca="1">IF(Dados_tratados[[#This Row],[Código CATSER ou Classe CATMAT]]="","",COUNTIF(catmat_col_range,Dados_tratados[[#This Row],[Concatenação ID 1-catálogo-código]])&amp;"-"&amp;Dados_tratados[[#This Row],[Concatenação ID 1-catálogo-código]])</f>
        <v>1-100176631</v>
      </c>
      <c r="H8" s="65">
        <f ca="1">IFERROR(INDEX(INDIRECT(area_gestora&amp;"!$L$6:$L$1000"),linha_itemPAC+1),"")</f>
        <v>0</v>
      </c>
      <c r="I8" s="66" t="str">
        <f ca="1">Dados_tratados[[#This Row],[Área Gestora]]&amp;"-"&amp;Dados_tratados[[#This Row],[ID PCA]]</f>
        <v>EMAG-5</v>
      </c>
      <c r="K8" s="67">
        <f ca="1">IFERROR(SMALL(Dados_tratados[Concatenação ID 1-catálogo-código],ROW(Dados_tratados[[#This Row],[Concatenação ID 1-catálogo-código]])-2),"")</f>
        <v>100008721</v>
      </c>
      <c r="L8" s="67" t="str">
        <f ca="1">IFERROR(INDEX('Tratamento de dados'!$S$3:$S$6,MATCH(VALUE(RIGHT(Dados_ordenados[[#This Row],[ID 1-catálogo-código]],1)),'Tratamento de dados'!$T$3:$T$6,0)),"")</f>
        <v>CATSER</v>
      </c>
      <c r="M8" s="67">
        <f ca="1">IFERROR(VALUE(MID(Dados_ordenados[[#This Row],[ID 1-catálogo-código]],2,7)),"")</f>
        <v>872</v>
      </c>
      <c r="N8" s="68">
        <f ca="1">IFERROR(VLOOKUP(COUNTIF(catmat_ord_col_range,Dados_ordenados[[#This Row],[ID 1-catálogo-código]])&amp;"-"&amp;Dados_ordenados[[#This Row],[ID 1-catálogo-código]],Dados_tratados[[CATMAT/CATSER - Contagem de ocorrências]:[Área Gestora + ID]],2,FALSE),"")</f>
        <v>0</v>
      </c>
      <c r="O8" s="69" t="str">
        <f ca="1">IFERROR(VLOOKUP(COUNTIF(catmat_ord_col_range,Dados_ordenados[[#This Row],[ID 1-catálogo-código]])&amp;"-"&amp;Dados_ordenados[[#This Row],[ID 1-catálogo-código]],Dados_tratados[[CATMAT/CATSER - Contagem de ocorrências]:[Área Gestora + ID]],3,FALSE),"")</f>
        <v>SSEG-48</v>
      </c>
      <c r="P8" s="70" t="str">
        <f ca="1">IF(OR(Dados_ordenados[[#This Row],[ID 1-catálogo-código]]="",Dados_ordenados[[#This Row],[ID 1-catálogo-código]]&lt;&gt;catmat_anterior),Dados_ordenados[[#This Row],[Área Gestora-ID]],areagestoraID_anterior&amp;", "&amp;Dados_ordenados[[#This Row],[Área Gestora-ID]])</f>
        <v>SSEG-48</v>
      </c>
      <c r="Q8" s="70" t="str">
        <f ca="1">IF(OR(Dados_ordenados[[#This Row],[ID 1-catálogo-código]]="",Dados_ordenados[[#This Row],[ID 1-catálogo-código]]&lt;&gt;catmat_proximo),Dados_ordenados[[#This Row],[ID concatenado por catálogo/código]],"")</f>
        <v>SSEG-48</v>
      </c>
    </row>
    <row r="9" spans="1:20" x14ac:dyDescent="0.25">
      <c r="A9" s="63" t="str">
        <f ca="1">area_gestora_concatenada</f>
        <v>EMAG</v>
      </c>
      <c r="B9" s="64">
        <f ca="1">IFERROR(IF(INDEX(INDIRECT(area_gestora&amp;"!$B$6:$B$1000"),linha_itemPAC+1)=0,"NÃO INFORMADO",INDEX(INDIRECT(area_gestora&amp;"!$B$6:$B$1000"),linha_itemPAC+1)),"")</f>
        <v>6</v>
      </c>
      <c r="C9" s="64" t="str">
        <f ca="1">IFERROR(IF(INDEX(INDIRECT(area_gestora&amp;"!$D$6:$D$1000"),linha_itemPAC+1)="N/A","N/A", IF(INDEX(INDIRECT(area_gestora&amp;"!$D$6:$D$1000"),linha_itemPAC+1)="","NÃO INFORMADO", IF(INDEX(INDIRECT(area_gestora&amp;"!$D$6:$D$1000"),linha_itemPAC+1)=0,"NÃO INFORMADO", INDEX(INDIRECT(area_gestora&amp;"!$D$6:$D$1000"),linha_itemPAC+1)))),"")</f>
        <v>N/A</v>
      </c>
      <c r="D9" s="64">
        <f ca="1">IFERROR(IF(ISERROR(VALUE(Dados_tratados[[#This Row],[Catálogo]]))=FALSE,Dados_tratados[[#This Row],[Catálogo]],VLOOKUP(Dados_tratados[[#This Row],[Catálogo]],$S$3:$T$6,2,FALSE)),"")</f>
        <v>9</v>
      </c>
      <c r="E9" s="64">
        <f ca="1">IFERROR(IF(INDEX(INDIRECT(area_gestora&amp;"!$E$6:$E$1000"),linha_itemPAC+1)="N/A",9999999,
IF(INDEX(INDIRECT(area_gestora&amp;"!$E$6:$E$1000"),linha_itemPAC+1)="",0,
VALUE(INDEX(INDIRECT(area_gestora&amp;"!$E$6:$E$1000"),linha_itemPAC+1)))),"")</f>
        <v>9999999</v>
      </c>
      <c r="F9" s="64">
        <f ca="1">IFERROR(IF(Dados_tratados[[#This Row],[Código CATSER ou Classe CATMAT]]="","",VALUE(1&amp;TEXT(Dados_tratados[[#This Row],[Código CATSER ou Classe CATMAT]],"0000000")&amp;Dados_tratados[[#This Row],[ID Catálogo]])),"")</f>
        <v>199999999</v>
      </c>
      <c r="G9" s="64" t="str">
        <f ca="1">IF(Dados_tratados[[#This Row],[Código CATSER ou Classe CATMAT]]="","",COUNTIF(catmat_col_range,Dados_tratados[[#This Row],[Concatenação ID 1-catálogo-código]])&amp;"-"&amp;Dados_tratados[[#This Row],[Concatenação ID 1-catálogo-código]])</f>
        <v>1-199999999</v>
      </c>
      <c r="H9" s="65">
        <f ca="1">IFERROR(INDEX(INDIRECT(area_gestora&amp;"!$L$6:$L$1000"),linha_itemPAC+1),"")</f>
        <v>34930</v>
      </c>
      <c r="I9" s="66" t="str">
        <f ca="1">Dados_tratados[[#This Row],[Área Gestora]]&amp;"-"&amp;Dados_tratados[[#This Row],[ID PCA]]</f>
        <v>EMAG-6</v>
      </c>
      <c r="K9" s="67">
        <f ca="1">IFERROR(SMALL(Dados_tratados[Concatenação ID 1-catálogo-código],ROW(Dados_tratados[[#This Row],[Concatenação ID 1-catálogo-código]])-2),"")</f>
        <v>100008731</v>
      </c>
      <c r="L9" s="67" t="str">
        <f ca="1">IFERROR(INDEX('Tratamento de dados'!$S$3:$S$6,MATCH(VALUE(RIGHT(Dados_ordenados[[#This Row],[ID 1-catálogo-código]],1)),'Tratamento de dados'!$T$3:$T$6,0)),"")</f>
        <v>CATSER</v>
      </c>
      <c r="M9" s="67">
        <f ca="1">IFERROR(VALUE(MID(Dados_ordenados[[#This Row],[ID 1-catálogo-código]],2,7)),"")</f>
        <v>873</v>
      </c>
      <c r="N9" s="68">
        <f ca="1">IFERROR(VLOOKUP(COUNTIF(catmat_ord_col_range,Dados_ordenados[[#This Row],[ID 1-catálogo-código]])&amp;"-"&amp;Dados_ordenados[[#This Row],[ID 1-catálogo-código]],Dados_tratados[[CATMAT/CATSER - Contagem de ocorrências]:[Área Gestora + ID]],2,FALSE),"")</f>
        <v>0</v>
      </c>
      <c r="O9" s="69" t="str">
        <f ca="1">IFERROR(VLOOKUP(COUNTIF(catmat_ord_col_range,Dados_ordenados[[#This Row],[ID 1-catálogo-código]])&amp;"-"&amp;Dados_ordenados[[#This Row],[ID 1-catálogo-código]],Dados_tratados[[CATMAT/CATSER - Contagem de ocorrências]:[Área Gestora + ID]],3,FALSE),"")</f>
        <v>SSEG-47</v>
      </c>
      <c r="P9" s="70" t="str">
        <f ca="1">IF(OR(Dados_ordenados[[#This Row],[ID 1-catálogo-código]]="",Dados_ordenados[[#This Row],[ID 1-catálogo-código]]&lt;&gt;catmat_anterior),Dados_ordenados[[#This Row],[Área Gestora-ID]],areagestoraID_anterior&amp;", "&amp;Dados_ordenados[[#This Row],[Área Gestora-ID]])</f>
        <v>SSEG-47</v>
      </c>
      <c r="Q9" s="70" t="str">
        <f ca="1">IF(OR(Dados_ordenados[[#This Row],[ID 1-catálogo-código]]="",Dados_ordenados[[#This Row],[ID 1-catálogo-código]]&lt;&gt;catmat_proximo),Dados_ordenados[[#This Row],[ID concatenado por catálogo/código]],"")</f>
        <v/>
      </c>
    </row>
    <row r="10" spans="1:20" x14ac:dyDescent="0.25">
      <c r="A10" s="63" t="str">
        <f ca="1">area_gestora_concatenada</f>
        <v>EMAG</v>
      </c>
      <c r="B10" s="64">
        <f ca="1">IFERROR(IF(INDEX(INDIRECT(area_gestora&amp;"!$B$6:$B$1000"),linha_itemPAC+1)=0,"NÃO INFORMADO",INDEX(INDIRECT(area_gestora&amp;"!$B$6:$B$1000"),linha_itemPAC+1)),"")</f>
        <v>7</v>
      </c>
      <c r="C10" s="64" t="str">
        <f ca="1">IFERROR(IF(INDEX(INDIRECT(area_gestora&amp;"!$D$6:$D$1000"),linha_itemPAC+1)="N/A","N/A", IF(INDEX(INDIRECT(area_gestora&amp;"!$D$6:$D$1000"),linha_itemPAC+1)="","NÃO INFORMADO", IF(INDEX(INDIRECT(area_gestora&amp;"!$D$6:$D$1000"),linha_itemPAC+1)=0,"NÃO INFORMADO", INDEX(INDIRECT(area_gestora&amp;"!$D$6:$D$1000"),linha_itemPAC+1)))),"")</f>
        <v>CATSER</v>
      </c>
      <c r="D10" s="64">
        <f ca="1">IFERROR(IF(ISERROR(VALUE(Dados_tratados[[#This Row],[Catálogo]]))=FALSE,Dados_tratados[[#This Row],[Catálogo]],VLOOKUP(Dados_tratados[[#This Row],[Catálogo]],$S$3:$T$6,2,FALSE)),"")</f>
        <v>1</v>
      </c>
      <c r="E10" s="64">
        <f ca="1">IFERROR(IF(INDEX(INDIRECT(area_gestora&amp;"!$E$6:$E$1000"),linha_itemPAC+1)="N/A",9999999,
IF(INDEX(INDIRECT(area_gestora&amp;"!$E$6:$E$1000"),linha_itemPAC+1)="",0,
VALUE(INDEX(INDIRECT(area_gestora&amp;"!$E$6:$E$1000"),linha_itemPAC+1)))),"")</f>
        <v>20656</v>
      </c>
      <c r="F10" s="64">
        <f ca="1">IFERROR(IF(Dados_tratados[[#This Row],[Código CATSER ou Classe CATMAT]]="","",VALUE(1&amp;TEXT(Dados_tratados[[#This Row],[Código CATSER ou Classe CATMAT]],"0000000")&amp;Dados_tratados[[#This Row],[ID Catálogo]])),"")</f>
        <v>100206561</v>
      </c>
      <c r="G10" s="64" t="str">
        <f ca="1">IF(Dados_tratados[[#This Row],[Código CATSER ou Classe CATMAT]]="","",COUNTIF(catmat_col_range,Dados_tratados[[#This Row],[Concatenação ID 1-catálogo-código]])&amp;"-"&amp;Dados_tratados[[#This Row],[Concatenação ID 1-catálogo-código]])</f>
        <v>2-100206561</v>
      </c>
      <c r="H10" s="65">
        <f ca="1">IFERROR(INDEX(INDIRECT(area_gestora&amp;"!$L$6:$L$1000"),linha_itemPAC+1),"")</f>
        <v>60000</v>
      </c>
      <c r="I10" s="66" t="str">
        <f ca="1">Dados_tratados[[#This Row],[Área Gestora]]&amp;"-"&amp;Dados_tratados[[#This Row],[ID PCA]]</f>
        <v>EMAG-7</v>
      </c>
      <c r="K10" s="67">
        <f ca="1">IFERROR(SMALL(Dados_tratados[Concatenação ID 1-catálogo-código],ROW(Dados_tratados[[#This Row],[Concatenação ID 1-catálogo-código]])-2),"")</f>
        <v>100008731</v>
      </c>
      <c r="L10" s="67" t="str">
        <f ca="1">IFERROR(INDEX('Tratamento de dados'!$S$3:$S$6,MATCH(VALUE(RIGHT(Dados_ordenados[[#This Row],[ID 1-catálogo-código]],1)),'Tratamento de dados'!$T$3:$T$6,0)),"")</f>
        <v>CATSER</v>
      </c>
      <c r="M10" s="67">
        <f ca="1">IFERROR(VALUE(MID(Dados_ordenados[[#This Row],[ID 1-catálogo-código]],2,7)),"")</f>
        <v>873</v>
      </c>
      <c r="N10" s="68">
        <f ca="1">IFERROR(VLOOKUP(COUNTIF(catmat_ord_col_range,Dados_ordenados[[#This Row],[ID 1-catálogo-código]])&amp;"-"&amp;Dados_ordenados[[#This Row],[ID 1-catálogo-código]],Dados_tratados[[CATMAT/CATSER - Contagem de ocorrências]:[Área Gestora + ID]],2,FALSE),"")</f>
        <v>18060</v>
      </c>
      <c r="O10" s="69" t="str">
        <f ca="1">IFERROR(VLOOKUP(COUNTIF(catmat_ord_col_range,Dados_ordenados[[#This Row],[ID 1-catálogo-código]])&amp;"-"&amp;Dados_ordenados[[#This Row],[ID 1-catálogo-código]],Dados_tratados[[CATMAT/CATSER - Contagem de ocorrências]:[Área Gestora + ID]],3,FALSE),"")</f>
        <v>SSEG-75</v>
      </c>
      <c r="P10" s="70" t="str">
        <f ca="1">IF(OR(Dados_ordenados[[#This Row],[ID 1-catálogo-código]]="",Dados_ordenados[[#This Row],[ID 1-catálogo-código]]&lt;&gt;catmat_anterior),Dados_ordenados[[#This Row],[Área Gestora-ID]],areagestoraID_anterior&amp;", "&amp;Dados_ordenados[[#This Row],[Área Gestora-ID]])</f>
        <v>SSEG-47, SSEG-75</v>
      </c>
      <c r="Q10" s="70" t="str">
        <f ca="1">IF(OR(Dados_ordenados[[#This Row],[ID 1-catálogo-código]]="",Dados_ordenados[[#This Row],[ID 1-catálogo-código]]&lt;&gt;catmat_proximo),Dados_ordenados[[#This Row],[ID concatenado por catálogo/código]],"")</f>
        <v>SSEG-47, SSEG-75</v>
      </c>
    </row>
    <row r="11" spans="1:20" x14ac:dyDescent="0.25">
      <c r="A11" s="63" t="str">
        <f ca="1">area_gestora_concatenada</f>
        <v>EMAG</v>
      </c>
      <c r="B11" s="64">
        <f ca="1">IFERROR(IF(INDEX(INDIRECT(area_gestora&amp;"!$B$6:$B$1000"),linha_itemPAC+1)=0,"NÃO INFORMADO",INDEX(INDIRECT(area_gestora&amp;"!$B$6:$B$1000"),linha_itemPAC+1)),"")</f>
        <v>8</v>
      </c>
      <c r="C11" s="64" t="str">
        <f ca="1">IFERROR(IF(INDEX(INDIRECT(area_gestora&amp;"!$D$6:$D$1000"),linha_itemPAC+1)="N/A","N/A", IF(INDEX(INDIRECT(area_gestora&amp;"!$D$6:$D$1000"),linha_itemPAC+1)="","NÃO INFORMADO", IF(INDEX(INDIRECT(area_gestora&amp;"!$D$6:$D$1000"),linha_itemPAC+1)=0,"NÃO INFORMADO", INDEX(INDIRECT(area_gestora&amp;"!$D$6:$D$1000"),linha_itemPAC+1)))),"")</f>
        <v>CATSER</v>
      </c>
      <c r="D11" s="64">
        <f ca="1">IFERROR(IF(ISERROR(VALUE(Dados_tratados[[#This Row],[Catálogo]]))=FALSE,Dados_tratados[[#This Row],[Catálogo]],VLOOKUP(Dados_tratados[[#This Row],[Catálogo]],$S$3:$T$6,2,FALSE)),"")</f>
        <v>1</v>
      </c>
      <c r="E11" s="64">
        <f ca="1">IFERROR(IF(INDEX(INDIRECT(area_gestora&amp;"!$E$6:$E$1000"),linha_itemPAC+1)="N/A",9999999,
IF(INDEX(INDIRECT(area_gestora&amp;"!$E$6:$E$1000"),linha_itemPAC+1)="",0,
VALUE(INDEX(INDIRECT(area_gestora&amp;"!$E$6:$E$1000"),linha_itemPAC+1)))),"")</f>
        <v>10014</v>
      </c>
      <c r="F11" s="64">
        <f ca="1">IFERROR(IF(Dados_tratados[[#This Row],[Código CATSER ou Classe CATMAT]]="","",VALUE(1&amp;TEXT(Dados_tratados[[#This Row],[Código CATSER ou Classe CATMAT]],"0000000")&amp;Dados_tratados[[#This Row],[ID Catálogo]])),"")</f>
        <v>100100141</v>
      </c>
      <c r="G11" s="64" t="str">
        <f ca="1">IF(Dados_tratados[[#This Row],[Código CATSER ou Classe CATMAT]]="","",COUNTIF(catmat_col_range,Dados_tratados[[#This Row],[Concatenação ID 1-catálogo-código]])&amp;"-"&amp;Dados_tratados[[#This Row],[Concatenação ID 1-catálogo-código]])</f>
        <v>1-100100141</v>
      </c>
      <c r="H11" s="65">
        <f ca="1">IFERROR(INDEX(INDIRECT(area_gestora&amp;"!$L$6:$L$1000"),linha_itemPAC+1),"")</f>
        <v>153136.01999999999</v>
      </c>
      <c r="I11" s="66" t="str">
        <f ca="1">Dados_tratados[[#This Row],[Área Gestora]]&amp;"-"&amp;Dados_tratados[[#This Row],[ID PCA]]</f>
        <v>EMAG-8</v>
      </c>
      <c r="K11" s="67">
        <f ca="1">IFERROR(SMALL(Dados_tratados[Concatenação ID 1-catálogo-código],ROW(Dados_tratados[[#This Row],[Concatenação ID 1-catálogo-código]])-2),"")</f>
        <v>100008761</v>
      </c>
      <c r="L11" s="67" t="str">
        <f ca="1">IFERROR(INDEX('Tratamento de dados'!$S$3:$S$6,MATCH(VALUE(RIGHT(Dados_ordenados[[#This Row],[ID 1-catálogo-código]],1)),'Tratamento de dados'!$T$3:$T$6,0)),"")</f>
        <v>CATSER</v>
      </c>
      <c r="M11" s="67">
        <f ca="1">IFERROR(VALUE(MID(Dados_ordenados[[#This Row],[ID 1-catálogo-código]],2,7)),"")</f>
        <v>876</v>
      </c>
      <c r="N11" s="68">
        <f ca="1">IFERROR(VLOOKUP(COUNTIF(catmat_ord_col_range,Dados_ordenados[[#This Row],[ID 1-catálogo-código]])&amp;"-"&amp;Dados_ordenados[[#This Row],[ID 1-catálogo-código]],Dados_tratados[[CATMAT/CATSER - Contagem de ocorrências]:[Área Gestora + ID]],2,FALSE),"")</f>
        <v>110966.58</v>
      </c>
      <c r="O11" s="69" t="str">
        <f ca="1">IFERROR(VLOOKUP(COUNTIF(catmat_ord_col_range,Dados_ordenados[[#This Row],[ID 1-catálogo-código]])&amp;"-"&amp;Dados_ordenados[[#This Row],[ID 1-catálogo-código]],Dados_tratados[[CATMAT/CATSER - Contagem de ocorrências]:[Área Gestora + ID]],3,FALSE),"")</f>
        <v>SADI-120</v>
      </c>
      <c r="P11" s="70" t="str">
        <f ca="1">IF(OR(Dados_ordenados[[#This Row],[ID 1-catálogo-código]]="",Dados_ordenados[[#This Row],[ID 1-catálogo-código]]&lt;&gt;catmat_anterior),Dados_ordenados[[#This Row],[Área Gestora-ID]],areagestoraID_anterior&amp;", "&amp;Dados_ordenados[[#This Row],[Área Gestora-ID]])</f>
        <v>SADI-120</v>
      </c>
      <c r="Q11" s="70" t="str">
        <f ca="1">IF(OR(Dados_ordenados[[#This Row],[ID 1-catálogo-código]]="",Dados_ordenados[[#This Row],[ID 1-catálogo-código]]&lt;&gt;catmat_proximo),Dados_ordenados[[#This Row],[ID concatenado por catálogo/código]],"")</f>
        <v>SADI-120</v>
      </c>
    </row>
    <row r="12" spans="1:20" x14ac:dyDescent="0.25">
      <c r="A12" s="63" t="str">
        <f ca="1">area_gestora_concatenada</f>
        <v>EMAG</v>
      </c>
      <c r="B12" s="64">
        <f ca="1">IFERROR(IF(INDEX(INDIRECT(area_gestora&amp;"!$B$6:$B$1000"),linha_itemPAC+1)=0,"NÃO INFORMADO",INDEX(INDIRECT(area_gestora&amp;"!$B$6:$B$1000"),linha_itemPAC+1)),"")</f>
        <v>9</v>
      </c>
      <c r="C12" s="64" t="str">
        <f ca="1">IFERROR(IF(INDEX(INDIRECT(area_gestora&amp;"!$D$6:$D$1000"),linha_itemPAC+1)="N/A","N/A", IF(INDEX(INDIRECT(area_gestora&amp;"!$D$6:$D$1000"),linha_itemPAC+1)="","NÃO INFORMADO", IF(INDEX(INDIRECT(area_gestora&amp;"!$D$6:$D$1000"),linha_itemPAC+1)=0,"NÃO INFORMADO", INDEX(INDIRECT(area_gestora&amp;"!$D$6:$D$1000"),linha_itemPAC+1)))),"")</f>
        <v>CATSER</v>
      </c>
      <c r="D12" s="64">
        <f ca="1">IFERROR(IF(ISERROR(VALUE(Dados_tratados[[#This Row],[Catálogo]]))=FALSE,Dados_tratados[[#This Row],[Catálogo]],VLOOKUP(Dados_tratados[[#This Row],[Catálogo]],$S$3:$T$6,2,FALSE)),"")</f>
        <v>1</v>
      </c>
      <c r="E12" s="64">
        <f ca="1">IFERROR(IF(INDEX(INDIRECT(area_gestora&amp;"!$E$6:$E$1000"),linha_itemPAC+1)="N/A",9999999,
IF(INDEX(INDIRECT(area_gestora&amp;"!$E$6:$E$1000"),linha_itemPAC+1)="",0,
VALUE(INDEX(INDIRECT(area_gestora&amp;"!$E$6:$E$1000"),linha_itemPAC+1)))),"")</f>
        <v>10014</v>
      </c>
      <c r="F12" s="64">
        <f ca="1">IFERROR(IF(Dados_tratados[[#This Row],[Código CATSER ou Classe CATMAT]]="","",VALUE(1&amp;TEXT(Dados_tratados[[#This Row],[Código CATSER ou Classe CATMAT]],"0000000")&amp;Dados_tratados[[#This Row],[ID Catálogo]])),"")</f>
        <v>100100141</v>
      </c>
      <c r="G12" s="64" t="str">
        <f ca="1">IF(Dados_tratados[[#This Row],[Código CATSER ou Classe CATMAT]]="","",COUNTIF(catmat_col_range,Dados_tratados[[#This Row],[Concatenação ID 1-catálogo-código]])&amp;"-"&amp;Dados_tratados[[#This Row],[Concatenação ID 1-catálogo-código]])</f>
        <v>2-100100141</v>
      </c>
      <c r="H12" s="65">
        <f ca="1">IFERROR(INDEX(INDIRECT(area_gestora&amp;"!$L$6:$L$1000"),linha_itemPAC+1),"")</f>
        <v>278855.2</v>
      </c>
      <c r="I12" s="66" t="str">
        <f ca="1">Dados_tratados[[#This Row],[Área Gestora]]&amp;"-"&amp;Dados_tratados[[#This Row],[ID PCA]]</f>
        <v>EMAG-9</v>
      </c>
      <c r="K12" s="67">
        <f ca="1">IFERROR(SMALL(Dados_tratados[Concatenação ID 1-catálogo-código],ROW(Dados_tratados[[#This Row],[Concatenação ID 1-catálogo-código]])-2),"")</f>
        <v>100008811</v>
      </c>
      <c r="L12" s="67" t="str">
        <f ca="1">IFERROR(INDEX('Tratamento de dados'!$S$3:$S$6,MATCH(VALUE(RIGHT(Dados_ordenados[[#This Row],[ID 1-catálogo-código]],1)),'Tratamento de dados'!$T$3:$T$6,0)),"")</f>
        <v>CATSER</v>
      </c>
      <c r="M12" s="67">
        <f ca="1">IFERROR(VALUE(MID(Dados_ordenados[[#This Row],[ID 1-catálogo-código]],2,7)),"")</f>
        <v>881</v>
      </c>
      <c r="N12" s="68">
        <f ca="1">IFERROR(VLOOKUP(COUNTIF(catmat_ord_col_range,Dados_ordenados[[#This Row],[ID 1-catálogo-código]])&amp;"-"&amp;Dados_ordenados[[#This Row],[ID 1-catálogo-código]],Dados_tratados[[CATMAT/CATSER - Contagem de ocorrências]:[Área Gestora + ID]],2,FALSE),"")</f>
        <v>0</v>
      </c>
      <c r="O12" s="69" t="str">
        <f ca="1">IFERROR(VLOOKUP(COUNTIF(catmat_ord_col_range,Dados_ordenados[[#This Row],[ID 1-catálogo-código]])&amp;"-"&amp;Dados_ordenados[[#This Row],[ID 1-catálogo-código]],Dados_tratados[[CATMAT/CATSER - Contagem de ocorrências]:[Área Gestora + ID]],3,FALSE),"")</f>
        <v>SSEG-52</v>
      </c>
      <c r="P12" s="70" t="str">
        <f ca="1">IF(OR(Dados_ordenados[[#This Row],[ID 1-catálogo-código]]="",Dados_ordenados[[#This Row],[ID 1-catálogo-código]]&lt;&gt;catmat_anterior),Dados_ordenados[[#This Row],[Área Gestora-ID]],areagestoraID_anterior&amp;", "&amp;Dados_ordenados[[#This Row],[Área Gestora-ID]])</f>
        <v>SSEG-52</v>
      </c>
      <c r="Q12" s="70" t="str">
        <f ca="1">IF(OR(Dados_ordenados[[#This Row],[ID 1-catálogo-código]]="",Dados_ordenados[[#This Row],[ID 1-catálogo-código]]&lt;&gt;catmat_proximo),Dados_ordenados[[#This Row],[ID concatenado por catálogo/código]],"")</f>
        <v>SSEG-52</v>
      </c>
    </row>
    <row r="13" spans="1:20" x14ac:dyDescent="0.25">
      <c r="A13" s="63" t="str">
        <f ca="1">area_gestora_concatenada</f>
        <v>EMAG</v>
      </c>
      <c r="B13" s="64">
        <f ca="1">IFERROR(IF(INDEX(INDIRECT(area_gestora&amp;"!$B$6:$B$1000"),linha_itemPAC+1)=0,"NÃO INFORMADO",INDEX(INDIRECT(area_gestora&amp;"!$B$6:$B$1000"),linha_itemPAC+1)),"")</f>
        <v>10</v>
      </c>
      <c r="C13" s="64" t="str">
        <f ca="1">IFERROR(IF(INDEX(INDIRECT(area_gestora&amp;"!$D$6:$D$1000"),linha_itemPAC+1)="N/A","N/A", IF(INDEX(INDIRECT(area_gestora&amp;"!$D$6:$D$1000"),linha_itemPAC+1)="","NÃO INFORMADO", IF(INDEX(INDIRECT(area_gestora&amp;"!$D$6:$D$1000"),linha_itemPAC+1)=0,"NÃO INFORMADO", INDEX(INDIRECT(area_gestora&amp;"!$D$6:$D$1000"),linha_itemPAC+1)))),"")</f>
        <v>CATSER</v>
      </c>
      <c r="D13" s="64">
        <f ca="1">IFERROR(IF(ISERROR(VALUE(Dados_tratados[[#This Row],[Catálogo]]))=FALSE,Dados_tratados[[#This Row],[Catálogo]],VLOOKUP(Dados_tratados[[#This Row],[Catálogo]],$S$3:$T$6,2,FALSE)),"")</f>
        <v>1</v>
      </c>
      <c r="E13" s="64">
        <f ca="1">IFERROR(IF(INDEX(INDIRECT(area_gestora&amp;"!$E$6:$E$1000"),linha_itemPAC+1)="N/A",9999999,
IF(INDEX(INDIRECT(area_gestora&amp;"!$E$6:$E$1000"),linha_itemPAC+1)="",0,
VALUE(INDEX(INDIRECT(area_gestora&amp;"!$E$6:$E$1000"),linha_itemPAC+1)))),"")</f>
        <v>20656</v>
      </c>
      <c r="F13" s="64">
        <f ca="1">IFERROR(IF(Dados_tratados[[#This Row],[Código CATSER ou Classe CATMAT]]="","",VALUE(1&amp;TEXT(Dados_tratados[[#This Row],[Código CATSER ou Classe CATMAT]],"0000000")&amp;Dados_tratados[[#This Row],[ID Catálogo]])),"")</f>
        <v>100206561</v>
      </c>
      <c r="G13" s="64" t="str">
        <f ca="1">IF(Dados_tratados[[#This Row],[Código CATSER ou Classe CATMAT]]="","",COUNTIF(catmat_col_range,Dados_tratados[[#This Row],[Concatenação ID 1-catálogo-código]])&amp;"-"&amp;Dados_tratados[[#This Row],[Concatenação ID 1-catálogo-código]])</f>
        <v>3-100206561</v>
      </c>
      <c r="H13" s="65">
        <f ca="1">IFERROR(INDEX(INDIRECT(area_gestora&amp;"!$L$6:$L$1000"),linha_itemPAC+1),"")</f>
        <v>272503.73</v>
      </c>
      <c r="I13" s="66" t="str">
        <f ca="1">Dados_tratados[[#This Row],[Área Gestora]]&amp;"-"&amp;Dados_tratados[[#This Row],[ID PCA]]</f>
        <v>EMAG-10</v>
      </c>
      <c r="K13" s="67">
        <f ca="1">IFERROR(SMALL(Dados_tratados[Concatenação ID 1-catálogo-código],ROW(Dados_tratados[[#This Row],[Concatenação ID 1-catálogo-código]])-2),"")</f>
        <v>100009061</v>
      </c>
      <c r="L13" s="67" t="str">
        <f ca="1">IFERROR(INDEX('Tratamento de dados'!$S$3:$S$6,MATCH(VALUE(RIGHT(Dados_ordenados[[#This Row],[ID 1-catálogo-código]],1)),'Tratamento de dados'!$T$3:$T$6,0)),"")</f>
        <v>CATSER</v>
      </c>
      <c r="M13" s="67">
        <f ca="1">IFERROR(VALUE(MID(Dados_ordenados[[#This Row],[ID 1-catálogo-código]],2,7)),"")</f>
        <v>906</v>
      </c>
      <c r="N13" s="68">
        <f ca="1">IFERROR(VLOOKUP(COUNTIF(catmat_ord_col_range,Dados_ordenados[[#This Row],[ID 1-catálogo-código]])&amp;"-"&amp;Dados_ordenados[[#This Row],[ID 1-catálogo-código]],Dados_tratados[[CATMAT/CATSER - Contagem de ocorrências]:[Área Gestora + ID]],2,FALSE),"")</f>
        <v>185919.54</v>
      </c>
      <c r="O13" s="69" t="str">
        <f ca="1">IFERROR(VLOOKUP(COUNTIF(catmat_ord_col_range,Dados_ordenados[[#This Row],[ID 1-catálogo-código]])&amp;"-"&amp;Dados_ordenados[[#This Row],[ID 1-catálogo-código]],Dados_tratados[[CATMAT/CATSER - Contagem de ocorrências]:[Área Gestora + ID]],3,FALSE),"")</f>
        <v>SADI-18</v>
      </c>
      <c r="P13" s="70" t="str">
        <f ca="1">IF(OR(Dados_ordenados[[#This Row],[ID 1-catálogo-código]]="",Dados_ordenados[[#This Row],[ID 1-catálogo-código]]&lt;&gt;catmat_anterior),Dados_ordenados[[#This Row],[Área Gestora-ID]],areagestoraID_anterior&amp;", "&amp;Dados_ordenados[[#This Row],[Área Gestora-ID]])</f>
        <v>SADI-18</v>
      </c>
      <c r="Q13" s="70" t="str">
        <f ca="1">IF(OR(Dados_ordenados[[#This Row],[ID 1-catálogo-código]]="",Dados_ordenados[[#This Row],[ID 1-catálogo-código]]&lt;&gt;catmat_proximo),Dados_ordenados[[#This Row],[ID concatenado por catálogo/código]],"")</f>
        <v>SADI-18</v>
      </c>
    </row>
    <row r="14" spans="1:20" x14ac:dyDescent="0.25">
      <c r="A14" s="63" t="str">
        <f ca="1">area_gestora_concatenada</f>
        <v>EMAG</v>
      </c>
      <c r="B14" s="64">
        <f ca="1">IFERROR(IF(INDEX(INDIRECT(area_gestora&amp;"!$B$6:$B$1000"),linha_itemPAC+1)=0,"NÃO INFORMADO",INDEX(INDIRECT(area_gestora&amp;"!$B$6:$B$1000"),linha_itemPAC+1)),"")</f>
        <v>11</v>
      </c>
      <c r="C14" s="64" t="str">
        <f ca="1">IFERROR(IF(INDEX(INDIRECT(area_gestora&amp;"!$D$6:$D$1000"),linha_itemPAC+1)="N/A","N/A", IF(INDEX(INDIRECT(area_gestora&amp;"!$D$6:$D$1000"),linha_itemPAC+1)="","NÃO INFORMADO", IF(INDEX(INDIRECT(area_gestora&amp;"!$D$6:$D$1000"),linha_itemPAC+1)=0,"NÃO INFORMADO", INDEX(INDIRECT(area_gestora&amp;"!$D$6:$D$1000"),linha_itemPAC+1)))),"")</f>
        <v>CATSER</v>
      </c>
      <c r="D14" s="64">
        <f ca="1">IFERROR(IF(ISERROR(VALUE(Dados_tratados[[#This Row],[Catálogo]]))=FALSE,Dados_tratados[[#This Row],[Catálogo]],VLOOKUP(Dados_tratados[[#This Row],[Catálogo]],$S$3:$T$6,2,FALSE)),"")</f>
        <v>1</v>
      </c>
      <c r="E14" s="64">
        <f ca="1">IFERROR(IF(INDEX(INDIRECT(area_gestora&amp;"!$E$6:$E$1000"),linha_itemPAC+1)="N/A",9999999,
IF(INDEX(INDIRECT(area_gestora&amp;"!$E$6:$E$1000"),linha_itemPAC+1)="",0,
VALUE(INDEX(INDIRECT(area_gestora&amp;"!$E$6:$E$1000"),linha_itemPAC+1)))),"")</f>
        <v>4014</v>
      </c>
      <c r="F14" s="64">
        <f ca="1">IFERROR(IF(Dados_tratados[[#This Row],[Código CATSER ou Classe CATMAT]]="","",VALUE(1&amp;TEXT(Dados_tratados[[#This Row],[Código CATSER ou Classe CATMAT]],"0000000")&amp;Dados_tratados[[#This Row],[ID Catálogo]])),"")</f>
        <v>100040141</v>
      </c>
      <c r="G14" s="64" t="str">
        <f ca="1">IF(Dados_tratados[[#This Row],[Código CATSER ou Classe CATMAT]]="","",COUNTIF(catmat_col_range,Dados_tratados[[#This Row],[Concatenação ID 1-catálogo-código]])&amp;"-"&amp;Dados_tratados[[#This Row],[Concatenação ID 1-catálogo-código]])</f>
        <v>1-100040141</v>
      </c>
      <c r="H14" s="65">
        <f ca="1">IFERROR(INDEX(INDIRECT(area_gestora&amp;"!$L$6:$L$1000"),linha_itemPAC+1),"")</f>
        <v>0</v>
      </c>
      <c r="I14" s="66" t="str">
        <f ca="1">Dados_tratados[[#This Row],[Área Gestora]]&amp;"-"&amp;Dados_tratados[[#This Row],[ID PCA]]</f>
        <v>EMAG-11</v>
      </c>
      <c r="K14" s="67">
        <f ca="1">IFERROR(SMALL(Dados_tratados[Concatenação ID 1-catálogo-código],ROW(Dados_tratados[[#This Row],[Concatenação ID 1-catálogo-código]])-2),"")</f>
        <v>100010052</v>
      </c>
      <c r="L14" s="67" t="str">
        <f ca="1">IFERROR(INDEX('Tratamento de dados'!$S$3:$S$6,MATCH(VALUE(RIGHT(Dados_ordenados[[#This Row],[ID 1-catálogo-código]],1)),'Tratamento de dados'!$T$3:$T$6,0)),"")</f>
        <v>CATMAT</v>
      </c>
      <c r="M14" s="67">
        <f ca="1">IFERROR(VALUE(MID(Dados_ordenados[[#This Row],[ID 1-catálogo-código]],2,7)),"")</f>
        <v>1005</v>
      </c>
      <c r="N14" s="68">
        <f ca="1">IFERROR(VLOOKUP(COUNTIF(catmat_ord_col_range,Dados_ordenados[[#This Row],[ID 1-catálogo-código]])&amp;"-"&amp;Dados_ordenados[[#This Row],[ID 1-catálogo-código]],Dados_tratados[[CATMAT/CATSER - Contagem de ocorrências]:[Área Gestora + ID]],2,FALSE),"")</f>
        <v>2310</v>
      </c>
      <c r="O14" s="69" t="str">
        <f ca="1">IFERROR(VLOOKUP(COUNTIF(catmat_ord_col_range,Dados_ordenados[[#This Row],[ID 1-catálogo-código]])&amp;"-"&amp;Dados_ordenados[[#This Row],[ID 1-catálogo-código]],Dados_tratados[[CATMAT/CATSER - Contagem de ocorrências]:[Área Gestora + ID]],3,FALSE),"")</f>
        <v>SSEG-33</v>
      </c>
      <c r="P14" s="70" t="str">
        <f ca="1">IF(OR(Dados_ordenados[[#This Row],[ID 1-catálogo-código]]="",Dados_ordenados[[#This Row],[ID 1-catálogo-código]]&lt;&gt;catmat_anterior),Dados_ordenados[[#This Row],[Área Gestora-ID]],areagestoraID_anterior&amp;", "&amp;Dados_ordenados[[#This Row],[Área Gestora-ID]])</f>
        <v>SSEG-33</v>
      </c>
      <c r="Q14" s="70" t="str">
        <f ca="1">IF(OR(Dados_ordenados[[#This Row],[ID 1-catálogo-código]]="",Dados_ordenados[[#This Row],[ID 1-catálogo-código]]&lt;&gt;catmat_proximo),Dados_ordenados[[#This Row],[ID concatenado por catálogo/código]],"")</f>
        <v/>
      </c>
    </row>
    <row r="15" spans="1:20" x14ac:dyDescent="0.25">
      <c r="A15" s="63" t="str">
        <f ca="1">area_gestora_concatenada</f>
        <v>EMAG</v>
      </c>
      <c r="B15" s="64">
        <f ca="1">IFERROR(IF(INDEX(INDIRECT(area_gestora&amp;"!$B$6:$B$1000"),linha_itemPAC+1)=0,"NÃO INFORMADO",INDEX(INDIRECT(area_gestora&amp;"!$B$6:$B$1000"),linha_itemPAC+1)),"")</f>
        <v>12</v>
      </c>
      <c r="C15" s="64" t="str">
        <f ca="1">IFERROR(IF(INDEX(INDIRECT(area_gestora&amp;"!$D$6:$D$1000"),linha_itemPAC+1)="N/A","N/A", IF(INDEX(INDIRECT(area_gestora&amp;"!$D$6:$D$1000"),linha_itemPAC+1)="","NÃO INFORMADO", IF(INDEX(INDIRECT(area_gestora&amp;"!$D$6:$D$1000"),linha_itemPAC+1)=0,"NÃO INFORMADO", INDEX(INDIRECT(area_gestora&amp;"!$D$6:$D$1000"),linha_itemPAC+1)))),"")</f>
        <v>CATMAT</v>
      </c>
      <c r="D15" s="64">
        <f ca="1">IFERROR(IF(ISERROR(VALUE(Dados_tratados[[#This Row],[Catálogo]]))=FALSE,Dados_tratados[[#This Row],[Catálogo]],VLOOKUP(Dados_tratados[[#This Row],[Catálogo]],$S$3:$T$6,2,FALSE)),"")</f>
        <v>2</v>
      </c>
      <c r="E15" s="64">
        <f ca="1">IFERROR(IF(INDEX(INDIRECT(area_gestora&amp;"!$E$6:$E$1000"),linha_itemPAC+1)="N/A",9999999,
IF(INDEX(INDIRECT(area_gestora&amp;"!$E$6:$E$1000"),linha_itemPAC+1)="",0,
VALUE(INDEX(INDIRECT(area_gestora&amp;"!$E$6:$E$1000"),linha_itemPAC+1)))),"")</f>
        <v>7110</v>
      </c>
      <c r="F15" s="64">
        <f ca="1">IFERROR(IF(Dados_tratados[[#This Row],[Código CATSER ou Classe CATMAT]]="","",VALUE(1&amp;TEXT(Dados_tratados[[#This Row],[Código CATSER ou Classe CATMAT]],"0000000")&amp;Dados_tratados[[#This Row],[ID Catálogo]])),"")</f>
        <v>100071102</v>
      </c>
      <c r="G15" s="64" t="str">
        <f ca="1">IF(Dados_tratados[[#This Row],[Código CATSER ou Classe CATMAT]]="","",COUNTIF(catmat_col_range,Dados_tratados[[#This Row],[Concatenação ID 1-catálogo-código]])&amp;"-"&amp;Dados_tratados[[#This Row],[Concatenação ID 1-catálogo-código]])</f>
        <v>1-100071102</v>
      </c>
      <c r="H15" s="65">
        <f ca="1">IFERROR(INDEX(INDIRECT(area_gestora&amp;"!$L$6:$L$1000"),linha_itemPAC+1),"")</f>
        <v>25000</v>
      </c>
      <c r="I15" s="66" t="str">
        <f ca="1">Dados_tratados[[#This Row],[Área Gestora]]&amp;"-"&amp;Dados_tratados[[#This Row],[ID PCA]]</f>
        <v>EMAG-12</v>
      </c>
      <c r="K15" s="67">
        <f ca="1">IFERROR(SMALL(Dados_tratados[Concatenação ID 1-catálogo-código],ROW(Dados_tratados[[#This Row],[Concatenação ID 1-catálogo-código]])-2),"")</f>
        <v>100010052</v>
      </c>
      <c r="L15" s="67" t="str">
        <f ca="1">IFERROR(INDEX('Tratamento de dados'!$S$3:$S$6,MATCH(VALUE(RIGHT(Dados_ordenados[[#This Row],[ID 1-catálogo-código]],1)),'Tratamento de dados'!$T$3:$T$6,0)),"")</f>
        <v>CATMAT</v>
      </c>
      <c r="M15" s="67">
        <f ca="1">IFERROR(VALUE(MID(Dados_ordenados[[#This Row],[ID 1-catálogo-código]],2,7)),"")</f>
        <v>1005</v>
      </c>
      <c r="N15" s="68">
        <f ca="1">IFERROR(VLOOKUP(COUNTIF(catmat_ord_col_range,Dados_ordenados[[#This Row],[ID 1-catálogo-código]])&amp;"-"&amp;Dados_ordenados[[#This Row],[ID 1-catálogo-código]],Dados_tratados[[CATMAT/CATSER - Contagem de ocorrências]:[Área Gestora + ID]],2,FALSE),"")</f>
        <v>0</v>
      </c>
      <c r="O15" s="69" t="str">
        <f ca="1">IFERROR(VLOOKUP(COUNTIF(catmat_ord_col_range,Dados_ordenados[[#This Row],[ID 1-catálogo-código]])&amp;"-"&amp;Dados_ordenados[[#This Row],[ID 1-catálogo-código]],Dados_tratados[[CATMAT/CATSER - Contagem de ocorrências]:[Área Gestora + ID]],3,FALSE),"")</f>
        <v>SSEG-57</v>
      </c>
      <c r="P15" s="70" t="str">
        <f ca="1">IF(OR(Dados_ordenados[[#This Row],[ID 1-catálogo-código]]="",Dados_ordenados[[#This Row],[ID 1-catálogo-código]]&lt;&gt;catmat_anterior),Dados_ordenados[[#This Row],[Área Gestora-ID]],areagestoraID_anterior&amp;", "&amp;Dados_ordenados[[#This Row],[Área Gestora-ID]])</f>
        <v>SSEG-33, SSEG-57</v>
      </c>
      <c r="Q15" s="70" t="str">
        <f ca="1">IF(OR(Dados_ordenados[[#This Row],[ID 1-catálogo-código]]="",Dados_ordenados[[#This Row],[ID 1-catálogo-código]]&lt;&gt;catmat_proximo),Dados_ordenados[[#This Row],[ID concatenado por catálogo/código]],"")</f>
        <v/>
      </c>
    </row>
    <row r="16" spans="1:20" x14ac:dyDescent="0.25">
      <c r="A16" s="63" t="str">
        <f ca="1">area_gestora_concatenada</f>
        <v>EMAG</v>
      </c>
      <c r="B16" s="64">
        <f ca="1">IFERROR(IF(INDEX(INDIRECT(area_gestora&amp;"!$B$6:$B$1000"),linha_itemPAC+1)=0,"NÃO INFORMADO",INDEX(INDIRECT(area_gestora&amp;"!$B$6:$B$1000"),linha_itemPAC+1)),"")</f>
        <v>13</v>
      </c>
      <c r="C16" s="64" t="str">
        <f ca="1">IFERROR(IF(INDEX(INDIRECT(area_gestora&amp;"!$D$6:$D$1000"),linha_itemPAC+1)="N/A","N/A", IF(INDEX(INDIRECT(area_gestora&amp;"!$D$6:$D$1000"),linha_itemPAC+1)="","NÃO INFORMADO", IF(INDEX(INDIRECT(area_gestora&amp;"!$D$6:$D$1000"),linha_itemPAC+1)=0,"NÃO INFORMADO", INDEX(INDIRECT(area_gestora&amp;"!$D$6:$D$1000"),linha_itemPAC+1)))),"")</f>
        <v>CATSER</v>
      </c>
      <c r="D16" s="64">
        <f ca="1">IFERROR(IF(ISERROR(VALUE(Dados_tratados[[#This Row],[Catálogo]]))=FALSE,Dados_tratados[[#This Row],[Catálogo]],VLOOKUP(Dados_tratados[[#This Row],[Catálogo]],$S$3:$T$6,2,FALSE)),"")</f>
        <v>1</v>
      </c>
      <c r="E16" s="64">
        <f ca="1">IFERROR(IF(INDEX(INDIRECT(area_gestora&amp;"!$E$6:$E$1000"),linha_itemPAC+1)="N/A",9999999,
IF(INDEX(INDIRECT(area_gestora&amp;"!$E$6:$E$1000"),linha_itemPAC+1)="",0,
VALUE(INDEX(INDIRECT(area_gestora&amp;"!$E$6:$E$1000"),linha_itemPAC+1)))),"")</f>
        <v>27502</v>
      </c>
      <c r="F16" s="64">
        <f ca="1">IFERROR(IF(Dados_tratados[[#This Row],[Código CATSER ou Classe CATMAT]]="","",VALUE(1&amp;TEXT(Dados_tratados[[#This Row],[Código CATSER ou Classe CATMAT]],"0000000")&amp;Dados_tratados[[#This Row],[ID Catálogo]])),"")</f>
        <v>100275021</v>
      </c>
      <c r="G16" s="64" t="str">
        <f ca="1">IF(Dados_tratados[[#This Row],[Código CATSER ou Classe CATMAT]]="","",COUNTIF(catmat_col_range,Dados_tratados[[#This Row],[Concatenação ID 1-catálogo-código]])&amp;"-"&amp;Dados_tratados[[#This Row],[Concatenação ID 1-catálogo-código]])</f>
        <v>1-100275021</v>
      </c>
      <c r="H16" s="65">
        <f ca="1">IFERROR(INDEX(INDIRECT(area_gestora&amp;"!$L$6:$L$1000"),linha_itemPAC+1),"")</f>
        <v>2000</v>
      </c>
      <c r="I16" s="66" t="str">
        <f ca="1">Dados_tratados[[#This Row],[Área Gestora]]&amp;"-"&amp;Dados_tratados[[#This Row],[ID PCA]]</f>
        <v>EMAG-13</v>
      </c>
      <c r="K16" s="67">
        <f ca="1">IFERROR(SMALL(Dados_tratados[Concatenação ID 1-catálogo-código],ROW(Dados_tratados[[#This Row],[Concatenação ID 1-catálogo-código]])-2),"")</f>
        <v>100010052</v>
      </c>
      <c r="L16" s="67" t="str">
        <f ca="1">IFERROR(INDEX('Tratamento de dados'!$S$3:$S$6,MATCH(VALUE(RIGHT(Dados_ordenados[[#This Row],[ID 1-catálogo-código]],1)),'Tratamento de dados'!$T$3:$T$6,0)),"")</f>
        <v>CATMAT</v>
      </c>
      <c r="M16" s="67">
        <f ca="1">IFERROR(VALUE(MID(Dados_ordenados[[#This Row],[ID 1-catálogo-código]],2,7)),"")</f>
        <v>1005</v>
      </c>
      <c r="N16" s="68">
        <f ca="1">IFERROR(VLOOKUP(COUNTIF(catmat_ord_col_range,Dados_ordenados[[#This Row],[ID 1-catálogo-código]])&amp;"-"&amp;Dados_ordenados[[#This Row],[ID 1-catálogo-código]],Dados_tratados[[CATMAT/CATSER - Contagem de ocorrências]:[Área Gestora + ID]],2,FALSE),"")</f>
        <v>0</v>
      </c>
      <c r="O16" s="69" t="str">
        <f ca="1">IFERROR(VLOOKUP(COUNTIF(catmat_ord_col_range,Dados_ordenados[[#This Row],[ID 1-catálogo-código]])&amp;"-"&amp;Dados_ordenados[[#This Row],[ID 1-catálogo-código]],Dados_tratados[[CATMAT/CATSER - Contagem de ocorrências]:[Área Gestora + ID]],3,FALSE),"")</f>
        <v>SSEG-58</v>
      </c>
      <c r="P16" s="70" t="str">
        <f ca="1">IF(OR(Dados_ordenados[[#This Row],[ID 1-catálogo-código]]="",Dados_ordenados[[#This Row],[ID 1-catálogo-código]]&lt;&gt;catmat_anterior),Dados_ordenados[[#This Row],[Área Gestora-ID]],areagestoraID_anterior&amp;", "&amp;Dados_ordenados[[#This Row],[Área Gestora-ID]])</f>
        <v>SSEG-33, SSEG-57, SSEG-58</v>
      </c>
      <c r="Q16" s="70" t="str">
        <f ca="1">IF(OR(Dados_ordenados[[#This Row],[ID 1-catálogo-código]]="",Dados_ordenados[[#This Row],[ID 1-catálogo-código]]&lt;&gt;catmat_proximo),Dados_ordenados[[#This Row],[ID concatenado por catálogo/código]],"")</f>
        <v>SSEG-33, SSEG-57, SSEG-58</v>
      </c>
    </row>
    <row r="17" spans="1:17" x14ac:dyDescent="0.25">
      <c r="A17" s="63" t="str">
        <f ca="1">area_gestora_concatenada</f>
        <v>EMAG</v>
      </c>
      <c r="B17" s="64">
        <f ca="1">IFERROR(IF(INDEX(INDIRECT(area_gestora&amp;"!$B$6:$B$1000"),linha_itemPAC+1)=0,"NÃO INFORMADO",INDEX(INDIRECT(area_gestora&amp;"!$B$6:$B$1000"),linha_itemPAC+1)),"")</f>
        <v>14</v>
      </c>
      <c r="C17" s="64" t="str">
        <f ca="1">IFERROR(IF(INDEX(INDIRECT(area_gestora&amp;"!$D$6:$D$1000"),linha_itemPAC+1)="N/A","N/A", IF(INDEX(INDIRECT(area_gestora&amp;"!$D$6:$D$1000"),linha_itemPAC+1)="","NÃO INFORMADO", IF(INDEX(INDIRECT(area_gestora&amp;"!$D$6:$D$1000"),linha_itemPAC+1)=0,"NÃO INFORMADO", INDEX(INDIRECT(area_gestora&amp;"!$D$6:$D$1000"),linha_itemPAC+1)))),"")</f>
        <v>CATSER</v>
      </c>
      <c r="D17" s="64">
        <f ca="1">IFERROR(IF(ISERROR(VALUE(Dados_tratados[[#This Row],[Catálogo]]))=FALSE,Dados_tratados[[#This Row],[Catálogo]],VLOOKUP(Dados_tratados[[#This Row],[Catálogo]],$S$3:$T$6,2,FALSE)),"")</f>
        <v>1</v>
      </c>
      <c r="E17" s="64">
        <f ca="1">IFERROR(IF(INDEX(INDIRECT(area_gestora&amp;"!$E$6:$E$1000"),linha_itemPAC+1)="N/A",9999999,
IF(INDEX(INDIRECT(area_gestora&amp;"!$E$6:$E$1000"),linha_itemPAC+1)="",0,
VALUE(INDEX(INDIRECT(area_gestora&amp;"!$E$6:$E$1000"),linha_itemPAC+1)))),"")</f>
        <v>27502</v>
      </c>
      <c r="F17" s="64">
        <f ca="1">IFERROR(IF(Dados_tratados[[#This Row],[Código CATSER ou Classe CATMAT]]="","",VALUE(1&amp;TEXT(Dados_tratados[[#This Row],[Código CATSER ou Classe CATMAT]],"0000000")&amp;Dados_tratados[[#This Row],[ID Catálogo]])),"")</f>
        <v>100275021</v>
      </c>
      <c r="G17" s="64" t="str">
        <f ca="1">IF(Dados_tratados[[#This Row],[Código CATSER ou Classe CATMAT]]="","",COUNTIF(catmat_col_range,Dados_tratados[[#This Row],[Concatenação ID 1-catálogo-código]])&amp;"-"&amp;Dados_tratados[[#This Row],[Concatenação ID 1-catálogo-código]])</f>
        <v>2-100275021</v>
      </c>
      <c r="H17" s="65">
        <f ca="1">IFERROR(INDEX(INDIRECT(area_gestora&amp;"!$L$6:$L$1000"),linha_itemPAC+1),"")</f>
        <v>1000</v>
      </c>
      <c r="I17" s="66" t="str">
        <f ca="1">Dados_tratados[[#This Row],[Área Gestora]]&amp;"-"&amp;Dados_tratados[[#This Row],[ID PCA]]</f>
        <v>EMAG-14</v>
      </c>
      <c r="K17" s="67">
        <f ca="1">IFERROR(SMALL(Dados_tratados[Concatenação ID 1-catálogo-código],ROW(Dados_tratados[[#This Row],[Concatenação ID 1-catálogo-código]])-2),"")</f>
        <v>100010402</v>
      </c>
      <c r="L17" s="67" t="str">
        <f ca="1">IFERROR(INDEX('Tratamento de dados'!$S$3:$S$6,MATCH(VALUE(RIGHT(Dados_ordenados[[#This Row],[ID 1-catálogo-código]],1)),'Tratamento de dados'!$T$3:$T$6,0)),"")</f>
        <v>CATMAT</v>
      </c>
      <c r="M17" s="67">
        <f ca="1">IFERROR(VALUE(MID(Dados_ordenados[[#This Row],[ID 1-catálogo-código]],2,7)),"")</f>
        <v>1040</v>
      </c>
      <c r="N17" s="68">
        <f ca="1">IFERROR(VLOOKUP(COUNTIF(catmat_ord_col_range,Dados_ordenados[[#This Row],[ID 1-catálogo-código]])&amp;"-"&amp;Dados_ordenados[[#This Row],[ID 1-catálogo-código]],Dados_tratados[[CATMAT/CATSER - Contagem de ocorrências]:[Área Gestora + ID]],2,FALSE),"")</f>
        <v>19050</v>
      </c>
      <c r="O17" s="69" t="str">
        <f ca="1">IFERROR(VLOOKUP(COUNTIF(catmat_ord_col_range,Dados_ordenados[[#This Row],[ID 1-catálogo-código]])&amp;"-"&amp;Dados_ordenados[[#This Row],[ID 1-catálogo-código]],Dados_tratados[[CATMAT/CATSER - Contagem de ocorrências]:[Área Gestora + ID]],3,FALSE),"")</f>
        <v>SSEG-30</v>
      </c>
      <c r="P17" s="70" t="str">
        <f ca="1">IF(OR(Dados_ordenados[[#This Row],[ID 1-catálogo-código]]="",Dados_ordenados[[#This Row],[ID 1-catálogo-código]]&lt;&gt;catmat_anterior),Dados_ordenados[[#This Row],[Área Gestora-ID]],areagestoraID_anterior&amp;", "&amp;Dados_ordenados[[#This Row],[Área Gestora-ID]])</f>
        <v>SSEG-30</v>
      </c>
      <c r="Q17" s="70" t="str">
        <f ca="1">IF(OR(Dados_ordenados[[#This Row],[ID 1-catálogo-código]]="",Dados_ordenados[[#This Row],[ID 1-catálogo-código]]&lt;&gt;catmat_proximo),Dados_ordenados[[#This Row],[ID concatenado por catálogo/código]],"")</f>
        <v/>
      </c>
    </row>
    <row r="18" spans="1:17" x14ac:dyDescent="0.25">
      <c r="A18" s="63" t="str">
        <f ca="1">area_gestora_concatenada</f>
        <v>DUBI</v>
      </c>
      <c r="B18" s="64">
        <f ca="1">IFERROR(IF(INDEX(INDIRECT(area_gestora&amp;"!$B$6:$B$1000"),linha_itemPAC+1)=0,"NÃO INFORMADO",INDEX(INDIRECT(area_gestora&amp;"!$B$6:$B$1000"),linha_itemPAC+1)),"")</f>
        <v>1</v>
      </c>
      <c r="C18" s="64" t="str">
        <f ca="1">IFERROR(IF(INDEX(INDIRECT(area_gestora&amp;"!$D$6:$D$1000"),linha_itemPAC+1)="N/A","N/A", IF(INDEX(INDIRECT(area_gestora&amp;"!$D$6:$D$1000"),linha_itemPAC+1)="","NÃO INFORMADO", IF(INDEX(INDIRECT(area_gestora&amp;"!$D$6:$D$1000"),linha_itemPAC+1)=0,"NÃO INFORMADO", INDEX(INDIRECT(area_gestora&amp;"!$D$6:$D$1000"),linha_itemPAC+1)))),"")</f>
        <v>CATSER</v>
      </c>
      <c r="D18" s="64">
        <f ca="1">IFERROR(IF(ISERROR(VALUE(Dados_tratados[[#This Row],[Catálogo]]))=FALSE,Dados_tratados[[#This Row],[Catálogo]],VLOOKUP(Dados_tratados[[#This Row],[Catálogo]],$S$3:$T$6,2,FALSE)),"")</f>
        <v>1</v>
      </c>
      <c r="E18" s="64">
        <f ca="1">IFERROR(IF(INDEX(INDIRECT(area_gestora&amp;"!$E$6:$E$1000"),linha_itemPAC+1)="N/A",9999999,
IF(INDEX(INDIRECT(area_gestora&amp;"!$E$6:$E$1000"),linha_itemPAC+1)="",0,
VALUE(INDEX(INDIRECT(area_gestora&amp;"!$E$6:$E$1000"),linha_itemPAC+1)))),"")</f>
        <v>23108</v>
      </c>
      <c r="F18" s="64">
        <f ca="1">IFERROR(IF(Dados_tratados[[#This Row],[Código CATSER ou Classe CATMAT]]="","",VALUE(1&amp;TEXT(Dados_tratados[[#This Row],[Código CATSER ou Classe CATMAT]],"0000000")&amp;Dados_tratados[[#This Row],[ID Catálogo]])),"")</f>
        <v>100231081</v>
      </c>
      <c r="G18" s="64" t="str">
        <f ca="1">IF(Dados_tratados[[#This Row],[Código CATSER ou Classe CATMAT]]="","",COUNTIF(catmat_col_range,Dados_tratados[[#This Row],[Concatenação ID 1-catálogo-código]])&amp;"-"&amp;Dados_tratados[[#This Row],[Concatenação ID 1-catálogo-código]])</f>
        <v>1-100231081</v>
      </c>
      <c r="H18" s="65">
        <f ca="1">IFERROR(INDEX(INDIRECT(area_gestora&amp;"!$L$6:$L$1000"),linha_itemPAC+1),"")</f>
        <v>114253</v>
      </c>
      <c r="I18" s="66" t="str">
        <f ca="1">Dados_tratados[[#This Row],[Área Gestora]]&amp;"-"&amp;Dados_tratados[[#This Row],[ID PCA]]</f>
        <v>DUBI-1</v>
      </c>
      <c r="K18" s="67">
        <f ca="1">IFERROR(SMALL(Dados_tratados[Concatenação ID 1-catálogo-código],ROW(Dados_tratados[[#This Row],[Concatenação ID 1-catálogo-código]])-2),"")</f>
        <v>100010402</v>
      </c>
      <c r="L18" s="67" t="str">
        <f ca="1">IFERROR(INDEX('Tratamento de dados'!$S$3:$S$6,MATCH(VALUE(RIGHT(Dados_ordenados[[#This Row],[ID 1-catálogo-código]],1)),'Tratamento de dados'!$T$3:$T$6,0)),"")</f>
        <v>CATMAT</v>
      </c>
      <c r="M18" s="67">
        <f ca="1">IFERROR(VALUE(MID(Dados_ordenados[[#This Row],[ID 1-catálogo-código]],2,7)),"")</f>
        <v>1040</v>
      </c>
      <c r="N18" s="68">
        <f ca="1">IFERROR(VLOOKUP(COUNTIF(catmat_ord_col_range,Dados_ordenados[[#This Row],[ID 1-catálogo-código]])&amp;"-"&amp;Dados_ordenados[[#This Row],[ID 1-catálogo-código]],Dados_tratados[[CATMAT/CATSER - Contagem de ocorrências]:[Área Gestora + ID]],2,FALSE),"")</f>
        <v>12270</v>
      </c>
      <c r="O18" s="69" t="str">
        <f ca="1">IFERROR(VLOOKUP(COUNTIF(catmat_ord_col_range,Dados_ordenados[[#This Row],[ID 1-catálogo-código]])&amp;"-"&amp;Dados_ordenados[[#This Row],[ID 1-catálogo-código]],Dados_tratados[[CATMAT/CATSER - Contagem de ocorrências]:[Área Gestora + ID]],3,FALSE),"")</f>
        <v>SSEG-31</v>
      </c>
      <c r="P18" s="70" t="str">
        <f ca="1">IF(OR(Dados_ordenados[[#This Row],[ID 1-catálogo-código]]="",Dados_ordenados[[#This Row],[ID 1-catálogo-código]]&lt;&gt;catmat_anterior),Dados_ordenados[[#This Row],[Área Gestora-ID]],areagestoraID_anterior&amp;", "&amp;Dados_ordenados[[#This Row],[Área Gestora-ID]])</f>
        <v>SSEG-30, SSEG-31</v>
      </c>
      <c r="Q18" s="70" t="str">
        <f ca="1">IF(OR(Dados_ordenados[[#This Row],[ID 1-catálogo-código]]="",Dados_ordenados[[#This Row],[ID 1-catálogo-código]]&lt;&gt;catmat_proximo),Dados_ordenados[[#This Row],[ID concatenado por catálogo/código]],"")</f>
        <v>SSEG-30, SSEG-31</v>
      </c>
    </row>
    <row r="19" spans="1:17" x14ac:dyDescent="0.25">
      <c r="A19" s="63" t="str">
        <f ca="1">area_gestora_concatenada</f>
        <v>DUBI</v>
      </c>
      <c r="B19" s="64">
        <f ca="1">IFERROR(IF(INDEX(INDIRECT(area_gestora&amp;"!$B$6:$B$1000"),linha_itemPAC+1)=0,"NÃO INFORMADO",INDEX(INDIRECT(area_gestora&amp;"!$B$6:$B$1000"),linha_itemPAC+1)),"")</f>
        <v>2</v>
      </c>
      <c r="C19" s="64" t="str">
        <f ca="1">IFERROR(IF(INDEX(INDIRECT(area_gestora&amp;"!$D$6:$D$1000"),linha_itemPAC+1)="N/A","N/A", IF(INDEX(INDIRECT(area_gestora&amp;"!$D$6:$D$1000"),linha_itemPAC+1)="","NÃO INFORMADO", IF(INDEX(INDIRECT(area_gestora&amp;"!$D$6:$D$1000"),linha_itemPAC+1)=0,"NÃO INFORMADO", INDEX(INDIRECT(area_gestora&amp;"!$D$6:$D$1000"),linha_itemPAC+1)))),"")</f>
        <v>CATSER</v>
      </c>
      <c r="D19" s="64">
        <f ca="1">IFERROR(IF(ISERROR(VALUE(Dados_tratados[[#This Row],[Catálogo]]))=FALSE,Dados_tratados[[#This Row],[Catálogo]],VLOOKUP(Dados_tratados[[#This Row],[Catálogo]],$S$3:$T$6,2,FALSE)),"")</f>
        <v>1</v>
      </c>
      <c r="E19" s="64">
        <f ca="1">IFERROR(IF(INDEX(INDIRECT(area_gestora&amp;"!$E$6:$E$1000"),linha_itemPAC+1)="N/A",9999999,
IF(INDEX(INDIRECT(area_gestora&amp;"!$E$6:$E$1000"),linha_itemPAC+1)="",0,
VALUE(INDEX(INDIRECT(area_gestora&amp;"!$E$6:$E$1000"),linha_itemPAC+1)))),"")</f>
        <v>23108</v>
      </c>
      <c r="F19" s="64">
        <f ca="1">IFERROR(IF(Dados_tratados[[#This Row],[Código CATSER ou Classe CATMAT]]="","",VALUE(1&amp;TEXT(Dados_tratados[[#This Row],[Código CATSER ou Classe CATMAT]],"0000000")&amp;Dados_tratados[[#This Row],[ID Catálogo]])),"")</f>
        <v>100231081</v>
      </c>
      <c r="G19" s="64" t="str">
        <f ca="1">IF(Dados_tratados[[#This Row],[Código CATSER ou Classe CATMAT]]="","",COUNTIF(catmat_col_range,Dados_tratados[[#This Row],[Concatenação ID 1-catálogo-código]])&amp;"-"&amp;Dados_tratados[[#This Row],[Concatenação ID 1-catálogo-código]])</f>
        <v>2-100231081</v>
      </c>
      <c r="H19" s="65">
        <f ca="1">IFERROR(INDEX(INDIRECT(area_gestora&amp;"!$L$6:$L$1000"),linha_itemPAC+1),"")</f>
        <v>16698.12</v>
      </c>
      <c r="I19" s="66" t="str">
        <f ca="1">Dados_tratados[[#This Row],[Área Gestora]]&amp;"-"&amp;Dados_tratados[[#This Row],[ID PCA]]</f>
        <v>DUBI-2</v>
      </c>
      <c r="K19" s="67">
        <f ca="1">IFERROR(SMALL(Dados_tratados[Concatenação ID 1-catálogo-código],ROW(Dados_tratados[[#This Row],[Concatenação ID 1-catálogo-código]])-2),"")</f>
        <v>100013052</v>
      </c>
      <c r="L19" s="67" t="str">
        <f ca="1">IFERROR(INDEX('Tratamento de dados'!$S$3:$S$6,MATCH(VALUE(RIGHT(Dados_ordenados[[#This Row],[ID 1-catálogo-código]],1)),'Tratamento de dados'!$T$3:$T$6,0)),"")</f>
        <v>CATMAT</v>
      </c>
      <c r="M19" s="67">
        <f ca="1">IFERROR(VALUE(MID(Dados_ordenados[[#This Row],[ID 1-catálogo-código]],2,7)),"")</f>
        <v>1305</v>
      </c>
      <c r="N19" s="68">
        <f ca="1">IFERROR(VLOOKUP(COUNTIF(catmat_ord_col_range,Dados_ordenados[[#This Row],[ID 1-catálogo-código]])&amp;"-"&amp;Dados_ordenados[[#This Row],[ID 1-catálogo-código]],Dados_tratados[[CATMAT/CATSER - Contagem de ocorrências]:[Área Gestora + ID]],2,FALSE),"")</f>
        <v>0</v>
      </c>
      <c r="O19" s="69" t="str">
        <f ca="1">IFERROR(VLOOKUP(COUNTIF(catmat_ord_col_range,Dados_ordenados[[#This Row],[ID 1-catálogo-código]])&amp;"-"&amp;Dados_ordenados[[#This Row],[ID 1-catálogo-código]],Dados_tratados[[CATMAT/CATSER - Contagem de ocorrências]:[Área Gestora + ID]],3,FALSE),"")</f>
        <v>SSEG-20</v>
      </c>
      <c r="P19" s="70" t="str">
        <f ca="1">IF(OR(Dados_ordenados[[#This Row],[ID 1-catálogo-código]]="",Dados_ordenados[[#This Row],[ID 1-catálogo-código]]&lt;&gt;catmat_anterior),Dados_ordenados[[#This Row],[Área Gestora-ID]],areagestoraID_anterior&amp;", "&amp;Dados_ordenados[[#This Row],[Área Gestora-ID]])</f>
        <v>SSEG-20</v>
      </c>
      <c r="Q19" s="70" t="str">
        <f ca="1">IF(OR(Dados_ordenados[[#This Row],[ID 1-catálogo-código]]="",Dados_ordenados[[#This Row],[ID 1-catálogo-código]]&lt;&gt;catmat_proximo),Dados_ordenados[[#This Row],[ID concatenado por catálogo/código]],"")</f>
        <v/>
      </c>
    </row>
    <row r="20" spans="1:17" x14ac:dyDescent="0.25">
      <c r="A20" s="63" t="str">
        <f ca="1">area_gestora_concatenada</f>
        <v>DUBI</v>
      </c>
      <c r="B20" s="64">
        <f ca="1">IFERROR(IF(INDEX(INDIRECT(area_gestora&amp;"!$B$6:$B$1000"),linha_itemPAC+1)=0,"NÃO INFORMADO",INDEX(INDIRECT(area_gestora&amp;"!$B$6:$B$1000"),linha_itemPAC+1)),"")</f>
        <v>3</v>
      </c>
      <c r="C20" s="64" t="str">
        <f ca="1">IFERROR(IF(INDEX(INDIRECT(area_gestora&amp;"!$D$6:$D$1000"),linha_itemPAC+1)="N/A","N/A", IF(INDEX(INDIRECT(area_gestora&amp;"!$D$6:$D$1000"),linha_itemPAC+1)="","NÃO INFORMADO", IF(INDEX(INDIRECT(area_gestora&amp;"!$D$6:$D$1000"),linha_itemPAC+1)=0,"NÃO INFORMADO", INDEX(INDIRECT(area_gestora&amp;"!$D$6:$D$1000"),linha_itemPAC+1)))),"")</f>
        <v>CATSER</v>
      </c>
      <c r="D20" s="64">
        <f ca="1">IFERROR(IF(ISERROR(VALUE(Dados_tratados[[#This Row],[Catálogo]]))=FALSE,Dados_tratados[[#This Row],[Catálogo]],VLOOKUP(Dados_tratados[[#This Row],[Catálogo]],$S$3:$T$6,2,FALSE)),"")</f>
        <v>1</v>
      </c>
      <c r="E20" s="64">
        <f ca="1">IFERROR(IF(INDEX(INDIRECT(area_gestora&amp;"!$E$6:$E$1000"),linha_itemPAC+1)="N/A",9999999,
IF(INDEX(INDIRECT(area_gestora&amp;"!$E$6:$E$1000"),linha_itemPAC+1)="",0,
VALUE(INDEX(INDIRECT(area_gestora&amp;"!$E$6:$E$1000"),linha_itemPAC+1)))),"")</f>
        <v>30130</v>
      </c>
      <c r="F20" s="64">
        <f ca="1">IFERROR(IF(Dados_tratados[[#This Row],[Código CATSER ou Classe CATMAT]]="","",VALUE(1&amp;TEXT(Dados_tratados[[#This Row],[Código CATSER ou Classe CATMAT]],"0000000")&amp;Dados_tratados[[#This Row],[ID Catálogo]])),"")</f>
        <v>100301301</v>
      </c>
      <c r="G20" s="64" t="str">
        <f ca="1">IF(Dados_tratados[[#This Row],[Código CATSER ou Classe CATMAT]]="","",COUNTIF(catmat_col_range,Dados_tratados[[#This Row],[Concatenação ID 1-catálogo-código]])&amp;"-"&amp;Dados_tratados[[#This Row],[Concatenação ID 1-catálogo-código]])</f>
        <v>1-100301301</v>
      </c>
      <c r="H20" s="65">
        <f ca="1">IFERROR(INDEX(INDIRECT(area_gestora&amp;"!$L$6:$L$1000"),linha_itemPAC+1),"")</f>
        <v>4565</v>
      </c>
      <c r="I20" s="66" t="str">
        <f ca="1">Dados_tratados[[#This Row],[Área Gestora]]&amp;"-"&amp;Dados_tratados[[#This Row],[ID PCA]]</f>
        <v>DUBI-3</v>
      </c>
      <c r="K20" s="67">
        <f ca="1">IFERROR(SMALL(Dados_tratados[Concatenação ID 1-catálogo-código],ROW(Dados_tratados[[#This Row],[Concatenação ID 1-catálogo-código]])-2),"")</f>
        <v>100013052</v>
      </c>
      <c r="L20" s="67" t="str">
        <f ca="1">IFERROR(INDEX('Tratamento de dados'!$S$3:$S$6,MATCH(VALUE(RIGHT(Dados_ordenados[[#This Row],[ID 1-catálogo-código]],1)),'Tratamento de dados'!$T$3:$T$6,0)),"")</f>
        <v>CATMAT</v>
      </c>
      <c r="M20" s="67">
        <f ca="1">IFERROR(VALUE(MID(Dados_ordenados[[#This Row],[ID 1-catálogo-código]],2,7)),"")</f>
        <v>1305</v>
      </c>
      <c r="N20" s="68">
        <f ca="1">IFERROR(VLOOKUP(COUNTIF(catmat_ord_col_range,Dados_ordenados[[#This Row],[ID 1-catálogo-código]])&amp;"-"&amp;Dados_ordenados[[#This Row],[ID 1-catálogo-código]],Dados_tratados[[CATMAT/CATSER - Contagem de ocorrências]:[Área Gestora + ID]],2,FALSE),"")</f>
        <v>0</v>
      </c>
      <c r="O20" s="69" t="str">
        <f ca="1">IFERROR(VLOOKUP(COUNTIF(catmat_ord_col_range,Dados_ordenados[[#This Row],[ID 1-catálogo-código]])&amp;"-"&amp;Dados_ordenados[[#This Row],[ID 1-catálogo-código]],Dados_tratados[[CATMAT/CATSER - Contagem de ocorrências]:[Área Gestora + ID]],3,FALSE),"")</f>
        <v>SSEG-21</v>
      </c>
      <c r="P20" s="70" t="str">
        <f ca="1">IF(OR(Dados_ordenados[[#This Row],[ID 1-catálogo-código]]="",Dados_ordenados[[#This Row],[ID 1-catálogo-código]]&lt;&gt;catmat_anterior),Dados_ordenados[[#This Row],[Área Gestora-ID]],areagestoraID_anterior&amp;", "&amp;Dados_ordenados[[#This Row],[Área Gestora-ID]])</f>
        <v>SSEG-20, SSEG-21</v>
      </c>
      <c r="Q20" s="70" t="str">
        <f ca="1">IF(OR(Dados_ordenados[[#This Row],[ID 1-catálogo-código]]="",Dados_ordenados[[#This Row],[ID 1-catálogo-código]]&lt;&gt;catmat_proximo),Dados_ordenados[[#This Row],[ID concatenado por catálogo/código]],"")</f>
        <v/>
      </c>
    </row>
    <row r="21" spans="1:17" x14ac:dyDescent="0.25">
      <c r="A21" s="63" t="str">
        <f ca="1">area_gestora_concatenada</f>
        <v>DUBI</v>
      </c>
      <c r="B21" s="64">
        <f ca="1">IFERROR(IF(INDEX(INDIRECT(area_gestora&amp;"!$B$6:$B$1000"),linha_itemPAC+1)=0,"NÃO INFORMADO",INDEX(INDIRECT(area_gestora&amp;"!$B$6:$B$1000"),linha_itemPAC+1)),"")</f>
        <v>4</v>
      </c>
      <c r="C21" s="64" t="str">
        <f ca="1">IFERROR(IF(INDEX(INDIRECT(area_gestora&amp;"!$D$6:$D$1000"),linha_itemPAC+1)="N/A","N/A", IF(INDEX(INDIRECT(area_gestora&amp;"!$D$6:$D$1000"),linha_itemPAC+1)="","NÃO INFORMADO", IF(INDEX(INDIRECT(area_gestora&amp;"!$D$6:$D$1000"),linha_itemPAC+1)=0,"NÃO INFORMADO", INDEX(INDIRECT(area_gestora&amp;"!$D$6:$D$1000"),linha_itemPAC+1)))),"")</f>
        <v>CATSER</v>
      </c>
      <c r="D21" s="64">
        <f ca="1">IFERROR(IF(ISERROR(VALUE(Dados_tratados[[#This Row],[Catálogo]]))=FALSE,Dados_tratados[[#This Row],[Catálogo]],VLOOKUP(Dados_tratados[[#This Row],[Catálogo]],$S$3:$T$6,2,FALSE)),"")</f>
        <v>1</v>
      </c>
      <c r="E21" s="64">
        <f ca="1">IFERROR(IF(INDEX(INDIRECT(area_gestora&amp;"!$E$6:$E$1000"),linha_itemPAC+1)="N/A",9999999,
IF(INDEX(INDIRECT(area_gestora&amp;"!$E$6:$E$1000"),linha_itemPAC+1)="",0,
VALUE(INDEX(INDIRECT(area_gestora&amp;"!$E$6:$E$1000"),linha_itemPAC+1)))),"")</f>
        <v>22179</v>
      </c>
      <c r="F21" s="64">
        <f ca="1">IFERROR(IF(Dados_tratados[[#This Row],[Código CATSER ou Classe CATMAT]]="","",VALUE(1&amp;TEXT(Dados_tratados[[#This Row],[Código CATSER ou Classe CATMAT]],"0000000")&amp;Dados_tratados[[#This Row],[ID Catálogo]])),"")</f>
        <v>100221791</v>
      </c>
      <c r="G21" s="64" t="str">
        <f ca="1">IF(Dados_tratados[[#This Row],[Código CATSER ou Classe CATMAT]]="","",COUNTIF(catmat_col_range,Dados_tratados[[#This Row],[Concatenação ID 1-catálogo-código]])&amp;"-"&amp;Dados_tratados[[#This Row],[Concatenação ID 1-catálogo-código]])</f>
        <v>1-100221791</v>
      </c>
      <c r="H21" s="65">
        <f ca="1">IFERROR(INDEX(INDIRECT(area_gestora&amp;"!$L$6:$L$1000"),linha_itemPAC+1),"")</f>
        <v>281424</v>
      </c>
      <c r="I21" s="66" t="str">
        <f ca="1">Dados_tratados[[#This Row],[Área Gestora]]&amp;"-"&amp;Dados_tratados[[#This Row],[ID PCA]]</f>
        <v>DUBI-4</v>
      </c>
      <c r="K21" s="67">
        <f ca="1">IFERROR(SMALL(Dados_tratados[Concatenação ID 1-catálogo-código],ROW(Dados_tratados[[#This Row],[Concatenação ID 1-catálogo-código]])-2),"")</f>
        <v>100013052</v>
      </c>
      <c r="L21" s="67" t="str">
        <f ca="1">IFERROR(INDEX('Tratamento de dados'!$S$3:$S$6,MATCH(VALUE(RIGHT(Dados_ordenados[[#This Row],[ID 1-catálogo-código]],1)),'Tratamento de dados'!$T$3:$T$6,0)),"")</f>
        <v>CATMAT</v>
      </c>
      <c r="M21" s="67">
        <f ca="1">IFERROR(VALUE(MID(Dados_ordenados[[#This Row],[ID 1-catálogo-código]],2,7)),"")</f>
        <v>1305</v>
      </c>
      <c r="N21" s="68">
        <f ca="1">IFERROR(VLOOKUP(COUNTIF(catmat_ord_col_range,Dados_ordenados[[#This Row],[ID 1-catálogo-código]])&amp;"-"&amp;Dados_ordenados[[#This Row],[ID 1-catálogo-código]],Dados_tratados[[CATMAT/CATSER - Contagem de ocorrências]:[Área Gestora + ID]],2,FALSE),"")</f>
        <v>0</v>
      </c>
      <c r="O21" s="69" t="str">
        <f ca="1">IFERROR(VLOOKUP(COUNTIF(catmat_ord_col_range,Dados_ordenados[[#This Row],[ID 1-catálogo-código]])&amp;"-"&amp;Dados_ordenados[[#This Row],[ID 1-catálogo-código]],Dados_tratados[[CATMAT/CATSER - Contagem de ocorrências]:[Área Gestora + ID]],3,FALSE),"")</f>
        <v>SSEG-22</v>
      </c>
      <c r="P21" s="70" t="str">
        <f ca="1">IF(OR(Dados_ordenados[[#This Row],[ID 1-catálogo-código]]="",Dados_ordenados[[#This Row],[ID 1-catálogo-código]]&lt;&gt;catmat_anterior),Dados_ordenados[[#This Row],[Área Gestora-ID]],areagestoraID_anterior&amp;", "&amp;Dados_ordenados[[#This Row],[Área Gestora-ID]])</f>
        <v>SSEG-20, SSEG-21, SSEG-22</v>
      </c>
      <c r="Q21" s="70" t="str">
        <f ca="1">IF(OR(Dados_ordenados[[#This Row],[ID 1-catálogo-código]]="",Dados_ordenados[[#This Row],[ID 1-catálogo-código]]&lt;&gt;catmat_proximo),Dados_ordenados[[#This Row],[ID concatenado por catálogo/código]],"")</f>
        <v/>
      </c>
    </row>
    <row r="22" spans="1:17" x14ac:dyDescent="0.25">
      <c r="A22" s="63" t="str">
        <f ca="1">area_gestora_concatenada</f>
        <v>DUBI</v>
      </c>
      <c r="B22" s="64">
        <f ca="1">IFERROR(IF(INDEX(INDIRECT(area_gestora&amp;"!$B$6:$B$1000"),linha_itemPAC+1)=0,"NÃO INFORMADO",INDEX(INDIRECT(area_gestora&amp;"!$B$6:$B$1000"),linha_itemPAC+1)),"")</f>
        <v>5</v>
      </c>
      <c r="C22" s="64" t="str">
        <f ca="1">IFERROR(IF(INDEX(INDIRECT(area_gestora&amp;"!$D$6:$D$1000"),linha_itemPAC+1)="N/A","N/A", IF(INDEX(INDIRECT(area_gestora&amp;"!$D$6:$D$1000"),linha_itemPAC+1)="","NÃO INFORMADO", IF(INDEX(INDIRECT(area_gestora&amp;"!$D$6:$D$1000"),linha_itemPAC+1)=0,"NÃO INFORMADO", INDEX(INDIRECT(area_gestora&amp;"!$D$6:$D$1000"),linha_itemPAC+1)))),"")</f>
        <v>CATSER</v>
      </c>
      <c r="D22" s="64">
        <f ca="1">IFERROR(IF(ISERROR(VALUE(Dados_tratados[[#This Row],[Catálogo]]))=FALSE,Dados_tratados[[#This Row],[Catálogo]],VLOOKUP(Dados_tratados[[#This Row],[Catálogo]],$S$3:$T$6,2,FALSE)),"")</f>
        <v>1</v>
      </c>
      <c r="E22" s="64">
        <f ca="1">IFERROR(IF(INDEX(INDIRECT(area_gestora&amp;"!$E$6:$E$1000"),linha_itemPAC+1)="N/A",9999999,
IF(INDEX(INDIRECT(area_gestora&amp;"!$E$6:$E$1000"),linha_itemPAC+1)="",0,
VALUE(INDEX(INDIRECT(area_gestora&amp;"!$E$6:$E$1000"),linha_itemPAC+1)))),"")</f>
        <v>22179</v>
      </c>
      <c r="F22" s="64">
        <f ca="1">IFERROR(IF(Dados_tratados[[#This Row],[Código CATSER ou Classe CATMAT]]="","",VALUE(1&amp;TEXT(Dados_tratados[[#This Row],[Código CATSER ou Classe CATMAT]],"0000000")&amp;Dados_tratados[[#This Row],[ID Catálogo]])),"")</f>
        <v>100221791</v>
      </c>
      <c r="G22" s="64" t="str">
        <f ca="1">IF(Dados_tratados[[#This Row],[Código CATSER ou Classe CATMAT]]="","",COUNTIF(catmat_col_range,Dados_tratados[[#This Row],[Concatenação ID 1-catálogo-código]])&amp;"-"&amp;Dados_tratados[[#This Row],[Concatenação ID 1-catálogo-código]])</f>
        <v>2-100221791</v>
      </c>
      <c r="H22" s="65">
        <f ca="1">IFERROR(INDEX(INDIRECT(area_gestora&amp;"!$L$6:$L$1000"),linha_itemPAC+1),"")</f>
        <v>80000</v>
      </c>
      <c r="I22" s="66" t="str">
        <f ca="1">Dados_tratados[[#This Row],[Área Gestora]]&amp;"-"&amp;Dados_tratados[[#This Row],[ID PCA]]</f>
        <v>DUBI-5</v>
      </c>
      <c r="K22" s="67">
        <f ca="1">IFERROR(SMALL(Dados_tratados[Concatenação ID 1-catálogo-código],ROW(Dados_tratados[[#This Row],[Concatenação ID 1-catálogo-código]])-2),"")</f>
        <v>100013052</v>
      </c>
      <c r="L22" s="67" t="str">
        <f ca="1">IFERROR(INDEX('Tratamento de dados'!$S$3:$S$6,MATCH(VALUE(RIGHT(Dados_ordenados[[#This Row],[ID 1-catálogo-código]],1)),'Tratamento de dados'!$T$3:$T$6,0)),"")</f>
        <v>CATMAT</v>
      </c>
      <c r="M22" s="67">
        <f ca="1">IFERROR(VALUE(MID(Dados_ordenados[[#This Row],[ID 1-catálogo-código]],2,7)),"")</f>
        <v>1305</v>
      </c>
      <c r="N22" s="68">
        <f ca="1">IFERROR(VLOOKUP(COUNTIF(catmat_ord_col_range,Dados_ordenados[[#This Row],[ID 1-catálogo-código]])&amp;"-"&amp;Dados_ordenados[[#This Row],[ID 1-catálogo-código]],Dados_tratados[[CATMAT/CATSER - Contagem de ocorrências]:[Área Gestora + ID]],2,FALSE),"")</f>
        <v>0</v>
      </c>
      <c r="O22" s="69" t="str">
        <f ca="1">IFERROR(VLOOKUP(COUNTIF(catmat_ord_col_range,Dados_ordenados[[#This Row],[ID 1-catálogo-código]])&amp;"-"&amp;Dados_ordenados[[#This Row],[ID 1-catálogo-código]],Dados_tratados[[CATMAT/CATSER - Contagem de ocorrências]:[Área Gestora + ID]],3,FALSE),"")</f>
        <v>SSEG-23</v>
      </c>
      <c r="P22" s="70" t="str">
        <f ca="1">IF(OR(Dados_ordenados[[#This Row],[ID 1-catálogo-código]]="",Dados_ordenados[[#This Row],[ID 1-catálogo-código]]&lt;&gt;catmat_anterior),Dados_ordenados[[#This Row],[Área Gestora-ID]],areagestoraID_anterior&amp;", "&amp;Dados_ordenados[[#This Row],[Área Gestora-ID]])</f>
        <v>SSEG-20, SSEG-21, SSEG-22, SSEG-23</v>
      </c>
      <c r="Q22" s="70" t="str">
        <f ca="1">IF(OR(Dados_ordenados[[#This Row],[ID 1-catálogo-código]]="",Dados_ordenados[[#This Row],[ID 1-catálogo-código]]&lt;&gt;catmat_proximo),Dados_ordenados[[#This Row],[ID concatenado por catálogo/código]],"")</f>
        <v/>
      </c>
    </row>
    <row r="23" spans="1:17" x14ac:dyDescent="0.25">
      <c r="A23" s="63" t="str">
        <f ca="1">area_gestora_concatenada</f>
        <v>DUBI</v>
      </c>
      <c r="B23" s="64">
        <f ca="1">IFERROR(IF(INDEX(INDIRECT(area_gestora&amp;"!$B$6:$B$1000"),linha_itemPAC+1)=0,"NÃO INFORMADO",INDEX(INDIRECT(area_gestora&amp;"!$B$6:$B$1000"),linha_itemPAC+1)),"")</f>
        <v>6</v>
      </c>
      <c r="C23" s="64" t="str">
        <f ca="1">IFERROR(IF(INDEX(INDIRECT(area_gestora&amp;"!$D$6:$D$1000"),linha_itemPAC+1)="N/A","N/A", IF(INDEX(INDIRECT(area_gestora&amp;"!$D$6:$D$1000"),linha_itemPAC+1)="","NÃO INFORMADO", IF(INDEX(INDIRECT(area_gestora&amp;"!$D$6:$D$1000"),linha_itemPAC+1)=0,"NÃO INFORMADO", INDEX(INDIRECT(area_gestora&amp;"!$D$6:$D$1000"),linha_itemPAC+1)))),"")</f>
        <v>CATSER</v>
      </c>
      <c r="D23" s="64">
        <f ca="1">IFERROR(IF(ISERROR(VALUE(Dados_tratados[[#This Row],[Catálogo]]))=FALSE,Dados_tratados[[#This Row],[Catálogo]],VLOOKUP(Dados_tratados[[#This Row],[Catálogo]],$S$3:$T$6,2,FALSE)),"")</f>
        <v>1</v>
      </c>
      <c r="E23" s="64">
        <f ca="1">IFERROR(IF(INDEX(INDIRECT(area_gestora&amp;"!$E$6:$E$1000"),linha_itemPAC+1)="N/A",9999999,
IF(INDEX(INDIRECT(area_gestora&amp;"!$E$6:$E$1000"),linha_itemPAC+1)="",0,
VALUE(INDEX(INDIRECT(area_gestora&amp;"!$E$6:$E$1000"),linha_itemPAC+1)))),"")</f>
        <v>779</v>
      </c>
      <c r="F23" s="64">
        <f ca="1">IFERROR(IF(Dados_tratados[[#This Row],[Código CATSER ou Classe CATMAT]]="","",VALUE(1&amp;TEXT(Dados_tratados[[#This Row],[Código CATSER ou Classe CATMAT]],"0000000")&amp;Dados_tratados[[#This Row],[ID Catálogo]])),"")</f>
        <v>100007791</v>
      </c>
      <c r="G23" s="64" t="str">
        <f ca="1">IF(Dados_tratados[[#This Row],[Código CATSER ou Classe CATMAT]]="","",COUNTIF(catmat_col_range,Dados_tratados[[#This Row],[Concatenação ID 1-catálogo-código]])&amp;"-"&amp;Dados_tratados[[#This Row],[Concatenação ID 1-catálogo-código]])</f>
        <v>1-100007791</v>
      </c>
      <c r="H23" s="65">
        <f ca="1">IFERROR(INDEX(INDIRECT(area_gestora&amp;"!$L$6:$L$1000"),linha_itemPAC+1),"")</f>
        <v>11988</v>
      </c>
      <c r="I23" s="66" t="str">
        <f ca="1">Dados_tratados[[#This Row],[Área Gestora]]&amp;"-"&amp;Dados_tratados[[#This Row],[ID PCA]]</f>
        <v>DUBI-6</v>
      </c>
      <c r="K23" s="67">
        <f ca="1">IFERROR(SMALL(Dados_tratados[Concatenação ID 1-catálogo-código],ROW(Dados_tratados[[#This Row],[Concatenação ID 1-catálogo-código]])-2),"")</f>
        <v>100013052</v>
      </c>
      <c r="L23" s="67" t="str">
        <f ca="1">IFERROR(INDEX('Tratamento de dados'!$S$3:$S$6,MATCH(VALUE(RIGHT(Dados_ordenados[[#This Row],[ID 1-catálogo-código]],1)),'Tratamento de dados'!$T$3:$T$6,0)),"")</f>
        <v>CATMAT</v>
      </c>
      <c r="M23" s="67">
        <f ca="1">IFERROR(VALUE(MID(Dados_ordenados[[#This Row],[ID 1-catálogo-código]],2,7)),"")</f>
        <v>1305</v>
      </c>
      <c r="N23" s="68">
        <f ca="1">IFERROR(VLOOKUP(COUNTIF(catmat_ord_col_range,Dados_ordenados[[#This Row],[ID 1-catálogo-código]])&amp;"-"&amp;Dados_ordenados[[#This Row],[ID 1-catálogo-código]],Dados_tratados[[CATMAT/CATSER - Contagem de ocorrências]:[Área Gestora + ID]],2,FALSE),"")</f>
        <v>67068</v>
      </c>
      <c r="O23" s="69" t="str">
        <f ca="1">IFERROR(VLOOKUP(COUNTIF(catmat_ord_col_range,Dados_ordenados[[#This Row],[ID 1-catálogo-código]])&amp;"-"&amp;Dados_ordenados[[#This Row],[ID 1-catálogo-código]],Dados_tratados[[CATMAT/CATSER - Contagem de ocorrências]:[Área Gestora + ID]],3,FALSE),"")</f>
        <v>SSEG-26</v>
      </c>
      <c r="P23" s="70" t="str">
        <f ca="1">IF(OR(Dados_ordenados[[#This Row],[ID 1-catálogo-código]]="",Dados_ordenados[[#This Row],[ID 1-catálogo-código]]&lt;&gt;catmat_anterior),Dados_ordenados[[#This Row],[Área Gestora-ID]],areagestoraID_anterior&amp;", "&amp;Dados_ordenados[[#This Row],[Área Gestora-ID]])</f>
        <v>SSEG-20, SSEG-21, SSEG-22, SSEG-23, SSEG-26</v>
      </c>
      <c r="Q23" s="70" t="str">
        <f ca="1">IF(OR(Dados_ordenados[[#This Row],[ID 1-catálogo-código]]="",Dados_ordenados[[#This Row],[ID 1-catálogo-código]]&lt;&gt;catmat_proximo),Dados_ordenados[[#This Row],[ID concatenado por catálogo/código]],"")</f>
        <v/>
      </c>
    </row>
    <row r="24" spans="1:17" x14ac:dyDescent="0.25">
      <c r="A24" s="63" t="str">
        <f ca="1">area_gestora_concatenada</f>
        <v>DUBI</v>
      </c>
      <c r="B24" s="64">
        <f ca="1">IFERROR(IF(INDEX(INDIRECT(area_gestora&amp;"!$B$6:$B$1000"),linha_itemPAC+1)=0,"NÃO INFORMADO",INDEX(INDIRECT(area_gestora&amp;"!$B$6:$B$1000"),linha_itemPAC+1)),"")</f>
        <v>7</v>
      </c>
      <c r="C24" s="64" t="str">
        <f ca="1">IFERROR(IF(INDEX(INDIRECT(area_gestora&amp;"!$D$6:$D$1000"),linha_itemPAC+1)="N/A","N/A", IF(INDEX(INDIRECT(area_gestora&amp;"!$D$6:$D$1000"),linha_itemPAC+1)="","NÃO INFORMADO", IF(INDEX(INDIRECT(area_gestora&amp;"!$D$6:$D$1000"),linha_itemPAC+1)=0,"NÃO INFORMADO", INDEX(INDIRECT(area_gestora&amp;"!$D$6:$D$1000"),linha_itemPAC+1)))),"")</f>
        <v>CATSER</v>
      </c>
      <c r="D24" s="64">
        <f ca="1">IFERROR(IF(ISERROR(VALUE(Dados_tratados[[#This Row],[Catálogo]]))=FALSE,Dados_tratados[[#This Row],[Catálogo]],VLOOKUP(Dados_tratados[[#This Row],[Catálogo]],$S$3:$T$6,2,FALSE)),"")</f>
        <v>1</v>
      </c>
      <c r="E24" s="64">
        <f ca="1">IFERROR(IF(INDEX(INDIRECT(area_gestora&amp;"!$E$6:$E$1000"),linha_itemPAC+1)="N/A",9999999,
IF(INDEX(INDIRECT(area_gestora&amp;"!$E$6:$E$1000"),linha_itemPAC+1)="",0,
VALUE(INDEX(INDIRECT(area_gestora&amp;"!$E$6:$E$1000"),linha_itemPAC+1)))),"")</f>
        <v>795</v>
      </c>
      <c r="F24" s="64">
        <f ca="1">IFERROR(IF(Dados_tratados[[#This Row],[Código CATSER ou Classe CATMAT]]="","",VALUE(1&amp;TEXT(Dados_tratados[[#This Row],[Código CATSER ou Classe CATMAT]],"0000000")&amp;Dados_tratados[[#This Row],[ID Catálogo]])),"")</f>
        <v>100007951</v>
      </c>
      <c r="G24" s="64" t="str">
        <f ca="1">IF(Dados_tratados[[#This Row],[Código CATSER ou Classe CATMAT]]="","",COUNTIF(catmat_col_range,Dados_tratados[[#This Row],[Concatenação ID 1-catálogo-código]])&amp;"-"&amp;Dados_tratados[[#This Row],[Concatenação ID 1-catálogo-código]])</f>
        <v>1-100007951</v>
      </c>
      <c r="H24" s="65">
        <f ca="1">IFERROR(INDEX(INDIRECT(area_gestora&amp;"!$L$6:$L$1000"),linha_itemPAC+1),"")</f>
        <v>39992</v>
      </c>
      <c r="I24" s="66" t="str">
        <f ca="1">Dados_tratados[[#This Row],[Área Gestora]]&amp;"-"&amp;Dados_tratados[[#This Row],[ID PCA]]</f>
        <v>DUBI-7</v>
      </c>
      <c r="K24" s="67">
        <f ca="1">IFERROR(SMALL(Dados_tratados[Concatenação ID 1-catálogo-código],ROW(Dados_tratados[[#This Row],[Concatenação ID 1-catálogo-código]])-2),"")</f>
        <v>100013052</v>
      </c>
      <c r="L24" s="67" t="str">
        <f ca="1">IFERROR(INDEX('Tratamento de dados'!$S$3:$S$6,MATCH(VALUE(RIGHT(Dados_ordenados[[#This Row],[ID 1-catálogo-código]],1)),'Tratamento de dados'!$T$3:$T$6,0)),"")</f>
        <v>CATMAT</v>
      </c>
      <c r="M24" s="67">
        <f ca="1">IFERROR(VALUE(MID(Dados_ordenados[[#This Row],[ID 1-catálogo-código]],2,7)),"")</f>
        <v>1305</v>
      </c>
      <c r="N24" s="68">
        <f ca="1">IFERROR(VLOOKUP(COUNTIF(catmat_ord_col_range,Dados_ordenados[[#This Row],[ID 1-catálogo-código]])&amp;"-"&amp;Dados_ordenados[[#This Row],[ID 1-catálogo-código]],Dados_tratados[[CATMAT/CATSER - Contagem de ocorrências]:[Área Gestora + ID]],2,FALSE),"")</f>
        <v>0</v>
      </c>
      <c r="O24" s="69" t="str">
        <f ca="1">IFERROR(VLOOKUP(COUNTIF(catmat_ord_col_range,Dados_ordenados[[#This Row],[ID 1-catálogo-código]])&amp;"-"&amp;Dados_ordenados[[#This Row],[ID 1-catálogo-código]],Dados_tratados[[CATMAT/CATSER - Contagem de ocorrências]:[Área Gestora + ID]],3,FALSE),"")</f>
        <v>SSEG-27</v>
      </c>
      <c r="P24" s="70" t="str">
        <f ca="1">IF(OR(Dados_ordenados[[#This Row],[ID 1-catálogo-código]]="",Dados_ordenados[[#This Row],[ID 1-catálogo-código]]&lt;&gt;catmat_anterior),Dados_ordenados[[#This Row],[Área Gestora-ID]],areagestoraID_anterior&amp;", "&amp;Dados_ordenados[[#This Row],[Área Gestora-ID]])</f>
        <v>SSEG-20, SSEG-21, SSEG-22, SSEG-23, SSEG-26, SSEG-27</v>
      </c>
      <c r="Q24" s="70" t="str">
        <f ca="1">IF(OR(Dados_ordenados[[#This Row],[ID 1-catálogo-código]]="",Dados_ordenados[[#This Row],[ID 1-catálogo-código]]&lt;&gt;catmat_proximo),Dados_ordenados[[#This Row],[ID concatenado por catálogo/código]],"")</f>
        <v/>
      </c>
    </row>
    <row r="25" spans="1:17" x14ac:dyDescent="0.25">
      <c r="A25" s="63" t="str">
        <f ca="1">area_gestora_concatenada</f>
        <v>DUBI</v>
      </c>
      <c r="B25" s="64">
        <f ca="1">IFERROR(IF(INDEX(INDIRECT(area_gestora&amp;"!$B$6:$B$1000"),linha_itemPAC+1)=0,"NÃO INFORMADO",INDEX(INDIRECT(area_gestora&amp;"!$B$6:$B$1000"),linha_itemPAC+1)),"")</f>
        <v>8</v>
      </c>
      <c r="C25" s="64" t="str">
        <f ca="1">IFERROR(IF(INDEX(INDIRECT(area_gestora&amp;"!$D$6:$D$1000"),linha_itemPAC+1)="N/A","N/A", IF(INDEX(INDIRECT(area_gestora&amp;"!$D$6:$D$1000"),linha_itemPAC+1)="","NÃO INFORMADO", IF(INDEX(INDIRECT(area_gestora&amp;"!$D$6:$D$1000"),linha_itemPAC+1)=0,"NÃO INFORMADO", INDEX(INDIRECT(area_gestora&amp;"!$D$6:$D$1000"),linha_itemPAC+1)))),"")</f>
        <v>CATSER</v>
      </c>
      <c r="D25" s="64">
        <f ca="1">IFERROR(IF(ISERROR(VALUE(Dados_tratados[[#This Row],[Catálogo]]))=FALSE,Dados_tratados[[#This Row],[Catálogo]],VLOOKUP(Dados_tratados[[#This Row],[Catálogo]],$S$3:$T$6,2,FALSE)),"")</f>
        <v>1</v>
      </c>
      <c r="E25" s="64">
        <f ca="1">IFERROR(IF(INDEX(INDIRECT(area_gestora&amp;"!$E$6:$E$1000"),linha_itemPAC+1)="N/A",9999999,
IF(INDEX(INDIRECT(area_gestora&amp;"!$E$6:$E$1000"),linha_itemPAC+1)="",0,
VALUE(INDEX(INDIRECT(area_gestora&amp;"!$E$6:$E$1000"),linha_itemPAC+1)))),"")</f>
        <v>795</v>
      </c>
      <c r="F25" s="64">
        <f ca="1">IFERROR(IF(Dados_tratados[[#This Row],[Código CATSER ou Classe CATMAT]]="","",VALUE(1&amp;TEXT(Dados_tratados[[#This Row],[Código CATSER ou Classe CATMAT]],"0000000")&amp;Dados_tratados[[#This Row],[ID Catálogo]])),"")</f>
        <v>100007951</v>
      </c>
      <c r="G25" s="64" t="str">
        <f ca="1">IF(Dados_tratados[[#This Row],[Código CATSER ou Classe CATMAT]]="","",COUNTIF(catmat_col_range,Dados_tratados[[#This Row],[Concatenação ID 1-catálogo-código]])&amp;"-"&amp;Dados_tratados[[#This Row],[Concatenação ID 1-catálogo-código]])</f>
        <v>2-100007951</v>
      </c>
      <c r="H25" s="65">
        <f ca="1">IFERROR(INDEX(INDIRECT(area_gestora&amp;"!$L$6:$L$1000"),linha_itemPAC+1),"")</f>
        <v>10000</v>
      </c>
      <c r="I25" s="66" t="str">
        <f ca="1">Dados_tratados[[#This Row],[Área Gestora]]&amp;"-"&amp;Dados_tratados[[#This Row],[ID PCA]]</f>
        <v>DUBI-8</v>
      </c>
      <c r="K25" s="67">
        <f ca="1">IFERROR(SMALL(Dados_tratados[Concatenação ID 1-catálogo-código],ROW(Dados_tratados[[#This Row],[Concatenação ID 1-catálogo-código]])-2),"")</f>
        <v>100013052</v>
      </c>
      <c r="L25" s="67" t="str">
        <f ca="1">IFERROR(INDEX('Tratamento de dados'!$S$3:$S$6,MATCH(VALUE(RIGHT(Dados_ordenados[[#This Row],[ID 1-catálogo-código]],1)),'Tratamento de dados'!$T$3:$T$6,0)),"")</f>
        <v>CATMAT</v>
      </c>
      <c r="M25" s="67">
        <f ca="1">IFERROR(VALUE(MID(Dados_ordenados[[#This Row],[ID 1-catálogo-código]],2,7)),"")</f>
        <v>1305</v>
      </c>
      <c r="N25" s="68">
        <f ca="1">IFERROR(VLOOKUP(COUNTIF(catmat_ord_col_range,Dados_ordenados[[#This Row],[ID 1-catálogo-código]])&amp;"-"&amp;Dados_ordenados[[#This Row],[ID 1-catálogo-código]],Dados_tratados[[CATMAT/CATSER - Contagem de ocorrências]:[Área Gestora + ID]],2,FALSE),"")</f>
        <v>33840</v>
      </c>
      <c r="O25" s="69" t="str">
        <f ca="1">IFERROR(VLOOKUP(COUNTIF(catmat_ord_col_range,Dados_ordenados[[#This Row],[ID 1-catálogo-código]])&amp;"-"&amp;Dados_ordenados[[#This Row],[ID 1-catálogo-código]],Dados_tratados[[CATMAT/CATSER - Contagem de ocorrências]:[Área Gestora + ID]],3,FALSE),"")</f>
        <v>SSEG-80</v>
      </c>
      <c r="P25" s="70" t="str">
        <f ca="1">IF(OR(Dados_ordenados[[#This Row],[ID 1-catálogo-código]]="",Dados_ordenados[[#This Row],[ID 1-catálogo-código]]&lt;&gt;catmat_anterior),Dados_ordenados[[#This Row],[Área Gestora-ID]],areagestoraID_anterior&amp;", "&amp;Dados_ordenados[[#This Row],[Área Gestora-ID]])</f>
        <v>SSEG-20, SSEG-21, SSEG-22, SSEG-23, SSEG-26, SSEG-27, SSEG-80</v>
      </c>
      <c r="Q25" s="70" t="str">
        <f ca="1">IF(OR(Dados_ordenados[[#This Row],[ID 1-catálogo-código]]="",Dados_ordenados[[#This Row],[ID 1-catálogo-código]]&lt;&gt;catmat_proximo),Dados_ordenados[[#This Row],[ID concatenado por catálogo/código]],"")</f>
        <v>SSEG-20, SSEG-21, SSEG-22, SSEG-23, SSEG-26, SSEG-27, SSEG-80</v>
      </c>
    </row>
    <row r="26" spans="1:17" x14ac:dyDescent="0.25">
      <c r="A26" s="63" t="str">
        <f ca="1">area_gestora_concatenada</f>
        <v>DUBI</v>
      </c>
      <c r="B26" s="64">
        <f ca="1">IFERROR(IF(INDEX(INDIRECT(area_gestora&amp;"!$B$6:$B$1000"),linha_itemPAC+1)=0,"NÃO INFORMADO",INDEX(INDIRECT(area_gestora&amp;"!$B$6:$B$1000"),linha_itemPAC+1)),"")</f>
        <v>9</v>
      </c>
      <c r="C26" s="64" t="str">
        <f ca="1">IFERROR(IF(INDEX(INDIRECT(area_gestora&amp;"!$D$6:$D$1000"),linha_itemPAC+1)="N/A","N/A", IF(INDEX(INDIRECT(area_gestora&amp;"!$D$6:$D$1000"),linha_itemPAC+1)="","NÃO INFORMADO", IF(INDEX(INDIRECT(area_gestora&amp;"!$D$6:$D$1000"),linha_itemPAC+1)=0,"NÃO INFORMADO", INDEX(INDIRECT(area_gestora&amp;"!$D$6:$D$1000"),linha_itemPAC+1)))),"")</f>
        <v>CATSER</v>
      </c>
      <c r="D26" s="64">
        <f ca="1">IFERROR(IF(ISERROR(VALUE(Dados_tratados[[#This Row],[Catálogo]]))=FALSE,Dados_tratados[[#This Row],[Catálogo]],VLOOKUP(Dados_tratados[[#This Row],[Catálogo]],$S$3:$T$6,2,FALSE)),"")</f>
        <v>1</v>
      </c>
      <c r="E26" s="64">
        <f ca="1">IFERROR(IF(INDEX(INDIRECT(area_gestora&amp;"!$E$6:$E$1000"),linha_itemPAC+1)="N/A",9999999,
IF(INDEX(INDIRECT(area_gestora&amp;"!$E$6:$E$1000"),linha_itemPAC+1)="",0,
VALUE(INDEX(INDIRECT(area_gestora&amp;"!$E$6:$E$1000"),linha_itemPAC+1)))),"")</f>
        <v>22179</v>
      </c>
      <c r="F26" s="64">
        <f ca="1">IFERROR(IF(Dados_tratados[[#This Row],[Código CATSER ou Classe CATMAT]]="","",VALUE(1&amp;TEXT(Dados_tratados[[#This Row],[Código CATSER ou Classe CATMAT]],"0000000")&amp;Dados_tratados[[#This Row],[ID Catálogo]])),"")</f>
        <v>100221791</v>
      </c>
      <c r="G26" s="64" t="str">
        <f ca="1">IF(Dados_tratados[[#This Row],[Código CATSER ou Classe CATMAT]]="","",COUNTIF(catmat_col_range,Dados_tratados[[#This Row],[Concatenação ID 1-catálogo-código]])&amp;"-"&amp;Dados_tratados[[#This Row],[Concatenação ID 1-catálogo-código]])</f>
        <v>3-100221791</v>
      </c>
      <c r="H26" s="65">
        <f ca="1">IFERROR(INDEX(INDIRECT(area_gestora&amp;"!$L$6:$L$1000"),linha_itemPAC+1),"")</f>
        <v>7564.02</v>
      </c>
      <c r="I26" s="66" t="str">
        <f ca="1">Dados_tratados[[#This Row],[Área Gestora]]&amp;"-"&amp;Dados_tratados[[#This Row],[ID PCA]]</f>
        <v>DUBI-9</v>
      </c>
      <c r="K26" s="67">
        <f ca="1">IFERROR(SMALL(Dados_tratados[Concatenação ID 1-catálogo-código],ROW(Dados_tratados[[#This Row],[Concatenação ID 1-catálogo-código]])-2),"")</f>
        <v>100013302</v>
      </c>
      <c r="L26" s="67" t="str">
        <f ca="1">IFERROR(INDEX('Tratamento de dados'!$S$3:$S$6,MATCH(VALUE(RIGHT(Dados_ordenados[[#This Row],[ID 1-catálogo-código]],1)),'Tratamento de dados'!$T$3:$T$6,0)),"")</f>
        <v>CATMAT</v>
      </c>
      <c r="M26" s="67">
        <f ca="1">IFERROR(VALUE(MID(Dados_ordenados[[#This Row],[ID 1-catálogo-código]],2,7)),"")</f>
        <v>1330</v>
      </c>
      <c r="N26" s="68">
        <f ca="1">IFERROR(VLOOKUP(COUNTIF(catmat_ord_col_range,Dados_ordenados[[#This Row],[ID 1-catálogo-código]])&amp;"-"&amp;Dados_ordenados[[#This Row],[ID 1-catálogo-código]],Dados_tratados[[CATMAT/CATSER - Contagem de ocorrências]:[Área Gestora + ID]],2,FALSE),"")</f>
        <v>0</v>
      </c>
      <c r="O26" s="69" t="str">
        <f ca="1">IFERROR(VLOOKUP(COUNTIF(catmat_ord_col_range,Dados_ordenados[[#This Row],[ID 1-catálogo-código]])&amp;"-"&amp;Dados_ordenados[[#This Row],[ID 1-catálogo-código]],Dados_tratados[[CATMAT/CATSER - Contagem de ocorrências]:[Área Gestora + ID]],3,FALSE),"")</f>
        <v>SSEG-24</v>
      </c>
      <c r="P26" s="70" t="str">
        <f ca="1">IF(OR(Dados_ordenados[[#This Row],[ID 1-catálogo-código]]="",Dados_ordenados[[#This Row],[ID 1-catálogo-código]]&lt;&gt;catmat_anterior),Dados_ordenados[[#This Row],[Área Gestora-ID]],areagestoraID_anterior&amp;", "&amp;Dados_ordenados[[#This Row],[Área Gestora-ID]])</f>
        <v>SSEG-24</v>
      </c>
      <c r="Q26" s="70" t="str">
        <f ca="1">IF(OR(Dados_ordenados[[#This Row],[ID 1-catálogo-código]]="",Dados_ordenados[[#This Row],[ID 1-catálogo-código]]&lt;&gt;catmat_proximo),Dados_ordenados[[#This Row],[ID concatenado por catálogo/código]],"")</f>
        <v/>
      </c>
    </row>
    <row r="27" spans="1:17" x14ac:dyDescent="0.25">
      <c r="A27" s="63" t="str">
        <f ca="1">area_gestora_concatenada</f>
        <v>DUBI</v>
      </c>
      <c r="B27" s="64">
        <f ca="1">IFERROR(IF(INDEX(INDIRECT(area_gestora&amp;"!$B$6:$B$1000"),linha_itemPAC+1)=0,"NÃO INFORMADO",INDEX(INDIRECT(area_gestora&amp;"!$B$6:$B$1000"),linha_itemPAC+1)),"")</f>
        <v>10</v>
      </c>
      <c r="C27" s="64" t="str">
        <f ca="1">IFERROR(IF(INDEX(INDIRECT(area_gestora&amp;"!$D$6:$D$1000"),linha_itemPAC+1)="N/A","N/A", IF(INDEX(INDIRECT(area_gestora&amp;"!$D$6:$D$1000"),linha_itemPAC+1)="","NÃO INFORMADO", IF(INDEX(INDIRECT(area_gestora&amp;"!$D$6:$D$1000"),linha_itemPAC+1)=0,"NÃO INFORMADO", INDEX(INDIRECT(area_gestora&amp;"!$D$6:$D$1000"),linha_itemPAC+1)))),"")</f>
        <v>CATSER</v>
      </c>
      <c r="D27" s="64">
        <f ca="1">IFERROR(IF(ISERROR(VALUE(Dados_tratados[[#This Row],[Catálogo]]))=FALSE,Dados_tratados[[#This Row],[Catálogo]],VLOOKUP(Dados_tratados[[#This Row],[Catálogo]],$S$3:$T$6,2,FALSE)),"")</f>
        <v>1</v>
      </c>
      <c r="E27" s="64">
        <f ca="1">IFERROR(IF(INDEX(INDIRECT(area_gestora&amp;"!$E$6:$E$1000"),linha_itemPAC+1)="N/A",9999999,
IF(INDEX(INDIRECT(area_gestora&amp;"!$E$6:$E$1000"),linha_itemPAC+1)="",0,
VALUE(INDEX(INDIRECT(area_gestora&amp;"!$E$6:$E$1000"),linha_itemPAC+1)))),"")</f>
        <v>23108</v>
      </c>
      <c r="F27" s="64">
        <f ca="1">IFERROR(IF(Dados_tratados[[#This Row],[Código CATSER ou Classe CATMAT]]="","",VALUE(1&amp;TEXT(Dados_tratados[[#This Row],[Código CATSER ou Classe CATMAT]],"0000000")&amp;Dados_tratados[[#This Row],[ID Catálogo]])),"")</f>
        <v>100231081</v>
      </c>
      <c r="G27" s="64" t="str">
        <f ca="1">IF(Dados_tratados[[#This Row],[Código CATSER ou Classe CATMAT]]="","",COUNTIF(catmat_col_range,Dados_tratados[[#This Row],[Concatenação ID 1-catálogo-código]])&amp;"-"&amp;Dados_tratados[[#This Row],[Concatenação ID 1-catálogo-código]])</f>
        <v>3-100231081</v>
      </c>
      <c r="H27" s="65">
        <f ca="1">IFERROR(INDEX(INDIRECT(area_gestora&amp;"!$L$6:$L$1000"),linha_itemPAC+1),"")</f>
        <v>586.79999999999995</v>
      </c>
      <c r="I27" s="66" t="str">
        <f ca="1">Dados_tratados[[#This Row],[Área Gestora]]&amp;"-"&amp;Dados_tratados[[#This Row],[ID PCA]]</f>
        <v>DUBI-10</v>
      </c>
      <c r="K27" s="67">
        <f ca="1">IFERROR(SMALL(Dados_tratados[Concatenação ID 1-catálogo-código],ROW(Dados_tratados[[#This Row],[Concatenação ID 1-catálogo-código]])-2),"")</f>
        <v>100013302</v>
      </c>
      <c r="L27" s="67" t="str">
        <f ca="1">IFERROR(INDEX('Tratamento de dados'!$S$3:$S$6,MATCH(VALUE(RIGHT(Dados_ordenados[[#This Row],[ID 1-catálogo-código]],1)),'Tratamento de dados'!$T$3:$T$6,0)),"")</f>
        <v>CATMAT</v>
      </c>
      <c r="M27" s="67">
        <f ca="1">IFERROR(VALUE(MID(Dados_ordenados[[#This Row],[ID 1-catálogo-código]],2,7)),"")</f>
        <v>1330</v>
      </c>
      <c r="N27" s="68">
        <f ca="1">IFERROR(VLOOKUP(COUNTIF(catmat_ord_col_range,Dados_ordenados[[#This Row],[ID 1-catálogo-código]])&amp;"-"&amp;Dados_ordenados[[#This Row],[ID 1-catálogo-código]],Dados_tratados[[CATMAT/CATSER - Contagem de ocorrências]:[Área Gestora + ID]],2,FALSE),"")</f>
        <v>0</v>
      </c>
      <c r="O27" s="69" t="str">
        <f ca="1">IFERROR(VLOOKUP(COUNTIF(catmat_ord_col_range,Dados_ordenados[[#This Row],[ID 1-catálogo-código]])&amp;"-"&amp;Dados_ordenados[[#This Row],[ID 1-catálogo-código]],Dados_tratados[[CATMAT/CATSER - Contagem de ocorrências]:[Área Gestora + ID]],3,FALSE),"")</f>
        <v>SSEG-25</v>
      </c>
      <c r="P27" s="70" t="str">
        <f ca="1">IF(OR(Dados_ordenados[[#This Row],[ID 1-catálogo-código]]="",Dados_ordenados[[#This Row],[ID 1-catálogo-código]]&lt;&gt;catmat_anterior),Dados_ordenados[[#This Row],[Área Gestora-ID]],areagestoraID_anterior&amp;", "&amp;Dados_ordenados[[#This Row],[Área Gestora-ID]])</f>
        <v>SSEG-24, SSEG-25</v>
      </c>
      <c r="Q27" s="70" t="str">
        <f ca="1">IF(OR(Dados_ordenados[[#This Row],[ID 1-catálogo-código]]="",Dados_ordenados[[#This Row],[ID 1-catálogo-código]]&lt;&gt;catmat_proximo),Dados_ordenados[[#This Row],[ID concatenado por catálogo/código]],"")</f>
        <v/>
      </c>
    </row>
    <row r="28" spans="1:17" x14ac:dyDescent="0.25">
      <c r="A28" s="63" t="str">
        <f ca="1">area_gestora_concatenada</f>
        <v>DUBI</v>
      </c>
      <c r="B28" s="64">
        <f ca="1">IFERROR(IF(INDEX(INDIRECT(area_gestora&amp;"!$B$6:$B$1000"),linha_itemPAC+1)=0,"NÃO INFORMADO",INDEX(INDIRECT(area_gestora&amp;"!$B$6:$B$1000"),linha_itemPAC+1)),"")</f>
        <v>11</v>
      </c>
      <c r="C28" s="64" t="str">
        <f ca="1">IFERROR(IF(INDEX(INDIRECT(area_gestora&amp;"!$D$6:$D$1000"),linha_itemPAC+1)="N/A","N/A", IF(INDEX(INDIRECT(area_gestora&amp;"!$D$6:$D$1000"),linha_itemPAC+1)="","NÃO INFORMADO", IF(INDEX(INDIRECT(area_gestora&amp;"!$D$6:$D$1000"),linha_itemPAC+1)=0,"NÃO INFORMADO", INDEX(INDIRECT(area_gestora&amp;"!$D$6:$D$1000"),linha_itemPAC+1)))),"")</f>
        <v>CATSER</v>
      </c>
      <c r="D28" s="64">
        <f ca="1">IFERROR(IF(ISERROR(VALUE(Dados_tratados[[#This Row],[Catálogo]]))=FALSE,Dados_tratados[[#This Row],[Catálogo]],VLOOKUP(Dados_tratados[[#This Row],[Catálogo]],$S$3:$T$6,2,FALSE)),"")</f>
        <v>1</v>
      </c>
      <c r="E28" s="64">
        <f ca="1">IFERROR(IF(INDEX(INDIRECT(area_gestora&amp;"!$E$6:$E$1000"),linha_itemPAC+1)="N/A",9999999,
IF(INDEX(INDIRECT(area_gestora&amp;"!$E$6:$E$1000"),linha_itemPAC+1)="",0,
VALUE(INDEX(INDIRECT(area_gestora&amp;"!$E$6:$E$1000"),linha_itemPAC+1)))),"")</f>
        <v>23108</v>
      </c>
      <c r="F28" s="64">
        <f ca="1">IFERROR(IF(Dados_tratados[[#This Row],[Código CATSER ou Classe CATMAT]]="","",VALUE(1&amp;TEXT(Dados_tratados[[#This Row],[Código CATSER ou Classe CATMAT]],"0000000")&amp;Dados_tratados[[#This Row],[ID Catálogo]])),"")</f>
        <v>100231081</v>
      </c>
      <c r="G28" s="64" t="str">
        <f ca="1">IF(Dados_tratados[[#This Row],[Código CATSER ou Classe CATMAT]]="","",COUNTIF(catmat_col_range,Dados_tratados[[#This Row],[Concatenação ID 1-catálogo-código]])&amp;"-"&amp;Dados_tratados[[#This Row],[Concatenação ID 1-catálogo-código]])</f>
        <v>4-100231081</v>
      </c>
      <c r="H28" s="65">
        <f ca="1">IFERROR(INDEX(INDIRECT(area_gestora&amp;"!$L$6:$L$1000"),linha_itemPAC+1),"")</f>
        <v>356.72</v>
      </c>
      <c r="I28" s="66" t="str">
        <f ca="1">Dados_tratados[[#This Row],[Área Gestora]]&amp;"-"&amp;Dados_tratados[[#This Row],[ID PCA]]</f>
        <v>DUBI-11</v>
      </c>
      <c r="K28" s="67">
        <f ca="1">IFERROR(SMALL(Dados_tratados[Concatenação ID 1-catálogo-código],ROW(Dados_tratados[[#This Row],[Concatenação ID 1-catálogo-código]])-2),"")</f>
        <v>100013302</v>
      </c>
      <c r="L28" s="67" t="str">
        <f ca="1">IFERROR(INDEX('Tratamento de dados'!$S$3:$S$6,MATCH(VALUE(RIGHT(Dados_ordenados[[#This Row],[ID 1-catálogo-código]],1)),'Tratamento de dados'!$T$3:$T$6,0)),"")</f>
        <v>CATMAT</v>
      </c>
      <c r="M28" s="67">
        <f ca="1">IFERROR(VALUE(MID(Dados_ordenados[[#This Row],[ID 1-catálogo-código]],2,7)),"")</f>
        <v>1330</v>
      </c>
      <c r="N28" s="68">
        <f ca="1">IFERROR(VLOOKUP(COUNTIF(catmat_ord_col_range,Dados_ordenados[[#This Row],[ID 1-catálogo-código]])&amp;"-"&amp;Dados_ordenados[[#This Row],[ID 1-catálogo-código]],Dados_tratados[[CATMAT/CATSER - Contagem de ocorrências]:[Área Gestora + ID]],2,FALSE),"")</f>
        <v>41440</v>
      </c>
      <c r="O28" s="69" t="str">
        <f ca="1">IFERROR(VLOOKUP(COUNTIF(catmat_ord_col_range,Dados_ordenados[[#This Row],[ID 1-catálogo-código]])&amp;"-"&amp;Dados_ordenados[[#This Row],[ID 1-catálogo-código]],Dados_tratados[[CATMAT/CATSER - Contagem de ocorrências]:[Área Gestora + ID]],3,FALSE),"")</f>
        <v>SSEG-28</v>
      </c>
      <c r="P28" s="70" t="str">
        <f ca="1">IF(OR(Dados_ordenados[[#This Row],[ID 1-catálogo-código]]="",Dados_ordenados[[#This Row],[ID 1-catálogo-código]]&lt;&gt;catmat_anterior),Dados_ordenados[[#This Row],[Área Gestora-ID]],areagestoraID_anterior&amp;", "&amp;Dados_ordenados[[#This Row],[Área Gestora-ID]])</f>
        <v>SSEG-24, SSEG-25, SSEG-28</v>
      </c>
      <c r="Q28" s="70" t="str">
        <f ca="1">IF(OR(Dados_ordenados[[#This Row],[ID 1-catálogo-código]]="",Dados_ordenados[[#This Row],[ID 1-catálogo-código]]&lt;&gt;catmat_proximo),Dados_ordenados[[#This Row],[ID concatenado por catálogo/código]],"")</f>
        <v/>
      </c>
    </row>
    <row r="29" spans="1:17" x14ac:dyDescent="0.25">
      <c r="A29" s="63" t="str">
        <f ca="1">area_gestora_concatenada</f>
        <v>DUBI</v>
      </c>
      <c r="B29" s="64">
        <f ca="1">IFERROR(IF(INDEX(INDIRECT(area_gestora&amp;"!$B$6:$B$1000"),linha_itemPAC+1)=0,"NÃO INFORMADO",INDEX(INDIRECT(area_gestora&amp;"!$B$6:$B$1000"),linha_itemPAC+1)),"")</f>
        <v>12</v>
      </c>
      <c r="C29" s="64" t="str">
        <f ca="1">IFERROR(IF(INDEX(INDIRECT(area_gestora&amp;"!$D$6:$D$1000"),linha_itemPAC+1)="N/A","N/A", IF(INDEX(INDIRECT(area_gestora&amp;"!$D$6:$D$1000"),linha_itemPAC+1)="","NÃO INFORMADO", IF(INDEX(INDIRECT(area_gestora&amp;"!$D$6:$D$1000"),linha_itemPAC+1)=0,"NÃO INFORMADO", INDEX(INDIRECT(area_gestora&amp;"!$D$6:$D$1000"),linha_itemPAC+1)))),"")</f>
        <v>CATMAT</v>
      </c>
      <c r="D29" s="64">
        <f ca="1">IFERROR(IF(ISERROR(VALUE(Dados_tratados[[#This Row],[Catálogo]]))=FALSE,Dados_tratados[[#This Row],[Catálogo]],VLOOKUP(Dados_tratados[[#This Row],[Catálogo]],$S$3:$T$6,2,FALSE)),"")</f>
        <v>2</v>
      </c>
      <c r="E29" s="64">
        <f ca="1">IFERROR(IF(INDEX(INDIRECT(area_gestora&amp;"!$E$6:$E$1000"),linha_itemPAC+1)="N/A",9999999,
IF(INDEX(INDIRECT(area_gestora&amp;"!$E$6:$E$1000"),linha_itemPAC+1)="",0,
VALUE(INDEX(INDIRECT(area_gestora&amp;"!$E$6:$E$1000"),linha_itemPAC+1)))),"")</f>
        <v>7610</v>
      </c>
      <c r="F29" s="64">
        <f ca="1">IFERROR(IF(Dados_tratados[[#This Row],[Código CATSER ou Classe CATMAT]]="","",VALUE(1&amp;TEXT(Dados_tratados[[#This Row],[Código CATSER ou Classe CATMAT]],"0000000")&amp;Dados_tratados[[#This Row],[ID Catálogo]])),"")</f>
        <v>100076102</v>
      </c>
      <c r="G29" s="64" t="str">
        <f ca="1">IF(Dados_tratados[[#This Row],[Código CATSER ou Classe CATMAT]]="","",COUNTIF(catmat_col_range,Dados_tratados[[#This Row],[Concatenação ID 1-catálogo-código]])&amp;"-"&amp;Dados_tratados[[#This Row],[Concatenação ID 1-catálogo-código]])</f>
        <v>1-100076102</v>
      </c>
      <c r="H29" s="65">
        <f ca="1">IFERROR(INDEX(INDIRECT(area_gestora&amp;"!$L$6:$L$1000"),linha_itemPAC+1),"")</f>
        <v>91711.88</v>
      </c>
      <c r="I29" s="66" t="str">
        <f ca="1">Dados_tratados[[#This Row],[Área Gestora]]&amp;"-"&amp;Dados_tratados[[#This Row],[ID PCA]]</f>
        <v>DUBI-12</v>
      </c>
      <c r="K29" s="67">
        <f ca="1">IFERROR(SMALL(Dados_tratados[Concatenação ID 1-catálogo-código],ROW(Dados_tratados[[#This Row],[Concatenação ID 1-catálogo-código]])-2),"")</f>
        <v>100013302</v>
      </c>
      <c r="L29" s="67" t="str">
        <f ca="1">IFERROR(INDEX('Tratamento de dados'!$S$3:$S$6,MATCH(VALUE(RIGHT(Dados_ordenados[[#This Row],[ID 1-catálogo-código]],1)),'Tratamento de dados'!$T$3:$T$6,0)),"")</f>
        <v>CATMAT</v>
      </c>
      <c r="M29" s="67">
        <f ca="1">IFERROR(VALUE(MID(Dados_ordenados[[#This Row],[ID 1-catálogo-código]],2,7)),"")</f>
        <v>1330</v>
      </c>
      <c r="N29" s="68">
        <f ca="1">IFERROR(VLOOKUP(COUNTIF(catmat_ord_col_range,Dados_ordenados[[#This Row],[ID 1-catálogo-código]])&amp;"-"&amp;Dados_ordenados[[#This Row],[ID 1-catálogo-código]],Dados_tratados[[CATMAT/CATSER - Contagem de ocorrências]:[Área Gestora + ID]],2,FALSE),"")</f>
        <v>12510</v>
      </c>
      <c r="O29" s="69" t="str">
        <f ca="1">IFERROR(VLOOKUP(COUNTIF(catmat_ord_col_range,Dados_ordenados[[#This Row],[ID 1-catálogo-código]])&amp;"-"&amp;Dados_ordenados[[#This Row],[ID 1-catálogo-código]],Dados_tratados[[CATMAT/CATSER - Contagem de ocorrências]:[Área Gestora + ID]],3,FALSE),"")</f>
        <v>SSEG-29</v>
      </c>
      <c r="P29" s="70" t="str">
        <f ca="1">IF(OR(Dados_ordenados[[#This Row],[ID 1-catálogo-código]]="",Dados_ordenados[[#This Row],[ID 1-catálogo-código]]&lt;&gt;catmat_anterior),Dados_ordenados[[#This Row],[Área Gestora-ID]],areagestoraID_anterior&amp;", "&amp;Dados_ordenados[[#This Row],[Área Gestora-ID]])</f>
        <v>SSEG-24, SSEG-25, SSEG-28, SSEG-29</v>
      </c>
      <c r="Q29" s="70" t="str">
        <f ca="1">IF(OR(Dados_ordenados[[#This Row],[ID 1-catálogo-código]]="",Dados_ordenados[[#This Row],[ID 1-catálogo-código]]&lt;&gt;catmat_proximo),Dados_ordenados[[#This Row],[ID concatenado por catálogo/código]],"")</f>
        <v>SSEG-24, SSEG-25, SSEG-28, SSEG-29</v>
      </c>
    </row>
    <row r="30" spans="1:17" x14ac:dyDescent="0.25">
      <c r="A30" s="63" t="str">
        <f ca="1">area_gestora_concatenada</f>
        <v>SADI</v>
      </c>
      <c r="B30" s="64">
        <f ca="1">IFERROR(IF(INDEX(INDIRECT(area_gestora&amp;"!$B$6:$B$1000"),linha_itemPAC+1)=0,"NÃO INFORMADO",INDEX(INDIRECT(area_gestora&amp;"!$B$6:$B$1000"),linha_itemPAC+1)),"")</f>
        <v>1</v>
      </c>
      <c r="C30" s="64" t="str">
        <f ca="1">IFERROR(IF(INDEX(INDIRECT(area_gestora&amp;"!$D$6:$D$1000"),linha_itemPAC+1)="N/A","N/A", IF(INDEX(INDIRECT(area_gestora&amp;"!$D$6:$D$1000"),linha_itemPAC+1)="","NÃO INFORMADO", IF(INDEX(INDIRECT(area_gestora&amp;"!$D$6:$D$1000"),linha_itemPAC+1)=0,"NÃO INFORMADO", INDEX(INDIRECT(area_gestora&amp;"!$D$6:$D$1000"),linha_itemPAC+1)))),"")</f>
        <v>N/A</v>
      </c>
      <c r="D30" s="64">
        <f ca="1">IFERROR(IF(ISERROR(VALUE(Dados_tratados[[#This Row],[Catálogo]]))=FALSE,Dados_tratados[[#This Row],[Catálogo]],VLOOKUP(Dados_tratados[[#This Row],[Catálogo]],$S$3:$T$6,2,FALSE)),"")</f>
        <v>9</v>
      </c>
      <c r="E30" s="64">
        <f ca="1">IFERROR(IF(INDEX(INDIRECT(area_gestora&amp;"!$E$6:$E$1000"),linha_itemPAC+1)="N/A",9999999,
IF(INDEX(INDIRECT(area_gestora&amp;"!$E$6:$E$1000"),linha_itemPAC+1)="",0,
VALUE(INDEX(INDIRECT(area_gestora&amp;"!$E$6:$E$1000"),linha_itemPAC+1)))),"")</f>
        <v>9999999</v>
      </c>
      <c r="F30" s="64">
        <f ca="1">IFERROR(IF(Dados_tratados[[#This Row],[Código CATSER ou Classe CATMAT]]="","",VALUE(1&amp;TEXT(Dados_tratados[[#This Row],[Código CATSER ou Classe CATMAT]],"0000000")&amp;Dados_tratados[[#This Row],[ID Catálogo]])),"")</f>
        <v>199999999</v>
      </c>
      <c r="G30" s="64" t="str">
        <f ca="1">IF(Dados_tratados[[#This Row],[Código CATSER ou Classe CATMAT]]="","",COUNTIF(catmat_col_range,Dados_tratados[[#This Row],[Concatenação ID 1-catálogo-código]])&amp;"-"&amp;Dados_tratados[[#This Row],[Concatenação ID 1-catálogo-código]])</f>
        <v>2-199999999</v>
      </c>
      <c r="H30" s="65">
        <f ca="1">IFERROR(INDEX(INDIRECT(area_gestora&amp;"!$L$6:$L$1000"),linha_itemPAC+1),"")</f>
        <v>16699.349999999999</v>
      </c>
      <c r="I30" s="66" t="str">
        <f ca="1">Dados_tratados[[#This Row],[Área Gestora]]&amp;"-"&amp;Dados_tratados[[#This Row],[ID PCA]]</f>
        <v>SADI-1</v>
      </c>
      <c r="K30" s="67">
        <f ca="1">IFERROR(SMALL(Dados_tratados[Concatenação ID 1-catálogo-código],ROW(Dados_tratados[[#This Row],[Concatenação ID 1-catálogo-código]])-2),"")</f>
        <v>100015502</v>
      </c>
      <c r="L30" s="67" t="str">
        <f ca="1">IFERROR(INDEX('Tratamento de dados'!$S$3:$S$6,MATCH(VALUE(RIGHT(Dados_ordenados[[#This Row],[ID 1-catálogo-código]],1)),'Tratamento de dados'!$T$3:$T$6,0)),"")</f>
        <v>CATMAT</v>
      </c>
      <c r="M30" s="67">
        <f ca="1">IFERROR(VALUE(MID(Dados_ordenados[[#This Row],[ID 1-catálogo-código]],2,7)),"")</f>
        <v>1550</v>
      </c>
      <c r="N30" s="68">
        <f ca="1">IFERROR(VLOOKUP(COUNTIF(catmat_ord_col_range,Dados_ordenados[[#This Row],[ID 1-catálogo-código]])&amp;"-"&amp;Dados_ordenados[[#This Row],[ID 1-catálogo-código]],Dados_tratados[[CATMAT/CATSER - Contagem de ocorrências]:[Área Gestora + ID]],2,FALSE),"")</f>
        <v>9950</v>
      </c>
      <c r="O30" s="69" t="str">
        <f ca="1">IFERROR(VLOOKUP(COUNTIF(catmat_ord_col_range,Dados_ordenados[[#This Row],[ID 1-catálogo-código]])&amp;"-"&amp;Dados_ordenados[[#This Row],[ID 1-catálogo-código]],Dados_tratados[[CATMAT/CATSER - Contagem de ocorrências]:[Área Gestora + ID]],3,FALSE),"")</f>
        <v>SSEG-77</v>
      </c>
      <c r="P30" s="70" t="str">
        <f ca="1">IF(OR(Dados_ordenados[[#This Row],[ID 1-catálogo-código]]="",Dados_ordenados[[#This Row],[ID 1-catálogo-código]]&lt;&gt;catmat_anterior),Dados_ordenados[[#This Row],[Área Gestora-ID]],areagestoraID_anterior&amp;", "&amp;Dados_ordenados[[#This Row],[Área Gestora-ID]])</f>
        <v>SSEG-77</v>
      </c>
      <c r="Q30" s="70" t="str">
        <f ca="1">IF(OR(Dados_ordenados[[#This Row],[ID 1-catálogo-código]]="",Dados_ordenados[[#This Row],[ID 1-catálogo-código]]&lt;&gt;catmat_proximo),Dados_ordenados[[#This Row],[ID concatenado por catálogo/código]],"")</f>
        <v>SSEG-77</v>
      </c>
    </row>
    <row r="31" spans="1:17" x14ac:dyDescent="0.25">
      <c r="A31" s="63" t="str">
        <f ca="1">area_gestora_concatenada</f>
        <v>SADI</v>
      </c>
      <c r="B31" s="64">
        <f ca="1">IFERROR(IF(INDEX(INDIRECT(area_gestora&amp;"!$B$6:$B$1000"),linha_itemPAC+1)=0,"NÃO INFORMADO",INDEX(INDIRECT(area_gestora&amp;"!$B$6:$B$1000"),linha_itemPAC+1)),"")</f>
        <v>2</v>
      </c>
      <c r="C31" s="64" t="str">
        <f ca="1">IFERROR(IF(INDEX(INDIRECT(area_gestora&amp;"!$D$6:$D$1000"),linha_itemPAC+1)="N/A","N/A", IF(INDEX(INDIRECT(area_gestora&amp;"!$D$6:$D$1000"),linha_itemPAC+1)="","NÃO INFORMADO", IF(INDEX(INDIRECT(area_gestora&amp;"!$D$6:$D$1000"),linha_itemPAC+1)=0,"NÃO INFORMADO", INDEX(INDIRECT(area_gestora&amp;"!$D$6:$D$1000"),linha_itemPAC+1)))),"")</f>
        <v>N/A</v>
      </c>
      <c r="D31" s="64">
        <f ca="1">IFERROR(IF(ISERROR(VALUE(Dados_tratados[[#This Row],[Catálogo]]))=FALSE,Dados_tratados[[#This Row],[Catálogo]],VLOOKUP(Dados_tratados[[#This Row],[Catálogo]],$S$3:$T$6,2,FALSE)),"")</f>
        <v>9</v>
      </c>
      <c r="E31" s="64">
        <f ca="1">IFERROR(IF(INDEX(INDIRECT(area_gestora&amp;"!$E$6:$E$1000"),linha_itemPAC+1)="N/A",9999999,
IF(INDEX(INDIRECT(area_gestora&amp;"!$E$6:$E$1000"),linha_itemPAC+1)="",0,
VALUE(INDEX(INDIRECT(area_gestora&amp;"!$E$6:$E$1000"),linha_itemPAC+1)))),"")</f>
        <v>9999999</v>
      </c>
      <c r="F31" s="64">
        <f ca="1">IFERROR(IF(Dados_tratados[[#This Row],[Código CATSER ou Classe CATMAT]]="","",VALUE(1&amp;TEXT(Dados_tratados[[#This Row],[Código CATSER ou Classe CATMAT]],"0000000")&amp;Dados_tratados[[#This Row],[ID Catálogo]])),"")</f>
        <v>199999999</v>
      </c>
      <c r="G31" s="64" t="str">
        <f ca="1">IF(Dados_tratados[[#This Row],[Código CATSER ou Classe CATMAT]]="","",COUNTIF(catmat_col_range,Dados_tratados[[#This Row],[Concatenação ID 1-catálogo-código]])&amp;"-"&amp;Dados_tratados[[#This Row],[Concatenação ID 1-catálogo-código]])</f>
        <v>3-199999999</v>
      </c>
      <c r="H31" s="65">
        <f ca="1">IFERROR(INDEX(INDIRECT(area_gestora&amp;"!$L$6:$L$1000"),linha_itemPAC+1),"")</f>
        <v>12390</v>
      </c>
      <c r="I31" s="66" t="str">
        <f ca="1">Dados_tratados[[#This Row],[Área Gestora]]&amp;"-"&amp;Dados_tratados[[#This Row],[ID PCA]]</f>
        <v>SADI-2</v>
      </c>
      <c r="K31" s="67">
        <f ca="1">IFERROR(SMALL(Dados_tratados[Concatenação ID 1-catálogo-código],ROW(Dados_tratados[[#This Row],[Concatenação ID 1-catálogo-código]])-2),"")</f>
        <v>100016271</v>
      </c>
      <c r="L31" s="67" t="str">
        <f ca="1">IFERROR(INDEX('Tratamento de dados'!$S$3:$S$6,MATCH(VALUE(RIGHT(Dados_ordenados[[#This Row],[ID 1-catálogo-código]],1)),'Tratamento de dados'!$T$3:$T$6,0)),"")</f>
        <v>CATSER</v>
      </c>
      <c r="M31" s="67">
        <f ca="1">IFERROR(VALUE(MID(Dados_ordenados[[#This Row],[ID 1-catálogo-código]],2,7)),"")</f>
        <v>1627</v>
      </c>
      <c r="N31" s="68">
        <f ca="1">IFERROR(VLOOKUP(COUNTIF(catmat_ord_col_range,Dados_ordenados[[#This Row],[ID 1-catálogo-código]])&amp;"-"&amp;Dados_ordenados[[#This Row],[ID 1-catálogo-código]],Dados_tratados[[CATMAT/CATSER - Contagem de ocorrências]:[Área Gestora + ID]],2,FALSE),"")</f>
        <v>2056770.73</v>
      </c>
      <c r="O31" s="69" t="str">
        <f ca="1">IFERROR(VLOOKUP(COUNTIF(catmat_ord_col_range,Dados_ordenados[[#This Row],[ID 1-catálogo-código]])&amp;"-"&amp;Dados_ordenados[[#This Row],[ID 1-catálogo-código]],Dados_tratados[[CATMAT/CATSER - Contagem de ocorrências]:[Área Gestora + ID]],3,FALSE),"")</f>
        <v>SADI-6</v>
      </c>
      <c r="P31" s="70" t="str">
        <f ca="1">IF(OR(Dados_ordenados[[#This Row],[ID 1-catálogo-código]]="",Dados_ordenados[[#This Row],[ID 1-catálogo-código]]&lt;&gt;catmat_anterior),Dados_ordenados[[#This Row],[Área Gestora-ID]],areagestoraID_anterior&amp;", "&amp;Dados_ordenados[[#This Row],[Área Gestora-ID]])</f>
        <v>SADI-6</v>
      </c>
      <c r="Q31" s="70" t="str">
        <f ca="1">IF(OR(Dados_ordenados[[#This Row],[ID 1-catálogo-código]]="",Dados_ordenados[[#This Row],[ID 1-catálogo-código]]&lt;&gt;catmat_proximo),Dados_ordenados[[#This Row],[ID concatenado por catálogo/código]],"")</f>
        <v/>
      </c>
    </row>
    <row r="32" spans="1:17" x14ac:dyDescent="0.25">
      <c r="A32" s="63" t="str">
        <f ca="1">area_gestora_concatenada</f>
        <v>SADI</v>
      </c>
      <c r="B32" s="64">
        <f ca="1">IFERROR(IF(INDEX(INDIRECT(area_gestora&amp;"!$B$6:$B$1000"),linha_itemPAC+1)=0,"NÃO INFORMADO",INDEX(INDIRECT(area_gestora&amp;"!$B$6:$B$1000"),linha_itemPAC+1)),"")</f>
        <v>3</v>
      </c>
      <c r="C32" s="64" t="str">
        <f ca="1">IFERROR(IF(INDEX(INDIRECT(area_gestora&amp;"!$D$6:$D$1000"),linha_itemPAC+1)="N/A","N/A", IF(INDEX(INDIRECT(area_gestora&amp;"!$D$6:$D$1000"),linha_itemPAC+1)="","NÃO INFORMADO", IF(INDEX(INDIRECT(area_gestora&amp;"!$D$6:$D$1000"),linha_itemPAC+1)=0,"NÃO INFORMADO", INDEX(INDIRECT(area_gestora&amp;"!$D$6:$D$1000"),linha_itemPAC+1)))),"")</f>
        <v>N/A</v>
      </c>
      <c r="D32" s="64">
        <f ca="1">IFERROR(IF(ISERROR(VALUE(Dados_tratados[[#This Row],[Catálogo]]))=FALSE,Dados_tratados[[#This Row],[Catálogo]],VLOOKUP(Dados_tratados[[#This Row],[Catálogo]],$S$3:$T$6,2,FALSE)),"")</f>
        <v>9</v>
      </c>
      <c r="E32" s="64">
        <f ca="1">IFERROR(IF(INDEX(INDIRECT(area_gestora&amp;"!$E$6:$E$1000"),linha_itemPAC+1)="N/A",9999999,
IF(INDEX(INDIRECT(area_gestora&amp;"!$E$6:$E$1000"),linha_itemPAC+1)="",0,
VALUE(INDEX(INDIRECT(area_gestora&amp;"!$E$6:$E$1000"),linha_itemPAC+1)))),"")</f>
        <v>9999999</v>
      </c>
      <c r="F32" s="64">
        <f ca="1">IFERROR(IF(Dados_tratados[[#This Row],[Código CATSER ou Classe CATMAT]]="","",VALUE(1&amp;TEXT(Dados_tratados[[#This Row],[Código CATSER ou Classe CATMAT]],"0000000")&amp;Dados_tratados[[#This Row],[ID Catálogo]])),"")</f>
        <v>199999999</v>
      </c>
      <c r="G32" s="64" t="str">
        <f ca="1">IF(Dados_tratados[[#This Row],[Código CATSER ou Classe CATMAT]]="","",COUNTIF(catmat_col_range,Dados_tratados[[#This Row],[Concatenação ID 1-catálogo-código]])&amp;"-"&amp;Dados_tratados[[#This Row],[Concatenação ID 1-catálogo-código]])</f>
        <v>4-199999999</v>
      </c>
      <c r="H32" s="65">
        <f ca="1">IFERROR(INDEX(INDIRECT(area_gestora&amp;"!$L$6:$L$1000"),linha_itemPAC+1),"")</f>
        <v>0</v>
      </c>
      <c r="I32" s="66" t="str">
        <f ca="1">Dados_tratados[[#This Row],[Área Gestora]]&amp;"-"&amp;Dados_tratados[[#This Row],[ID PCA]]</f>
        <v>SADI-3</v>
      </c>
      <c r="K32" s="67">
        <f ca="1">IFERROR(SMALL(Dados_tratados[Concatenação ID 1-catálogo-código],ROW(Dados_tratados[[#This Row],[Concatenação ID 1-catálogo-código]])-2),"")</f>
        <v>100016271</v>
      </c>
      <c r="L32" s="67" t="str">
        <f ca="1">IFERROR(INDEX('Tratamento de dados'!$S$3:$S$6,MATCH(VALUE(RIGHT(Dados_ordenados[[#This Row],[ID 1-catálogo-código]],1)),'Tratamento de dados'!$T$3:$T$6,0)),"")</f>
        <v>CATSER</v>
      </c>
      <c r="M32" s="67">
        <f ca="1">IFERROR(VALUE(MID(Dados_ordenados[[#This Row],[ID 1-catálogo-código]],2,7)),"")</f>
        <v>1627</v>
      </c>
      <c r="N32" s="68">
        <f ca="1">IFERROR(VLOOKUP(COUNTIF(catmat_ord_col_range,Dados_ordenados[[#This Row],[ID 1-catálogo-código]])&amp;"-"&amp;Dados_ordenados[[#This Row],[ID 1-catálogo-código]],Dados_tratados[[CATMAT/CATSER - Contagem de ocorrências]:[Área Gestora + ID]],2,FALSE),"")</f>
        <v>0</v>
      </c>
      <c r="O32" s="69" t="str">
        <f ca="1">IFERROR(VLOOKUP(COUNTIF(catmat_ord_col_range,Dados_ordenados[[#This Row],[ID 1-catálogo-código]])&amp;"-"&amp;Dados_ordenados[[#This Row],[ID 1-catálogo-código]],Dados_tratados[[CATMAT/CATSER - Contagem de ocorrências]:[Área Gestora + ID]],3,FALSE),"")</f>
        <v>SADI-54</v>
      </c>
      <c r="P32" s="70" t="str">
        <f ca="1">IF(OR(Dados_ordenados[[#This Row],[ID 1-catálogo-código]]="",Dados_ordenados[[#This Row],[ID 1-catálogo-código]]&lt;&gt;catmat_anterior),Dados_ordenados[[#This Row],[Área Gestora-ID]],areagestoraID_anterior&amp;", "&amp;Dados_ordenados[[#This Row],[Área Gestora-ID]])</f>
        <v>SADI-6, SADI-54</v>
      </c>
      <c r="Q32" s="70" t="str">
        <f ca="1">IF(OR(Dados_ordenados[[#This Row],[ID 1-catálogo-código]]="",Dados_ordenados[[#This Row],[ID 1-catálogo-código]]&lt;&gt;catmat_proximo),Dados_ordenados[[#This Row],[ID concatenado por catálogo/código]],"")</f>
        <v/>
      </c>
    </row>
    <row r="33" spans="1:17" x14ac:dyDescent="0.25">
      <c r="A33" s="63" t="str">
        <f ca="1">area_gestora_concatenada</f>
        <v>SADI</v>
      </c>
      <c r="B33" s="64">
        <f ca="1">IFERROR(IF(INDEX(INDIRECT(area_gestora&amp;"!$B$6:$B$1000"),linha_itemPAC+1)=0,"NÃO INFORMADO",INDEX(INDIRECT(area_gestora&amp;"!$B$6:$B$1000"),linha_itemPAC+1)),"")</f>
        <v>4</v>
      </c>
      <c r="C33" s="64" t="str">
        <f ca="1">IFERROR(IF(INDEX(INDIRECT(area_gestora&amp;"!$D$6:$D$1000"),linha_itemPAC+1)="N/A","N/A", IF(INDEX(INDIRECT(area_gestora&amp;"!$D$6:$D$1000"),linha_itemPAC+1)="","NÃO INFORMADO", IF(INDEX(INDIRECT(area_gestora&amp;"!$D$6:$D$1000"),linha_itemPAC+1)=0,"NÃO INFORMADO", INDEX(INDIRECT(area_gestora&amp;"!$D$6:$D$1000"),linha_itemPAC+1)))),"")</f>
        <v>CATSER</v>
      </c>
      <c r="D33" s="64">
        <f ca="1">IFERROR(IF(ISERROR(VALUE(Dados_tratados[[#This Row],[Catálogo]]))=FALSE,Dados_tratados[[#This Row],[Catálogo]],VLOOKUP(Dados_tratados[[#This Row],[Catálogo]],$S$3:$T$6,2,FALSE)),"")</f>
        <v>1</v>
      </c>
      <c r="E33" s="64">
        <f ca="1">IFERROR(IF(INDEX(INDIRECT(area_gestora&amp;"!$E$6:$E$1000"),linha_itemPAC+1)="N/A",9999999,
IF(INDEX(INDIRECT(area_gestora&amp;"!$E$6:$E$1000"),linha_itemPAC+1)="",0,
VALUE(INDEX(INDIRECT(area_gestora&amp;"!$E$6:$E$1000"),linha_itemPAC+1)))),"")</f>
        <v>3719</v>
      </c>
      <c r="F33" s="64">
        <f ca="1">IFERROR(IF(Dados_tratados[[#This Row],[Código CATSER ou Classe CATMAT]]="","",VALUE(1&amp;TEXT(Dados_tratados[[#This Row],[Código CATSER ou Classe CATMAT]],"0000000")&amp;Dados_tratados[[#This Row],[ID Catálogo]])),"")</f>
        <v>100037191</v>
      </c>
      <c r="G33" s="64" t="str">
        <f ca="1">IF(Dados_tratados[[#This Row],[Código CATSER ou Classe CATMAT]]="","",COUNTIF(catmat_col_range,Dados_tratados[[#This Row],[Concatenação ID 1-catálogo-código]])&amp;"-"&amp;Dados_tratados[[#This Row],[Concatenação ID 1-catálogo-código]])</f>
        <v>2-100037191</v>
      </c>
      <c r="H33" s="65">
        <f ca="1">IFERROR(INDEX(INDIRECT(area_gestora&amp;"!$L$6:$L$1000"),linha_itemPAC+1),"")</f>
        <v>518916.42999999993</v>
      </c>
      <c r="I33" s="66" t="str">
        <f ca="1">Dados_tratados[[#This Row],[Área Gestora]]&amp;"-"&amp;Dados_tratados[[#This Row],[ID PCA]]</f>
        <v>SADI-4</v>
      </c>
      <c r="K33" s="67">
        <f ca="1">IFERROR(SMALL(Dados_tratados[Concatenação ID 1-catálogo-código],ROW(Dados_tratados[[#This Row],[Concatenação ID 1-catálogo-código]])-2),"")</f>
        <v>100016271</v>
      </c>
      <c r="L33" s="67" t="str">
        <f ca="1">IFERROR(INDEX('Tratamento de dados'!$S$3:$S$6,MATCH(VALUE(RIGHT(Dados_ordenados[[#This Row],[ID 1-catálogo-código]],1)),'Tratamento de dados'!$T$3:$T$6,0)),"")</f>
        <v>CATSER</v>
      </c>
      <c r="M33" s="67">
        <f ca="1">IFERROR(VALUE(MID(Dados_ordenados[[#This Row],[ID 1-catálogo-código]],2,7)),"")</f>
        <v>1627</v>
      </c>
      <c r="N33" s="68">
        <f ca="1">IFERROR(VLOOKUP(COUNTIF(catmat_ord_col_range,Dados_ordenados[[#This Row],[ID 1-catálogo-código]])&amp;"-"&amp;Dados_ordenados[[#This Row],[ID 1-catálogo-código]],Dados_tratados[[CATMAT/CATSER - Contagem de ocorrências]:[Área Gestora + ID]],2,FALSE),"")</f>
        <v>1064748.8</v>
      </c>
      <c r="O33" s="69" t="str">
        <f ca="1">IFERROR(VLOOKUP(COUNTIF(catmat_ord_col_range,Dados_ordenados[[#This Row],[ID 1-catálogo-código]])&amp;"-"&amp;Dados_ordenados[[#This Row],[ID 1-catálogo-código]],Dados_tratados[[CATMAT/CATSER - Contagem de ocorrências]:[Área Gestora + ID]],3,FALSE),"")</f>
        <v>SADI-55</v>
      </c>
      <c r="P33" s="70" t="str">
        <f ca="1">IF(OR(Dados_ordenados[[#This Row],[ID 1-catálogo-código]]="",Dados_ordenados[[#This Row],[ID 1-catálogo-código]]&lt;&gt;catmat_anterior),Dados_ordenados[[#This Row],[Área Gestora-ID]],areagestoraID_anterior&amp;", "&amp;Dados_ordenados[[#This Row],[Área Gestora-ID]])</f>
        <v>SADI-6, SADI-54, SADI-55</v>
      </c>
      <c r="Q33" s="70" t="str">
        <f ca="1">IF(OR(Dados_ordenados[[#This Row],[ID 1-catálogo-código]]="",Dados_ordenados[[#This Row],[ID 1-catálogo-código]]&lt;&gt;catmat_proximo),Dados_ordenados[[#This Row],[ID concatenado por catálogo/código]],"")</f>
        <v/>
      </c>
    </row>
    <row r="34" spans="1:17" x14ac:dyDescent="0.25">
      <c r="A34" s="63" t="str">
        <f ca="1">area_gestora_concatenada</f>
        <v>SADI</v>
      </c>
      <c r="B34" s="64">
        <f ca="1">IFERROR(IF(INDEX(INDIRECT(area_gestora&amp;"!$B$6:$B$1000"),linha_itemPAC+1)=0,"NÃO INFORMADO",INDEX(INDIRECT(area_gestora&amp;"!$B$6:$B$1000"),linha_itemPAC+1)),"")</f>
        <v>5</v>
      </c>
      <c r="C34" s="64" t="str">
        <f ca="1">IFERROR(IF(INDEX(INDIRECT(area_gestora&amp;"!$D$6:$D$1000"),linha_itemPAC+1)="N/A","N/A", IF(INDEX(INDIRECT(area_gestora&amp;"!$D$6:$D$1000"),linha_itemPAC+1)="","NÃO INFORMADO", IF(INDEX(INDIRECT(area_gestora&amp;"!$D$6:$D$1000"),linha_itemPAC+1)=0,"NÃO INFORMADO", INDEX(INDIRECT(area_gestora&amp;"!$D$6:$D$1000"),linha_itemPAC+1)))),"")</f>
        <v>CATSER</v>
      </c>
      <c r="D34" s="64">
        <f ca="1">IFERROR(IF(ISERROR(VALUE(Dados_tratados[[#This Row],[Catálogo]]))=FALSE,Dados_tratados[[#This Row],[Catálogo]],VLOOKUP(Dados_tratados[[#This Row],[Catálogo]],$S$3:$T$6,2,FALSE)),"")</f>
        <v>1</v>
      </c>
      <c r="E34" s="64">
        <f ca="1">IFERROR(IF(INDEX(INDIRECT(area_gestora&amp;"!$E$6:$E$1000"),linha_itemPAC+1)="N/A",9999999,
IF(INDEX(INDIRECT(area_gestora&amp;"!$E$6:$E$1000"),linha_itemPAC+1)="",0,
VALUE(INDEX(INDIRECT(area_gestora&amp;"!$E$6:$E$1000"),linha_itemPAC+1)))),"")</f>
        <v>5380</v>
      </c>
      <c r="F34" s="64">
        <f ca="1">IFERROR(IF(Dados_tratados[[#This Row],[Código CATSER ou Classe CATMAT]]="","",VALUE(1&amp;TEXT(Dados_tratados[[#This Row],[Código CATSER ou Classe CATMAT]],"0000000")&amp;Dados_tratados[[#This Row],[ID Catálogo]])),"")</f>
        <v>100053801</v>
      </c>
      <c r="G34" s="64" t="str">
        <f ca="1">IF(Dados_tratados[[#This Row],[Código CATSER ou Classe CATMAT]]="","",COUNTIF(catmat_col_range,Dados_tratados[[#This Row],[Concatenação ID 1-catálogo-código]])&amp;"-"&amp;Dados_tratados[[#This Row],[Concatenação ID 1-catálogo-código]])</f>
        <v>1-100053801</v>
      </c>
      <c r="H34" s="65">
        <f ca="1">IFERROR(INDEX(INDIRECT(area_gestora&amp;"!$L$6:$L$1000"),linha_itemPAC+1),"")</f>
        <v>637495.66999999993</v>
      </c>
      <c r="I34" s="66" t="str">
        <f ca="1">Dados_tratados[[#This Row],[Área Gestora]]&amp;"-"&amp;Dados_tratados[[#This Row],[ID PCA]]</f>
        <v>SADI-5</v>
      </c>
      <c r="K34" s="67">
        <f ca="1">IFERROR(SMALL(Dados_tratados[Concatenação ID 1-catálogo-código],ROW(Dados_tratados[[#This Row],[Concatenação ID 1-catálogo-código]])-2),"")</f>
        <v>100016271</v>
      </c>
      <c r="L34" s="67" t="str">
        <f ca="1">IFERROR(INDEX('Tratamento de dados'!$S$3:$S$6,MATCH(VALUE(RIGHT(Dados_ordenados[[#This Row],[ID 1-catálogo-código]],1)),'Tratamento de dados'!$T$3:$T$6,0)),"")</f>
        <v>CATSER</v>
      </c>
      <c r="M34" s="67">
        <f ca="1">IFERROR(VALUE(MID(Dados_ordenados[[#This Row],[ID 1-catálogo-código]],2,7)),"")</f>
        <v>1627</v>
      </c>
      <c r="N34" s="68">
        <f ca="1">IFERROR(VLOOKUP(COUNTIF(catmat_ord_col_range,Dados_ordenados[[#This Row],[ID 1-catálogo-código]])&amp;"-"&amp;Dados_ordenados[[#This Row],[ID 1-catálogo-código]],Dados_tratados[[CATMAT/CATSER - Contagem de ocorrências]:[Área Gestora + ID]],2,FALSE),"")</f>
        <v>0</v>
      </c>
      <c r="O34" s="69" t="str">
        <f ca="1">IFERROR(VLOOKUP(COUNTIF(catmat_ord_col_range,Dados_ordenados[[#This Row],[ID 1-catálogo-código]])&amp;"-"&amp;Dados_ordenados[[#This Row],[ID 1-catálogo-código]],Dados_tratados[[CATMAT/CATSER - Contagem de ocorrências]:[Área Gestora + ID]],3,FALSE),"")</f>
        <v>SADI-56</v>
      </c>
      <c r="P34" s="70" t="str">
        <f ca="1">IF(OR(Dados_ordenados[[#This Row],[ID 1-catálogo-código]]="",Dados_ordenados[[#This Row],[ID 1-catálogo-código]]&lt;&gt;catmat_anterior),Dados_ordenados[[#This Row],[Área Gestora-ID]],areagestoraID_anterior&amp;", "&amp;Dados_ordenados[[#This Row],[Área Gestora-ID]])</f>
        <v>SADI-6, SADI-54, SADI-55, SADI-56</v>
      </c>
      <c r="Q34" s="70" t="str">
        <f ca="1">IF(OR(Dados_ordenados[[#This Row],[ID 1-catálogo-código]]="",Dados_ordenados[[#This Row],[ID 1-catálogo-código]]&lt;&gt;catmat_proximo),Dados_ordenados[[#This Row],[ID concatenado por catálogo/código]],"")</f>
        <v/>
      </c>
    </row>
    <row r="35" spans="1:17" x14ac:dyDescent="0.25">
      <c r="A35" s="63" t="str">
        <f ca="1">area_gestora_concatenada</f>
        <v>SADI</v>
      </c>
      <c r="B35" s="64">
        <f ca="1">IFERROR(IF(INDEX(INDIRECT(area_gestora&amp;"!$B$6:$B$1000"),linha_itemPAC+1)=0,"NÃO INFORMADO",INDEX(INDIRECT(area_gestora&amp;"!$B$6:$B$1000"),linha_itemPAC+1)),"")</f>
        <v>6</v>
      </c>
      <c r="C35" s="64" t="str">
        <f ca="1">IFERROR(IF(INDEX(INDIRECT(area_gestora&amp;"!$D$6:$D$1000"),linha_itemPAC+1)="N/A","N/A", IF(INDEX(INDIRECT(area_gestora&amp;"!$D$6:$D$1000"),linha_itemPAC+1)="","NÃO INFORMADO", IF(INDEX(INDIRECT(area_gestora&amp;"!$D$6:$D$1000"),linha_itemPAC+1)=0,"NÃO INFORMADO", INDEX(INDIRECT(area_gestora&amp;"!$D$6:$D$1000"),linha_itemPAC+1)))),"")</f>
        <v>CATSER</v>
      </c>
      <c r="D35" s="64">
        <f ca="1">IFERROR(IF(ISERROR(VALUE(Dados_tratados[[#This Row],[Catálogo]]))=FALSE,Dados_tratados[[#This Row],[Catálogo]],VLOOKUP(Dados_tratados[[#This Row],[Catálogo]],$S$3:$T$6,2,FALSE)),"")</f>
        <v>1</v>
      </c>
      <c r="E35" s="64">
        <f ca="1">IFERROR(IF(INDEX(INDIRECT(area_gestora&amp;"!$E$6:$E$1000"),linha_itemPAC+1)="N/A",9999999,
IF(INDEX(INDIRECT(area_gestora&amp;"!$E$6:$E$1000"),linha_itemPAC+1)="",0,
VALUE(INDEX(INDIRECT(area_gestora&amp;"!$E$6:$E$1000"),linha_itemPAC+1)))),"")</f>
        <v>1627</v>
      </c>
      <c r="F35" s="64">
        <f ca="1">IFERROR(IF(Dados_tratados[[#This Row],[Código CATSER ou Classe CATMAT]]="","",VALUE(1&amp;TEXT(Dados_tratados[[#This Row],[Código CATSER ou Classe CATMAT]],"0000000")&amp;Dados_tratados[[#This Row],[ID Catálogo]])),"")</f>
        <v>100016271</v>
      </c>
      <c r="G35" s="64" t="str">
        <f ca="1">IF(Dados_tratados[[#This Row],[Código CATSER ou Classe CATMAT]]="","",COUNTIF(catmat_col_range,Dados_tratados[[#This Row],[Concatenação ID 1-catálogo-código]])&amp;"-"&amp;Dados_tratados[[#This Row],[Concatenação ID 1-catálogo-código]])</f>
        <v>1-100016271</v>
      </c>
      <c r="H35" s="65">
        <f ca="1">IFERROR(INDEX(INDIRECT(area_gestora&amp;"!$L$6:$L$1000"),linha_itemPAC+1),"")</f>
        <v>2056770.73</v>
      </c>
      <c r="I35" s="66" t="str">
        <f ca="1">Dados_tratados[[#This Row],[Área Gestora]]&amp;"-"&amp;Dados_tratados[[#This Row],[ID PCA]]</f>
        <v>SADI-6</v>
      </c>
      <c r="K35" s="67">
        <f ca="1">IFERROR(SMALL(Dados_tratados[Concatenação ID 1-catálogo-código],ROW(Dados_tratados[[#This Row],[Concatenação ID 1-catálogo-código]])-2),"")</f>
        <v>100016271</v>
      </c>
      <c r="L35" s="67" t="str">
        <f ca="1">IFERROR(INDEX('Tratamento de dados'!$S$3:$S$6,MATCH(VALUE(RIGHT(Dados_ordenados[[#This Row],[ID 1-catálogo-código]],1)),'Tratamento de dados'!$T$3:$T$6,0)),"")</f>
        <v>CATSER</v>
      </c>
      <c r="M35" s="67">
        <f ca="1">IFERROR(VALUE(MID(Dados_ordenados[[#This Row],[ID 1-catálogo-código]],2,7)),"")</f>
        <v>1627</v>
      </c>
      <c r="N35" s="68">
        <f ca="1">IFERROR(VLOOKUP(COUNTIF(catmat_ord_col_range,Dados_ordenados[[#This Row],[ID 1-catálogo-código]])&amp;"-"&amp;Dados_ordenados[[#This Row],[ID 1-catálogo-código]],Dados_tratados[[CATMAT/CATSER - Contagem de ocorrências]:[Área Gestora + ID]],2,FALSE),"")</f>
        <v>73088.92</v>
      </c>
      <c r="O35" s="69" t="str">
        <f ca="1">IFERROR(VLOOKUP(COUNTIF(catmat_ord_col_range,Dados_ordenados[[#This Row],[ID 1-catálogo-código]])&amp;"-"&amp;Dados_ordenados[[#This Row],[ID 1-catálogo-código]],Dados_tratados[[CATMAT/CATSER - Contagem de ocorrências]:[Área Gestora + ID]],3,FALSE),"")</f>
        <v>SADI-93</v>
      </c>
      <c r="P35" s="70" t="str">
        <f ca="1">IF(OR(Dados_ordenados[[#This Row],[ID 1-catálogo-código]]="",Dados_ordenados[[#This Row],[ID 1-catálogo-código]]&lt;&gt;catmat_anterior),Dados_ordenados[[#This Row],[Área Gestora-ID]],areagestoraID_anterior&amp;", "&amp;Dados_ordenados[[#This Row],[Área Gestora-ID]])</f>
        <v>SADI-6, SADI-54, SADI-55, SADI-56, SADI-93</v>
      </c>
      <c r="Q35" s="70" t="str">
        <f ca="1">IF(OR(Dados_ordenados[[#This Row],[ID 1-catálogo-código]]="",Dados_ordenados[[#This Row],[ID 1-catálogo-código]]&lt;&gt;catmat_proximo),Dados_ordenados[[#This Row],[ID concatenado por catálogo/código]],"")</f>
        <v/>
      </c>
    </row>
    <row r="36" spans="1:17" x14ac:dyDescent="0.25">
      <c r="A36" s="63" t="str">
        <f ca="1">area_gestora_concatenada</f>
        <v>SADI</v>
      </c>
      <c r="B36" s="64">
        <f ca="1">IFERROR(IF(INDEX(INDIRECT(area_gestora&amp;"!$B$6:$B$1000"),linha_itemPAC+1)=0,"NÃO INFORMADO",INDEX(INDIRECT(area_gestora&amp;"!$B$6:$B$1000"),linha_itemPAC+1)),"")</f>
        <v>7</v>
      </c>
      <c r="C36" s="64" t="str">
        <f ca="1">IFERROR(IF(INDEX(INDIRECT(area_gestora&amp;"!$D$6:$D$1000"),linha_itemPAC+1)="N/A","N/A", IF(INDEX(INDIRECT(area_gestora&amp;"!$D$6:$D$1000"),linha_itemPAC+1)="","NÃO INFORMADO", IF(INDEX(INDIRECT(area_gestora&amp;"!$D$6:$D$1000"),linha_itemPAC+1)=0,"NÃO INFORMADO", INDEX(INDIRECT(area_gestora&amp;"!$D$6:$D$1000"),linha_itemPAC+1)))),"")</f>
        <v>CATSER</v>
      </c>
      <c r="D36" s="64">
        <f ca="1">IFERROR(IF(ISERROR(VALUE(Dados_tratados[[#This Row],[Catálogo]]))=FALSE,Dados_tratados[[#This Row],[Catálogo]],VLOOKUP(Dados_tratados[[#This Row],[Catálogo]],$S$3:$T$6,2,FALSE)),"")</f>
        <v>1</v>
      </c>
      <c r="E36" s="64">
        <f ca="1">IFERROR(IF(INDEX(INDIRECT(area_gestora&amp;"!$E$6:$E$1000"),linha_itemPAC+1)="N/A",9999999,
IF(INDEX(INDIRECT(area_gestora&amp;"!$E$6:$E$1000"),linha_itemPAC+1)="",0,
VALUE(INDEX(INDIRECT(area_gestora&amp;"!$E$6:$E$1000"),linha_itemPAC+1)))),"")</f>
        <v>24090</v>
      </c>
      <c r="F36" s="64">
        <f ca="1">IFERROR(IF(Dados_tratados[[#This Row],[Código CATSER ou Classe CATMAT]]="","",VALUE(1&amp;TEXT(Dados_tratados[[#This Row],[Código CATSER ou Classe CATMAT]],"0000000")&amp;Dados_tratados[[#This Row],[ID Catálogo]])),"")</f>
        <v>100240901</v>
      </c>
      <c r="G36" s="64" t="str">
        <f ca="1">IF(Dados_tratados[[#This Row],[Código CATSER ou Classe CATMAT]]="","",COUNTIF(catmat_col_range,Dados_tratados[[#This Row],[Concatenação ID 1-catálogo-código]])&amp;"-"&amp;Dados_tratados[[#This Row],[Concatenação ID 1-catálogo-código]])</f>
        <v>1-100240901</v>
      </c>
      <c r="H36" s="65">
        <f ca="1">IFERROR(INDEX(INDIRECT(area_gestora&amp;"!$L$6:$L$1000"),linha_itemPAC+1),"")</f>
        <v>5948075.5</v>
      </c>
      <c r="I36" s="66" t="str">
        <f ca="1">Dados_tratados[[#This Row],[Área Gestora]]&amp;"-"&amp;Dados_tratados[[#This Row],[ID PCA]]</f>
        <v>SADI-7</v>
      </c>
      <c r="K36" s="67">
        <f ca="1">IFERROR(SMALL(Dados_tratados[Concatenação ID 1-catálogo-código],ROW(Dados_tratados[[#This Row],[Concatenação ID 1-catálogo-código]])-2),"")</f>
        <v>100016271</v>
      </c>
      <c r="L36" s="67" t="str">
        <f ca="1">IFERROR(INDEX('Tratamento de dados'!$S$3:$S$6,MATCH(VALUE(RIGHT(Dados_ordenados[[#This Row],[ID 1-catálogo-código]],1)),'Tratamento de dados'!$T$3:$T$6,0)),"")</f>
        <v>CATSER</v>
      </c>
      <c r="M36" s="67">
        <f ca="1">IFERROR(VALUE(MID(Dados_ordenados[[#This Row],[ID 1-catálogo-código]],2,7)),"")</f>
        <v>1627</v>
      </c>
      <c r="N36" s="68">
        <f ca="1">IFERROR(VLOOKUP(COUNTIF(catmat_ord_col_range,Dados_ordenados[[#This Row],[ID 1-catálogo-código]])&amp;"-"&amp;Dados_ordenados[[#This Row],[ID 1-catálogo-código]],Dados_tratados[[CATMAT/CATSER - Contagem de ocorrências]:[Área Gestora + ID]],2,FALSE),"")</f>
        <v>0</v>
      </c>
      <c r="O36" s="69" t="str">
        <f ca="1">IFERROR(VLOOKUP(COUNTIF(catmat_ord_col_range,Dados_ordenados[[#This Row],[ID 1-catálogo-código]])&amp;"-"&amp;Dados_ordenados[[#This Row],[ID 1-catálogo-código]],Dados_tratados[[CATMAT/CATSER - Contagem de ocorrências]:[Área Gestora + ID]],3,FALSE),"")</f>
        <v>SADI-96</v>
      </c>
      <c r="P36" s="70" t="str">
        <f ca="1">IF(OR(Dados_ordenados[[#This Row],[ID 1-catálogo-código]]="",Dados_ordenados[[#This Row],[ID 1-catálogo-código]]&lt;&gt;catmat_anterior),Dados_ordenados[[#This Row],[Área Gestora-ID]],areagestoraID_anterior&amp;", "&amp;Dados_ordenados[[#This Row],[Área Gestora-ID]])</f>
        <v>SADI-6, SADI-54, SADI-55, SADI-56, SADI-93, SADI-96</v>
      </c>
      <c r="Q36" s="70" t="str">
        <f ca="1">IF(OR(Dados_ordenados[[#This Row],[ID 1-catálogo-código]]="",Dados_ordenados[[#This Row],[ID 1-catálogo-código]]&lt;&gt;catmat_proximo),Dados_ordenados[[#This Row],[ID concatenado por catálogo/código]],"")</f>
        <v/>
      </c>
    </row>
    <row r="37" spans="1:17" x14ac:dyDescent="0.25">
      <c r="A37" s="63" t="str">
        <f ca="1">area_gestora_concatenada</f>
        <v>SADI</v>
      </c>
      <c r="B37" s="64">
        <f ca="1">IFERROR(IF(INDEX(INDIRECT(area_gestora&amp;"!$B$6:$B$1000"),linha_itemPAC+1)=0,"NÃO INFORMADO",INDEX(INDIRECT(area_gestora&amp;"!$B$6:$B$1000"),linha_itemPAC+1)),"")</f>
        <v>8</v>
      </c>
      <c r="C37" s="64" t="str">
        <f ca="1">IFERROR(IF(INDEX(INDIRECT(area_gestora&amp;"!$D$6:$D$1000"),linha_itemPAC+1)="N/A","N/A", IF(INDEX(INDIRECT(area_gestora&amp;"!$D$6:$D$1000"),linha_itemPAC+1)="","NÃO INFORMADO", IF(INDEX(INDIRECT(area_gestora&amp;"!$D$6:$D$1000"),linha_itemPAC+1)=0,"NÃO INFORMADO", INDEX(INDIRECT(area_gestora&amp;"!$D$6:$D$1000"),linha_itemPAC+1)))),"")</f>
        <v>CATSER</v>
      </c>
      <c r="D37" s="64">
        <f ca="1">IFERROR(IF(ISERROR(VALUE(Dados_tratados[[#This Row],[Catálogo]]))=FALSE,Dados_tratados[[#This Row],[Catálogo]],VLOOKUP(Dados_tratados[[#This Row],[Catálogo]],$S$3:$T$6,2,FALSE)),"")</f>
        <v>1</v>
      </c>
      <c r="E37" s="64">
        <f ca="1">IFERROR(IF(INDEX(INDIRECT(area_gestora&amp;"!$E$6:$E$1000"),linha_itemPAC+1)="N/A",9999999,
IF(INDEX(INDIRECT(area_gestora&amp;"!$E$6:$E$1000"),linha_itemPAC+1)="",0,
VALUE(INDEX(INDIRECT(area_gestora&amp;"!$E$6:$E$1000"),linha_itemPAC+1)))),"")</f>
        <v>14397</v>
      </c>
      <c r="F37" s="64">
        <f ca="1">IFERROR(IF(Dados_tratados[[#This Row],[Código CATSER ou Classe CATMAT]]="","",VALUE(1&amp;TEXT(Dados_tratados[[#This Row],[Código CATSER ou Classe CATMAT]],"0000000")&amp;Dados_tratados[[#This Row],[ID Catálogo]])),"")</f>
        <v>100143971</v>
      </c>
      <c r="G37" s="64" t="str">
        <f ca="1">IF(Dados_tratados[[#This Row],[Código CATSER ou Classe CATMAT]]="","",COUNTIF(catmat_col_range,Dados_tratados[[#This Row],[Concatenação ID 1-catálogo-código]])&amp;"-"&amp;Dados_tratados[[#This Row],[Concatenação ID 1-catálogo-código]])</f>
        <v>1-100143971</v>
      </c>
      <c r="H37" s="65">
        <f ca="1">IFERROR(INDEX(INDIRECT(area_gestora&amp;"!$L$6:$L$1000"),linha_itemPAC+1),"")</f>
        <v>1497682.53</v>
      </c>
      <c r="I37" s="66" t="str">
        <f ca="1">Dados_tratados[[#This Row],[Área Gestora]]&amp;"-"&amp;Dados_tratados[[#This Row],[ID PCA]]</f>
        <v>SADI-8</v>
      </c>
      <c r="K37" s="67">
        <f ca="1">IFERROR(SMALL(Dados_tratados[Concatenação ID 1-catálogo-código],ROW(Dados_tratados[[#This Row],[Concatenação ID 1-catálogo-código]])-2),"")</f>
        <v>100016271</v>
      </c>
      <c r="L37" s="67" t="str">
        <f ca="1">IFERROR(INDEX('Tratamento de dados'!$S$3:$S$6,MATCH(VALUE(RIGHT(Dados_ordenados[[#This Row],[ID 1-catálogo-código]],1)),'Tratamento de dados'!$T$3:$T$6,0)),"")</f>
        <v>CATSER</v>
      </c>
      <c r="M37" s="67">
        <f ca="1">IFERROR(VALUE(MID(Dados_ordenados[[#This Row],[ID 1-catálogo-código]],2,7)),"")</f>
        <v>1627</v>
      </c>
      <c r="N37" s="68">
        <f ca="1">IFERROR(VLOOKUP(COUNTIF(catmat_ord_col_range,Dados_ordenados[[#This Row],[ID 1-catálogo-código]])&amp;"-"&amp;Dados_ordenados[[#This Row],[ID 1-catálogo-código]],Dados_tratados[[CATMAT/CATSER - Contagem de ocorrências]:[Área Gestora + ID]],2,FALSE),"")</f>
        <v>102410.66</v>
      </c>
      <c r="O37" s="69" t="str">
        <f ca="1">IFERROR(VLOOKUP(COUNTIF(catmat_ord_col_range,Dados_ordenados[[#This Row],[ID 1-catálogo-código]])&amp;"-"&amp;Dados_ordenados[[#This Row],[ID 1-catálogo-código]],Dados_tratados[[CATMAT/CATSER - Contagem de ocorrências]:[Área Gestora + ID]],3,FALSE),"")</f>
        <v>SADI-113</v>
      </c>
      <c r="P37" s="70" t="str">
        <f ca="1">IF(OR(Dados_ordenados[[#This Row],[ID 1-catálogo-código]]="",Dados_ordenados[[#This Row],[ID 1-catálogo-código]]&lt;&gt;catmat_anterior),Dados_ordenados[[#This Row],[Área Gestora-ID]],areagestoraID_anterior&amp;", "&amp;Dados_ordenados[[#This Row],[Área Gestora-ID]])</f>
        <v>SADI-6, SADI-54, SADI-55, SADI-56, SADI-93, SADI-96, SADI-113</v>
      </c>
      <c r="Q37" s="70" t="str">
        <f ca="1">IF(OR(Dados_ordenados[[#This Row],[ID 1-catálogo-código]]="",Dados_ordenados[[#This Row],[ID 1-catálogo-código]]&lt;&gt;catmat_proximo),Dados_ordenados[[#This Row],[ID concatenado por catálogo/código]],"")</f>
        <v/>
      </c>
    </row>
    <row r="38" spans="1:17" x14ac:dyDescent="0.25">
      <c r="A38" s="63" t="str">
        <f ca="1">area_gestora_concatenada</f>
        <v>SADI</v>
      </c>
      <c r="B38" s="64">
        <f ca="1">IFERROR(IF(INDEX(INDIRECT(area_gestora&amp;"!$B$6:$B$1000"),linha_itemPAC+1)=0,"NÃO INFORMADO",INDEX(INDIRECT(area_gestora&amp;"!$B$6:$B$1000"),linha_itemPAC+1)),"")</f>
        <v>9</v>
      </c>
      <c r="C38" s="64" t="str">
        <f ca="1">IFERROR(IF(INDEX(INDIRECT(area_gestora&amp;"!$D$6:$D$1000"),linha_itemPAC+1)="N/A","N/A", IF(INDEX(INDIRECT(area_gestora&amp;"!$D$6:$D$1000"),linha_itemPAC+1)="","NÃO INFORMADO", IF(INDEX(INDIRECT(area_gestora&amp;"!$D$6:$D$1000"),linha_itemPAC+1)=0,"NÃO INFORMADO", INDEX(INDIRECT(area_gestora&amp;"!$D$6:$D$1000"),linha_itemPAC+1)))),"")</f>
        <v>CATSER</v>
      </c>
      <c r="D38" s="64">
        <f ca="1">IFERROR(IF(ISERROR(VALUE(Dados_tratados[[#This Row],[Catálogo]]))=FALSE,Dados_tratados[[#This Row],[Catálogo]],VLOOKUP(Dados_tratados[[#This Row],[Catálogo]],$S$3:$T$6,2,FALSE)),"")</f>
        <v>1</v>
      </c>
      <c r="E38" s="64">
        <f ca="1">IFERROR(IF(INDEX(INDIRECT(area_gestora&amp;"!$E$6:$E$1000"),linha_itemPAC+1)="N/A",9999999,
IF(INDEX(INDIRECT(area_gestora&amp;"!$E$6:$E$1000"),linha_itemPAC+1)="",0,
VALUE(INDEX(INDIRECT(area_gestora&amp;"!$E$6:$E$1000"),linha_itemPAC+1)))),"")</f>
        <v>13447</v>
      </c>
      <c r="F38" s="64">
        <f ca="1">IFERROR(IF(Dados_tratados[[#This Row],[Código CATSER ou Classe CATMAT]]="","",VALUE(1&amp;TEXT(Dados_tratados[[#This Row],[Código CATSER ou Classe CATMAT]],"0000000")&amp;Dados_tratados[[#This Row],[ID Catálogo]])),"")</f>
        <v>100134471</v>
      </c>
      <c r="G38" s="64" t="str">
        <f ca="1">IF(Dados_tratados[[#This Row],[Código CATSER ou Classe CATMAT]]="","",COUNTIF(catmat_col_range,Dados_tratados[[#This Row],[Concatenação ID 1-catálogo-código]])&amp;"-"&amp;Dados_tratados[[#This Row],[Concatenação ID 1-catálogo-código]])</f>
        <v>1-100134471</v>
      </c>
      <c r="H38" s="65">
        <f ca="1">IFERROR(INDEX(INDIRECT(area_gestora&amp;"!$L$6:$L$1000"),linha_itemPAC+1),"")</f>
        <v>0</v>
      </c>
      <c r="I38" s="66" t="str">
        <f ca="1">Dados_tratados[[#This Row],[Área Gestora]]&amp;"-"&amp;Dados_tratados[[#This Row],[ID PCA]]</f>
        <v>SADI-9</v>
      </c>
      <c r="K38" s="67">
        <f ca="1">IFERROR(SMALL(Dados_tratados[Concatenação ID 1-catálogo-código],ROW(Dados_tratados[[#This Row],[Concatenação ID 1-catálogo-código]])-2),"")</f>
        <v>100016271</v>
      </c>
      <c r="L38" s="67" t="str">
        <f ca="1">IFERROR(INDEX('Tratamento de dados'!$S$3:$S$6,MATCH(VALUE(RIGHT(Dados_ordenados[[#This Row],[ID 1-catálogo-código]],1)),'Tratamento de dados'!$T$3:$T$6,0)),"")</f>
        <v>CATSER</v>
      </c>
      <c r="M38" s="67">
        <f ca="1">IFERROR(VALUE(MID(Dados_ordenados[[#This Row],[ID 1-catálogo-código]],2,7)),"")</f>
        <v>1627</v>
      </c>
      <c r="N38" s="68">
        <f ca="1">IFERROR(VLOOKUP(COUNTIF(catmat_ord_col_range,Dados_ordenados[[#This Row],[ID 1-catálogo-código]])&amp;"-"&amp;Dados_ordenados[[#This Row],[ID 1-catálogo-código]],Dados_tratados[[CATMAT/CATSER - Contagem de ocorrências]:[Área Gestora + ID]],2,FALSE),"")</f>
        <v>76750.240000000005</v>
      </c>
      <c r="O38" s="69" t="str">
        <f ca="1">IFERROR(VLOOKUP(COUNTIF(catmat_ord_col_range,Dados_ordenados[[#This Row],[ID 1-catálogo-código]])&amp;"-"&amp;Dados_ordenados[[#This Row],[ID 1-catálogo-código]],Dados_tratados[[CATMAT/CATSER - Contagem de ocorrências]:[Área Gestora + ID]],3,FALSE),"")</f>
        <v>SADI-115</v>
      </c>
      <c r="P38" s="70" t="str">
        <f ca="1">IF(OR(Dados_ordenados[[#This Row],[ID 1-catálogo-código]]="",Dados_ordenados[[#This Row],[ID 1-catálogo-código]]&lt;&gt;catmat_anterior),Dados_ordenados[[#This Row],[Área Gestora-ID]],areagestoraID_anterior&amp;", "&amp;Dados_ordenados[[#This Row],[Área Gestora-ID]])</f>
        <v>SADI-6, SADI-54, SADI-55, SADI-56, SADI-93, SADI-96, SADI-113, SADI-115</v>
      </c>
      <c r="Q38" s="70" t="str">
        <f ca="1">IF(OR(Dados_ordenados[[#This Row],[ID 1-catálogo-código]]="",Dados_ordenados[[#This Row],[ID 1-catálogo-código]]&lt;&gt;catmat_proximo),Dados_ordenados[[#This Row],[ID concatenado por catálogo/código]],"")</f>
        <v>SADI-6, SADI-54, SADI-55, SADI-56, SADI-93, SADI-96, SADI-113, SADI-115</v>
      </c>
    </row>
    <row r="39" spans="1:17" x14ac:dyDescent="0.25">
      <c r="A39" s="63" t="str">
        <f ca="1">area_gestora_concatenada</f>
        <v>SADI</v>
      </c>
      <c r="B39" s="64">
        <f ca="1">IFERROR(IF(INDEX(INDIRECT(area_gestora&amp;"!$B$6:$B$1000"),linha_itemPAC+1)=0,"NÃO INFORMADO",INDEX(INDIRECT(area_gestora&amp;"!$B$6:$B$1000"),linha_itemPAC+1)),"")</f>
        <v>10</v>
      </c>
      <c r="C39" s="64" t="str">
        <f ca="1">IFERROR(IF(INDEX(INDIRECT(area_gestora&amp;"!$D$6:$D$1000"),linha_itemPAC+1)="N/A","N/A", IF(INDEX(INDIRECT(area_gestora&amp;"!$D$6:$D$1000"),linha_itemPAC+1)="","NÃO INFORMADO", IF(INDEX(INDIRECT(area_gestora&amp;"!$D$6:$D$1000"),linha_itemPAC+1)=0,"NÃO INFORMADO", INDEX(INDIRECT(area_gestora&amp;"!$D$6:$D$1000"),linha_itemPAC+1)))),"")</f>
        <v>CATSER</v>
      </c>
      <c r="D39" s="64">
        <f ca="1">IFERROR(IF(ISERROR(VALUE(Dados_tratados[[#This Row],[Catálogo]]))=FALSE,Dados_tratados[[#This Row],[Catálogo]],VLOOKUP(Dados_tratados[[#This Row],[Catálogo]],$S$3:$T$6,2,FALSE)),"")</f>
        <v>1</v>
      </c>
      <c r="E39" s="64">
        <f ca="1">IFERROR(IF(INDEX(INDIRECT(area_gestora&amp;"!$E$6:$E$1000"),linha_itemPAC+1)="N/A",9999999,
IF(INDEX(INDIRECT(area_gestora&amp;"!$E$6:$E$1000"),linha_itemPAC+1)="",0,
VALUE(INDEX(INDIRECT(area_gestora&amp;"!$E$6:$E$1000"),linha_itemPAC+1)))),"")</f>
        <v>3719</v>
      </c>
      <c r="F39" s="64">
        <f ca="1">IFERROR(IF(Dados_tratados[[#This Row],[Código CATSER ou Classe CATMAT]]="","",VALUE(1&amp;TEXT(Dados_tratados[[#This Row],[Código CATSER ou Classe CATMAT]],"0000000")&amp;Dados_tratados[[#This Row],[ID Catálogo]])),"")</f>
        <v>100037191</v>
      </c>
      <c r="G39" s="64" t="str">
        <f ca="1">IF(Dados_tratados[[#This Row],[Código CATSER ou Classe CATMAT]]="","",COUNTIF(catmat_col_range,Dados_tratados[[#This Row],[Concatenação ID 1-catálogo-código]])&amp;"-"&amp;Dados_tratados[[#This Row],[Concatenação ID 1-catálogo-código]])</f>
        <v>3-100037191</v>
      </c>
      <c r="H39" s="65">
        <f ca="1">IFERROR(INDEX(INDIRECT(area_gestora&amp;"!$L$6:$L$1000"),linha_itemPAC+1),"")</f>
        <v>0.75</v>
      </c>
      <c r="I39" s="66" t="str">
        <f ca="1">Dados_tratados[[#This Row],[Área Gestora]]&amp;"-"&amp;Dados_tratados[[#This Row],[ID PCA]]</f>
        <v>SADI-10</v>
      </c>
      <c r="K39" s="67">
        <f ca="1">IFERROR(SMALL(Dados_tratados[Concatenação ID 1-catálogo-código],ROW(Dados_tratados[[#This Row],[Concatenação ID 1-catálogo-código]])-2),"")</f>
        <v>100019701</v>
      </c>
      <c r="L39" s="67" t="str">
        <f ca="1">IFERROR(INDEX('Tratamento de dados'!$S$3:$S$6,MATCH(VALUE(RIGHT(Dados_ordenados[[#This Row],[ID 1-catálogo-código]],1)),'Tratamento de dados'!$T$3:$T$6,0)),"")</f>
        <v>CATSER</v>
      </c>
      <c r="M39" s="67">
        <f ca="1">IFERROR(VALUE(MID(Dados_ordenados[[#This Row],[ID 1-catálogo-código]],2,7)),"")</f>
        <v>1970</v>
      </c>
      <c r="N39" s="68">
        <f ca="1">IFERROR(VLOOKUP(COUNTIF(catmat_ord_col_range,Dados_ordenados[[#This Row],[ID 1-catálogo-código]])&amp;"-"&amp;Dados_ordenados[[#This Row],[ID 1-catálogo-código]],Dados_tratados[[CATMAT/CATSER - Contagem de ocorrências]:[Área Gestora + ID]],2,FALSE),"")</f>
        <v>0</v>
      </c>
      <c r="O39" s="69" t="str">
        <f ca="1">IFERROR(VLOOKUP(COUNTIF(catmat_ord_col_range,Dados_ordenados[[#This Row],[ID 1-catálogo-código]])&amp;"-"&amp;Dados_ordenados[[#This Row],[ID 1-catálogo-código]],Dados_tratados[[CATMAT/CATSER - Contagem de ocorrências]:[Área Gestora + ID]],3,FALSE),"")</f>
        <v>SADI-19</v>
      </c>
      <c r="P39" s="70" t="str">
        <f ca="1">IF(OR(Dados_ordenados[[#This Row],[ID 1-catálogo-código]]="",Dados_ordenados[[#This Row],[ID 1-catálogo-código]]&lt;&gt;catmat_anterior),Dados_ordenados[[#This Row],[Área Gestora-ID]],areagestoraID_anterior&amp;", "&amp;Dados_ordenados[[#This Row],[Área Gestora-ID]])</f>
        <v>SADI-19</v>
      </c>
      <c r="Q39" s="70" t="str">
        <f ca="1">IF(OR(Dados_ordenados[[#This Row],[ID 1-catálogo-código]]="",Dados_ordenados[[#This Row],[ID 1-catálogo-código]]&lt;&gt;catmat_proximo),Dados_ordenados[[#This Row],[ID concatenado por catálogo/código]],"")</f>
        <v/>
      </c>
    </row>
    <row r="40" spans="1:17" x14ac:dyDescent="0.25">
      <c r="A40" s="63" t="str">
        <f ca="1">area_gestora_concatenada</f>
        <v>SADI</v>
      </c>
      <c r="B40" s="64">
        <f ca="1">IFERROR(IF(INDEX(INDIRECT(area_gestora&amp;"!$B$6:$B$1000"),linha_itemPAC+1)=0,"NÃO INFORMADO",INDEX(INDIRECT(area_gestora&amp;"!$B$6:$B$1000"),linha_itemPAC+1)),"")</f>
        <v>11</v>
      </c>
      <c r="C40" s="64" t="str">
        <f ca="1">IFERROR(IF(INDEX(INDIRECT(area_gestora&amp;"!$D$6:$D$1000"),linha_itemPAC+1)="N/A","N/A", IF(INDEX(INDIRECT(area_gestora&amp;"!$D$6:$D$1000"),linha_itemPAC+1)="","NÃO INFORMADO", IF(INDEX(INDIRECT(area_gestora&amp;"!$D$6:$D$1000"),linha_itemPAC+1)=0,"NÃO INFORMADO", INDEX(INDIRECT(area_gestora&amp;"!$D$6:$D$1000"),linha_itemPAC+1)))),"")</f>
        <v>CATSER</v>
      </c>
      <c r="D40" s="64">
        <f ca="1">IFERROR(IF(ISERROR(VALUE(Dados_tratados[[#This Row],[Catálogo]]))=FALSE,Dados_tratados[[#This Row],[Catálogo]],VLOOKUP(Dados_tratados[[#This Row],[Catálogo]],$S$3:$T$6,2,FALSE)),"")</f>
        <v>1</v>
      </c>
      <c r="E40" s="64">
        <f ca="1">IFERROR(IF(INDEX(INDIRECT(area_gestora&amp;"!$E$6:$E$1000"),linha_itemPAC+1)="N/A",9999999,
IF(INDEX(INDIRECT(area_gestora&amp;"!$E$6:$E$1000"),linha_itemPAC+1)="",0,
VALUE(INDEX(INDIRECT(area_gestora&amp;"!$E$6:$E$1000"),linha_itemPAC+1)))),"")</f>
        <v>22845</v>
      </c>
      <c r="F40" s="64">
        <f ca="1">IFERROR(IF(Dados_tratados[[#This Row],[Código CATSER ou Classe CATMAT]]="","",VALUE(1&amp;TEXT(Dados_tratados[[#This Row],[Código CATSER ou Classe CATMAT]],"0000000")&amp;Dados_tratados[[#This Row],[ID Catálogo]])),"")</f>
        <v>100228451</v>
      </c>
      <c r="G40" s="64" t="str">
        <f ca="1">IF(Dados_tratados[[#This Row],[Código CATSER ou Classe CATMAT]]="","",COUNTIF(catmat_col_range,Dados_tratados[[#This Row],[Concatenação ID 1-catálogo-código]])&amp;"-"&amp;Dados_tratados[[#This Row],[Concatenação ID 1-catálogo-código]])</f>
        <v>1-100228451</v>
      </c>
      <c r="H40" s="65">
        <f ca="1">IFERROR(INDEX(INDIRECT(area_gestora&amp;"!$L$6:$L$1000"),linha_itemPAC+1),"")</f>
        <v>1298400.71</v>
      </c>
      <c r="I40" s="66" t="str">
        <f ca="1">Dados_tratados[[#This Row],[Área Gestora]]&amp;"-"&amp;Dados_tratados[[#This Row],[ID PCA]]</f>
        <v>SADI-11</v>
      </c>
      <c r="K40" s="67">
        <f ca="1">IFERROR(SMALL(Dados_tratados[Concatenação ID 1-catálogo-código],ROW(Dados_tratados[[#This Row],[Concatenação ID 1-catálogo-código]])-2),"")</f>
        <v>100019701</v>
      </c>
      <c r="L40" s="67" t="str">
        <f ca="1">IFERROR(INDEX('Tratamento de dados'!$S$3:$S$6,MATCH(VALUE(RIGHT(Dados_ordenados[[#This Row],[ID 1-catálogo-código]],1)),'Tratamento de dados'!$T$3:$T$6,0)),"")</f>
        <v>CATSER</v>
      </c>
      <c r="M40" s="67">
        <f ca="1">IFERROR(VALUE(MID(Dados_ordenados[[#This Row],[ID 1-catálogo-código]],2,7)),"")</f>
        <v>1970</v>
      </c>
      <c r="N40" s="68">
        <f ca="1">IFERROR(VLOOKUP(COUNTIF(catmat_ord_col_range,Dados_ordenados[[#This Row],[ID 1-catálogo-código]])&amp;"-"&amp;Dados_ordenados[[#This Row],[ID 1-catálogo-código]],Dados_tratados[[CATMAT/CATSER - Contagem de ocorrências]:[Área Gestora + ID]],2,FALSE),"")</f>
        <v>95667.6</v>
      </c>
      <c r="O40" s="69" t="str">
        <f ca="1">IFERROR(VLOOKUP(COUNTIF(catmat_ord_col_range,Dados_ordenados[[#This Row],[ID 1-catálogo-código]])&amp;"-"&amp;Dados_ordenados[[#This Row],[ID 1-catálogo-código]],Dados_tratados[[CATMAT/CATSER - Contagem de ocorrências]:[Área Gestora + ID]],3,FALSE),"")</f>
        <v>SADI-23</v>
      </c>
      <c r="P40" s="70" t="str">
        <f ca="1">IF(OR(Dados_ordenados[[#This Row],[ID 1-catálogo-código]]="",Dados_ordenados[[#This Row],[ID 1-catálogo-código]]&lt;&gt;catmat_anterior),Dados_ordenados[[#This Row],[Área Gestora-ID]],areagestoraID_anterior&amp;", "&amp;Dados_ordenados[[#This Row],[Área Gestora-ID]])</f>
        <v>SADI-19, SADI-23</v>
      </c>
      <c r="Q40" s="70" t="str">
        <f ca="1">IF(OR(Dados_ordenados[[#This Row],[ID 1-catálogo-código]]="",Dados_ordenados[[#This Row],[ID 1-catálogo-código]]&lt;&gt;catmat_proximo),Dados_ordenados[[#This Row],[ID concatenado por catálogo/código]],"")</f>
        <v/>
      </c>
    </row>
    <row r="41" spans="1:17" x14ac:dyDescent="0.25">
      <c r="A41" s="63" t="str">
        <f ca="1">area_gestora_concatenada</f>
        <v>SADI</v>
      </c>
      <c r="B41" s="64">
        <f ca="1">IFERROR(IF(INDEX(INDIRECT(area_gestora&amp;"!$B$6:$B$1000"),linha_itemPAC+1)=0,"NÃO INFORMADO",INDEX(INDIRECT(area_gestora&amp;"!$B$6:$B$1000"),linha_itemPAC+1)),"")</f>
        <v>12</v>
      </c>
      <c r="C41" s="64" t="str">
        <f ca="1">IFERROR(IF(INDEX(INDIRECT(area_gestora&amp;"!$D$6:$D$1000"),linha_itemPAC+1)="N/A","N/A", IF(INDEX(INDIRECT(area_gestora&amp;"!$D$6:$D$1000"),linha_itemPAC+1)="","NÃO INFORMADO", IF(INDEX(INDIRECT(area_gestora&amp;"!$D$6:$D$1000"),linha_itemPAC+1)=0,"NÃO INFORMADO", INDEX(INDIRECT(area_gestora&amp;"!$D$6:$D$1000"),linha_itemPAC+1)))),"")</f>
        <v>CATSER</v>
      </c>
      <c r="D41" s="64">
        <f ca="1">IFERROR(IF(ISERROR(VALUE(Dados_tratados[[#This Row],[Catálogo]]))=FALSE,Dados_tratados[[#This Row],[Catálogo]],VLOOKUP(Dados_tratados[[#This Row],[Catálogo]],$S$3:$T$6,2,FALSE)),"")</f>
        <v>1</v>
      </c>
      <c r="E41" s="64">
        <f ca="1">IFERROR(IF(INDEX(INDIRECT(area_gestora&amp;"!$E$6:$E$1000"),linha_itemPAC+1)="N/A",9999999,
IF(INDEX(INDIRECT(area_gestora&amp;"!$E$6:$E$1000"),linha_itemPAC+1)="",0,
VALUE(INDEX(INDIRECT(area_gestora&amp;"!$E$6:$E$1000"),linha_itemPAC+1)))),"")</f>
        <v>14265</v>
      </c>
      <c r="F41" s="64">
        <f ca="1">IFERROR(IF(Dados_tratados[[#This Row],[Código CATSER ou Classe CATMAT]]="","",VALUE(1&amp;TEXT(Dados_tratados[[#This Row],[Código CATSER ou Classe CATMAT]],"0000000")&amp;Dados_tratados[[#This Row],[ID Catálogo]])),"")</f>
        <v>100142651</v>
      </c>
      <c r="G41" s="64" t="str">
        <f ca="1">IF(Dados_tratados[[#This Row],[Código CATSER ou Classe CATMAT]]="","",COUNTIF(catmat_col_range,Dados_tratados[[#This Row],[Concatenação ID 1-catálogo-código]])&amp;"-"&amp;Dados_tratados[[#This Row],[Concatenação ID 1-catálogo-código]])</f>
        <v>1-100142651</v>
      </c>
      <c r="H41" s="65">
        <f ca="1">IFERROR(INDEX(INDIRECT(area_gestora&amp;"!$L$6:$L$1000"),linha_itemPAC+1),"")</f>
        <v>148560</v>
      </c>
      <c r="I41" s="66" t="str">
        <f ca="1">Dados_tratados[[#This Row],[Área Gestora]]&amp;"-"&amp;Dados_tratados[[#This Row],[ID PCA]]</f>
        <v>SADI-12</v>
      </c>
      <c r="K41" s="67">
        <f ca="1">IFERROR(SMALL(Dados_tratados[Concatenação ID 1-catálogo-código],ROW(Dados_tratados[[#This Row],[Concatenação ID 1-catálogo-código]])-2),"")</f>
        <v>100019701</v>
      </c>
      <c r="L41" s="67" t="str">
        <f ca="1">IFERROR(INDEX('Tratamento de dados'!$S$3:$S$6,MATCH(VALUE(RIGHT(Dados_ordenados[[#This Row],[ID 1-catálogo-código]],1)),'Tratamento de dados'!$T$3:$T$6,0)),"")</f>
        <v>CATSER</v>
      </c>
      <c r="M41" s="67">
        <f ca="1">IFERROR(VALUE(MID(Dados_ordenados[[#This Row],[ID 1-catálogo-código]],2,7)),"")</f>
        <v>1970</v>
      </c>
      <c r="N41" s="68">
        <f ca="1">IFERROR(VLOOKUP(COUNTIF(catmat_ord_col_range,Dados_ordenados[[#This Row],[ID 1-catálogo-código]])&amp;"-"&amp;Dados_ordenados[[#This Row],[ID 1-catálogo-código]],Dados_tratados[[CATMAT/CATSER - Contagem de ocorrências]:[Área Gestora + ID]],2,FALSE),"")</f>
        <v>65878.36</v>
      </c>
      <c r="O41" s="69" t="str">
        <f ca="1">IFERROR(VLOOKUP(COUNTIF(catmat_ord_col_range,Dados_ordenados[[#This Row],[ID 1-catálogo-código]])&amp;"-"&amp;Dados_ordenados[[#This Row],[ID 1-catálogo-código]],Dados_tratados[[CATMAT/CATSER - Contagem de ocorrências]:[Área Gestora + ID]],3,FALSE),"")</f>
        <v>SADI-26</v>
      </c>
      <c r="P41" s="70" t="str">
        <f ca="1">IF(OR(Dados_ordenados[[#This Row],[ID 1-catálogo-código]]="",Dados_ordenados[[#This Row],[ID 1-catálogo-código]]&lt;&gt;catmat_anterior),Dados_ordenados[[#This Row],[Área Gestora-ID]],areagestoraID_anterior&amp;", "&amp;Dados_ordenados[[#This Row],[Área Gestora-ID]])</f>
        <v>SADI-19, SADI-23, SADI-26</v>
      </c>
      <c r="Q41" s="70" t="str">
        <f ca="1">IF(OR(Dados_ordenados[[#This Row],[ID 1-catálogo-código]]="",Dados_ordenados[[#This Row],[ID 1-catálogo-código]]&lt;&gt;catmat_proximo),Dados_ordenados[[#This Row],[ID concatenado por catálogo/código]],"")</f>
        <v/>
      </c>
    </row>
    <row r="42" spans="1:17" x14ac:dyDescent="0.25">
      <c r="A42" s="63" t="str">
        <f ca="1">area_gestora_concatenada</f>
        <v>SADI</v>
      </c>
      <c r="B42" s="64">
        <f ca="1">IFERROR(IF(INDEX(INDIRECT(area_gestora&amp;"!$B$6:$B$1000"),linha_itemPAC+1)=0,"NÃO INFORMADO",INDEX(INDIRECT(area_gestora&amp;"!$B$6:$B$1000"),linha_itemPAC+1)),"")</f>
        <v>13</v>
      </c>
      <c r="C42" s="64" t="str">
        <f ca="1">IFERROR(IF(INDEX(INDIRECT(area_gestora&amp;"!$D$6:$D$1000"),linha_itemPAC+1)="N/A","N/A", IF(INDEX(INDIRECT(area_gestora&amp;"!$D$6:$D$1000"),linha_itemPAC+1)="","NÃO INFORMADO", IF(INDEX(INDIRECT(area_gestora&amp;"!$D$6:$D$1000"),linha_itemPAC+1)=0,"NÃO INFORMADO", INDEX(INDIRECT(area_gestora&amp;"!$D$6:$D$1000"),linha_itemPAC+1)))),"")</f>
        <v>CATSER</v>
      </c>
      <c r="D42" s="64">
        <f ca="1">IFERROR(IF(ISERROR(VALUE(Dados_tratados[[#This Row],[Catálogo]]))=FALSE,Dados_tratados[[#This Row],[Catálogo]],VLOOKUP(Dados_tratados[[#This Row],[Catálogo]],$S$3:$T$6,2,FALSE)),"")</f>
        <v>1</v>
      </c>
      <c r="E42" s="64">
        <f ca="1">IFERROR(IF(INDEX(INDIRECT(area_gestora&amp;"!$E$6:$E$1000"),linha_itemPAC+1)="N/A",9999999,
IF(INDEX(INDIRECT(area_gestora&amp;"!$E$6:$E$1000"),linha_itemPAC+1)="",0,
VALUE(INDEX(INDIRECT(area_gestora&amp;"!$E$6:$E$1000"),linha_itemPAC+1)))),"")</f>
        <v>17426</v>
      </c>
      <c r="F42" s="64">
        <f ca="1">IFERROR(IF(Dados_tratados[[#This Row],[Código CATSER ou Classe CATMAT]]="","",VALUE(1&amp;TEXT(Dados_tratados[[#This Row],[Código CATSER ou Classe CATMAT]],"0000000")&amp;Dados_tratados[[#This Row],[ID Catálogo]])),"")</f>
        <v>100174261</v>
      </c>
      <c r="G42" s="64" t="str">
        <f ca="1">IF(Dados_tratados[[#This Row],[Código CATSER ou Classe CATMAT]]="","",COUNTIF(catmat_col_range,Dados_tratados[[#This Row],[Concatenação ID 1-catálogo-código]])&amp;"-"&amp;Dados_tratados[[#This Row],[Concatenação ID 1-catálogo-código]])</f>
        <v>1-100174261</v>
      </c>
      <c r="H42" s="65">
        <f ca="1">IFERROR(INDEX(INDIRECT(area_gestora&amp;"!$L$6:$L$1000"),linha_itemPAC+1),"")</f>
        <v>2981085.58</v>
      </c>
      <c r="I42" s="66" t="str">
        <f ca="1">Dados_tratados[[#This Row],[Área Gestora]]&amp;"-"&amp;Dados_tratados[[#This Row],[ID PCA]]</f>
        <v>SADI-13</v>
      </c>
      <c r="K42" s="67">
        <f ca="1">IFERROR(SMALL(Dados_tratados[Concatenação ID 1-catálogo-código],ROW(Dados_tratados[[#This Row],[Concatenação ID 1-catálogo-código]])-2),"")</f>
        <v>100019701</v>
      </c>
      <c r="L42" s="67" t="str">
        <f ca="1">IFERROR(INDEX('Tratamento de dados'!$S$3:$S$6,MATCH(VALUE(RIGHT(Dados_ordenados[[#This Row],[ID 1-catálogo-código]],1)),'Tratamento de dados'!$T$3:$T$6,0)),"")</f>
        <v>CATSER</v>
      </c>
      <c r="M42" s="67">
        <f ca="1">IFERROR(VALUE(MID(Dados_ordenados[[#This Row],[ID 1-catálogo-código]],2,7)),"")</f>
        <v>1970</v>
      </c>
      <c r="N42" s="68">
        <f ca="1">IFERROR(VLOOKUP(COUNTIF(catmat_ord_col_range,Dados_ordenados[[#This Row],[ID 1-catálogo-código]])&amp;"-"&amp;Dados_ordenados[[#This Row],[ID 1-catálogo-código]],Dados_tratados[[CATMAT/CATSER - Contagem de ocorrências]:[Área Gestora + ID]],2,FALSE),"")</f>
        <v>11020.08</v>
      </c>
      <c r="O42" s="69" t="str">
        <f ca="1">IFERROR(VLOOKUP(COUNTIF(catmat_ord_col_range,Dados_ordenados[[#This Row],[ID 1-catálogo-código]])&amp;"-"&amp;Dados_ordenados[[#This Row],[ID 1-catálogo-código]],Dados_tratados[[CATMAT/CATSER - Contagem de ocorrências]:[Área Gestora + ID]],3,FALSE),"")</f>
        <v>SADI-27</v>
      </c>
      <c r="P42" s="70" t="str">
        <f ca="1">IF(OR(Dados_ordenados[[#This Row],[ID 1-catálogo-código]]="",Dados_ordenados[[#This Row],[ID 1-catálogo-código]]&lt;&gt;catmat_anterior),Dados_ordenados[[#This Row],[Área Gestora-ID]],areagestoraID_anterior&amp;", "&amp;Dados_ordenados[[#This Row],[Área Gestora-ID]])</f>
        <v>SADI-19, SADI-23, SADI-26, SADI-27</v>
      </c>
      <c r="Q42" s="70" t="str">
        <f ca="1">IF(OR(Dados_ordenados[[#This Row],[ID 1-catálogo-código]]="",Dados_ordenados[[#This Row],[ID 1-catálogo-código]]&lt;&gt;catmat_proximo),Dados_ordenados[[#This Row],[ID concatenado por catálogo/código]],"")</f>
        <v/>
      </c>
    </row>
    <row r="43" spans="1:17" x14ac:dyDescent="0.25">
      <c r="A43" s="63" t="str">
        <f ca="1">area_gestora_concatenada</f>
        <v>SADI</v>
      </c>
      <c r="B43" s="64">
        <f ca="1">IFERROR(IF(INDEX(INDIRECT(area_gestora&amp;"!$B$6:$B$1000"),linha_itemPAC+1)=0,"NÃO INFORMADO",INDEX(INDIRECT(area_gestora&amp;"!$B$6:$B$1000"),linha_itemPAC+1)),"")</f>
        <v>14</v>
      </c>
      <c r="C43" s="64" t="str">
        <f ca="1">IFERROR(IF(INDEX(INDIRECT(area_gestora&amp;"!$D$6:$D$1000"),linha_itemPAC+1)="N/A","N/A", IF(INDEX(INDIRECT(area_gestora&amp;"!$D$6:$D$1000"),linha_itemPAC+1)="","NÃO INFORMADO", IF(INDEX(INDIRECT(area_gestora&amp;"!$D$6:$D$1000"),linha_itemPAC+1)=0,"NÃO INFORMADO", INDEX(INDIRECT(area_gestora&amp;"!$D$6:$D$1000"),linha_itemPAC+1)))),"")</f>
        <v>CATSER</v>
      </c>
      <c r="D43" s="64">
        <f ca="1">IFERROR(IF(ISERROR(VALUE(Dados_tratados[[#This Row],[Catálogo]]))=FALSE,Dados_tratados[[#This Row],[Catálogo]],VLOOKUP(Dados_tratados[[#This Row],[Catálogo]],$S$3:$T$6,2,FALSE)),"")</f>
        <v>1</v>
      </c>
      <c r="E43" s="64">
        <f ca="1">IFERROR(IF(INDEX(INDIRECT(area_gestora&amp;"!$E$6:$E$1000"),linha_itemPAC+1)="N/A",9999999,
IF(INDEX(INDIRECT(area_gestora&amp;"!$E$6:$E$1000"),linha_itemPAC+1)="",0,
VALUE(INDEX(INDIRECT(area_gestora&amp;"!$E$6:$E$1000"),linha_itemPAC+1)))),"")</f>
        <v>17426</v>
      </c>
      <c r="F43" s="64">
        <f ca="1">IFERROR(IF(Dados_tratados[[#This Row],[Código CATSER ou Classe CATMAT]]="","",VALUE(1&amp;TEXT(Dados_tratados[[#This Row],[Código CATSER ou Classe CATMAT]],"0000000")&amp;Dados_tratados[[#This Row],[ID Catálogo]])),"")</f>
        <v>100174261</v>
      </c>
      <c r="G43" s="64" t="str">
        <f ca="1">IF(Dados_tratados[[#This Row],[Código CATSER ou Classe CATMAT]]="","",COUNTIF(catmat_col_range,Dados_tratados[[#This Row],[Concatenação ID 1-catálogo-código]])&amp;"-"&amp;Dados_tratados[[#This Row],[Concatenação ID 1-catálogo-código]])</f>
        <v>2-100174261</v>
      </c>
      <c r="H43" s="65">
        <f ca="1">IFERROR(INDEX(INDIRECT(area_gestora&amp;"!$L$6:$L$1000"),linha_itemPAC+1),"")</f>
        <v>59469.81</v>
      </c>
      <c r="I43" s="66" t="str">
        <f ca="1">Dados_tratados[[#This Row],[Área Gestora]]&amp;"-"&amp;Dados_tratados[[#This Row],[ID PCA]]</f>
        <v>SADI-14</v>
      </c>
      <c r="K43" s="67">
        <f ca="1">IFERROR(SMALL(Dados_tratados[Concatenação ID 1-catálogo-código],ROW(Dados_tratados[[#This Row],[Concatenação ID 1-catálogo-código]])-2),"")</f>
        <v>100019701</v>
      </c>
      <c r="L43" s="67" t="str">
        <f ca="1">IFERROR(INDEX('Tratamento de dados'!$S$3:$S$6,MATCH(VALUE(RIGHT(Dados_ordenados[[#This Row],[ID 1-catálogo-código]],1)),'Tratamento de dados'!$T$3:$T$6,0)),"")</f>
        <v>CATSER</v>
      </c>
      <c r="M43" s="67">
        <f ca="1">IFERROR(VALUE(MID(Dados_ordenados[[#This Row],[ID 1-catálogo-código]],2,7)),"")</f>
        <v>1970</v>
      </c>
      <c r="N43" s="68">
        <f ca="1">IFERROR(VLOOKUP(COUNTIF(catmat_ord_col_range,Dados_ordenados[[#This Row],[ID 1-catálogo-código]])&amp;"-"&amp;Dados_ordenados[[#This Row],[ID 1-catálogo-código]],Dados_tratados[[CATMAT/CATSER - Contagem de ocorrências]:[Área Gestora + ID]],2,FALSE),"")</f>
        <v>30210.27</v>
      </c>
      <c r="O43" s="69" t="str">
        <f ca="1">IFERROR(VLOOKUP(COUNTIF(catmat_ord_col_range,Dados_ordenados[[#This Row],[ID 1-catálogo-código]])&amp;"-"&amp;Dados_ordenados[[#This Row],[ID 1-catálogo-código]],Dados_tratados[[CATMAT/CATSER - Contagem de ocorrências]:[Área Gestora + ID]],3,FALSE),"")</f>
        <v>SADI-28</v>
      </c>
      <c r="P43" s="70" t="str">
        <f ca="1">IF(OR(Dados_ordenados[[#This Row],[ID 1-catálogo-código]]="",Dados_ordenados[[#This Row],[ID 1-catálogo-código]]&lt;&gt;catmat_anterior),Dados_ordenados[[#This Row],[Área Gestora-ID]],areagestoraID_anterior&amp;", "&amp;Dados_ordenados[[#This Row],[Área Gestora-ID]])</f>
        <v>SADI-19, SADI-23, SADI-26, SADI-27, SADI-28</v>
      </c>
      <c r="Q43" s="70" t="str">
        <f ca="1">IF(OR(Dados_ordenados[[#This Row],[ID 1-catálogo-código]]="",Dados_ordenados[[#This Row],[ID 1-catálogo-código]]&lt;&gt;catmat_proximo),Dados_ordenados[[#This Row],[ID concatenado por catálogo/código]],"")</f>
        <v/>
      </c>
    </row>
    <row r="44" spans="1:17" x14ac:dyDescent="0.25">
      <c r="A44" s="63" t="str">
        <f ca="1">area_gestora_concatenada</f>
        <v>SADI</v>
      </c>
      <c r="B44" s="64">
        <f ca="1">IFERROR(IF(INDEX(INDIRECT(area_gestora&amp;"!$B$6:$B$1000"),linha_itemPAC+1)=0,"NÃO INFORMADO",INDEX(INDIRECT(area_gestora&amp;"!$B$6:$B$1000"),linha_itemPAC+1)),"")</f>
        <v>15</v>
      </c>
      <c r="C44" s="64" t="str">
        <f ca="1">IFERROR(IF(INDEX(INDIRECT(area_gestora&amp;"!$D$6:$D$1000"),linha_itemPAC+1)="N/A","N/A", IF(INDEX(INDIRECT(area_gestora&amp;"!$D$6:$D$1000"),linha_itemPAC+1)="","NÃO INFORMADO", IF(INDEX(INDIRECT(area_gestora&amp;"!$D$6:$D$1000"),linha_itemPAC+1)=0,"NÃO INFORMADO", INDEX(INDIRECT(area_gestora&amp;"!$D$6:$D$1000"),linha_itemPAC+1)))),"")</f>
        <v>CATSER</v>
      </c>
      <c r="D44" s="64">
        <f ca="1">IFERROR(IF(ISERROR(VALUE(Dados_tratados[[#This Row],[Catálogo]]))=FALSE,Dados_tratados[[#This Row],[Catálogo]],VLOOKUP(Dados_tratados[[#This Row],[Catálogo]],$S$3:$T$6,2,FALSE)),"")</f>
        <v>1</v>
      </c>
      <c r="E44" s="64">
        <f ca="1">IFERROR(IF(INDEX(INDIRECT(area_gestora&amp;"!$E$6:$E$1000"),linha_itemPAC+1)="N/A",9999999,
IF(INDEX(INDIRECT(area_gestora&amp;"!$E$6:$E$1000"),linha_itemPAC+1)="",0,
VALUE(INDEX(INDIRECT(area_gestora&amp;"!$E$6:$E$1000"),linha_itemPAC+1)))),"")</f>
        <v>4138</v>
      </c>
      <c r="F44" s="64">
        <f ca="1">IFERROR(IF(Dados_tratados[[#This Row],[Código CATSER ou Classe CATMAT]]="","",VALUE(1&amp;TEXT(Dados_tratados[[#This Row],[Código CATSER ou Classe CATMAT]],"0000000")&amp;Dados_tratados[[#This Row],[ID Catálogo]])),"")</f>
        <v>100041381</v>
      </c>
      <c r="G44" s="64" t="str">
        <f ca="1">IF(Dados_tratados[[#This Row],[Código CATSER ou Classe CATMAT]]="","",COUNTIF(catmat_col_range,Dados_tratados[[#This Row],[Concatenação ID 1-catálogo-código]])&amp;"-"&amp;Dados_tratados[[#This Row],[Concatenação ID 1-catálogo-código]])</f>
        <v>1-100041381</v>
      </c>
      <c r="H44" s="65">
        <f ca="1">IFERROR(INDEX(INDIRECT(area_gestora&amp;"!$L$6:$L$1000"),linha_itemPAC+1),"")</f>
        <v>347.24</v>
      </c>
      <c r="I44" s="66" t="str">
        <f ca="1">Dados_tratados[[#This Row],[Área Gestora]]&amp;"-"&amp;Dados_tratados[[#This Row],[ID PCA]]</f>
        <v>SADI-15</v>
      </c>
      <c r="K44" s="67">
        <f ca="1">IFERROR(SMALL(Dados_tratados[Concatenação ID 1-catálogo-código],ROW(Dados_tratados[[#This Row],[Concatenação ID 1-catálogo-código]])-2),"")</f>
        <v>100019701</v>
      </c>
      <c r="L44" s="67" t="str">
        <f ca="1">IFERROR(INDEX('Tratamento de dados'!$S$3:$S$6,MATCH(VALUE(RIGHT(Dados_ordenados[[#This Row],[ID 1-catálogo-código]],1)),'Tratamento de dados'!$T$3:$T$6,0)),"")</f>
        <v>CATSER</v>
      </c>
      <c r="M44" s="67">
        <f ca="1">IFERROR(VALUE(MID(Dados_ordenados[[#This Row],[ID 1-catálogo-código]],2,7)),"")</f>
        <v>1970</v>
      </c>
      <c r="N44" s="68">
        <f ca="1">IFERROR(VLOOKUP(COUNTIF(catmat_ord_col_range,Dados_ordenados[[#This Row],[ID 1-catálogo-código]])&amp;"-"&amp;Dados_ordenados[[#This Row],[ID 1-catálogo-código]],Dados_tratados[[CATMAT/CATSER - Contagem de ocorrências]:[Área Gestora + ID]],2,FALSE),"")</f>
        <v>0</v>
      </c>
      <c r="O44" s="69" t="str">
        <f ca="1">IFERROR(VLOOKUP(COUNTIF(catmat_ord_col_range,Dados_ordenados[[#This Row],[ID 1-catálogo-código]])&amp;"-"&amp;Dados_ordenados[[#This Row],[ID 1-catálogo-código]],Dados_tratados[[CATMAT/CATSER - Contagem de ocorrências]:[Área Gestora + ID]],3,FALSE),"")</f>
        <v>SADI-57</v>
      </c>
      <c r="P44" s="70" t="str">
        <f ca="1">IF(OR(Dados_ordenados[[#This Row],[ID 1-catálogo-código]]="",Dados_ordenados[[#This Row],[ID 1-catálogo-código]]&lt;&gt;catmat_anterior),Dados_ordenados[[#This Row],[Área Gestora-ID]],areagestoraID_anterior&amp;", "&amp;Dados_ordenados[[#This Row],[Área Gestora-ID]])</f>
        <v>SADI-19, SADI-23, SADI-26, SADI-27, SADI-28, SADI-57</v>
      </c>
      <c r="Q44" s="70" t="str">
        <f ca="1">IF(OR(Dados_ordenados[[#This Row],[ID 1-catálogo-código]]="",Dados_ordenados[[#This Row],[ID 1-catálogo-código]]&lt;&gt;catmat_proximo),Dados_ordenados[[#This Row],[ID concatenado por catálogo/código]],"")</f>
        <v>SADI-19, SADI-23, SADI-26, SADI-27, SADI-28, SADI-57</v>
      </c>
    </row>
    <row r="45" spans="1:17" x14ac:dyDescent="0.25">
      <c r="A45" s="63" t="str">
        <f ca="1">area_gestora_concatenada</f>
        <v>SADI</v>
      </c>
      <c r="B45" s="64">
        <f ca="1">IFERROR(IF(INDEX(INDIRECT(area_gestora&amp;"!$B$6:$B$1000"),linha_itemPAC+1)=0,"NÃO INFORMADO",INDEX(INDIRECT(area_gestora&amp;"!$B$6:$B$1000"),linha_itemPAC+1)),"")</f>
        <v>16</v>
      </c>
      <c r="C45" s="64" t="str">
        <f ca="1">IFERROR(IF(INDEX(INDIRECT(area_gestora&amp;"!$D$6:$D$1000"),linha_itemPAC+1)="N/A","N/A", IF(INDEX(INDIRECT(area_gestora&amp;"!$D$6:$D$1000"),linha_itemPAC+1)="","NÃO INFORMADO", IF(INDEX(INDIRECT(area_gestora&amp;"!$D$6:$D$1000"),linha_itemPAC+1)=0,"NÃO INFORMADO", INDEX(INDIRECT(area_gestora&amp;"!$D$6:$D$1000"),linha_itemPAC+1)))),"")</f>
        <v>CATSER</v>
      </c>
      <c r="D45" s="64">
        <f ca="1">IFERROR(IF(ISERROR(VALUE(Dados_tratados[[#This Row],[Catálogo]]))=FALSE,Dados_tratados[[#This Row],[Catálogo]],VLOOKUP(Dados_tratados[[#This Row],[Catálogo]],$S$3:$T$6,2,FALSE)),"")</f>
        <v>1</v>
      </c>
      <c r="E45" s="64">
        <f ca="1">IFERROR(IF(INDEX(INDIRECT(area_gestora&amp;"!$E$6:$E$1000"),linha_itemPAC+1)="N/A",9999999,
IF(INDEX(INDIRECT(area_gestora&amp;"!$E$6:$E$1000"),linha_itemPAC+1)="",0,
VALUE(INDEX(INDIRECT(area_gestora&amp;"!$E$6:$E$1000"),linha_itemPAC+1)))),"")</f>
        <v>3786</v>
      </c>
      <c r="F45" s="64">
        <f ca="1">IFERROR(IF(Dados_tratados[[#This Row],[Código CATSER ou Classe CATMAT]]="","",VALUE(1&amp;TEXT(Dados_tratados[[#This Row],[Código CATSER ou Classe CATMAT]],"0000000")&amp;Dados_tratados[[#This Row],[ID Catálogo]])),"")</f>
        <v>100037861</v>
      </c>
      <c r="G45" s="64" t="str">
        <f ca="1">IF(Dados_tratados[[#This Row],[Código CATSER ou Classe CATMAT]]="","",COUNTIF(catmat_col_range,Dados_tratados[[#This Row],[Concatenação ID 1-catálogo-código]])&amp;"-"&amp;Dados_tratados[[#This Row],[Concatenação ID 1-catálogo-código]])</f>
        <v>1-100037861</v>
      </c>
      <c r="H45" s="65">
        <f ca="1">IFERROR(INDEX(INDIRECT(area_gestora&amp;"!$L$6:$L$1000"),linha_itemPAC+1),"")</f>
        <v>14938.970000000001</v>
      </c>
      <c r="I45" s="66" t="str">
        <f ca="1">Dados_tratados[[#This Row],[Área Gestora]]&amp;"-"&amp;Dados_tratados[[#This Row],[ID PCA]]</f>
        <v>SADI-16</v>
      </c>
      <c r="K45" s="67">
        <f ca="1">IFERROR(SMALL(Dados_tratados[Concatenação ID 1-catálogo-código],ROW(Dados_tratados[[#This Row],[Concatenação ID 1-catálogo-código]])-2),"")</f>
        <v>100019881</v>
      </c>
      <c r="L45" s="67" t="str">
        <f ca="1">IFERROR(INDEX('Tratamento de dados'!$S$3:$S$6,MATCH(VALUE(RIGHT(Dados_ordenados[[#This Row],[ID 1-catálogo-código]],1)),'Tratamento de dados'!$T$3:$T$6,0)),"")</f>
        <v>CATSER</v>
      </c>
      <c r="M45" s="67">
        <f ca="1">IFERROR(VALUE(MID(Dados_ordenados[[#This Row],[ID 1-catálogo-código]],2,7)),"")</f>
        <v>1988</v>
      </c>
      <c r="N45" s="68">
        <f ca="1">IFERROR(VLOOKUP(COUNTIF(catmat_ord_col_range,Dados_ordenados[[#This Row],[ID 1-catálogo-código]])&amp;"-"&amp;Dados_ordenados[[#This Row],[ID 1-catálogo-código]],Dados_tratados[[CATMAT/CATSER - Contagem de ocorrências]:[Área Gestora + ID]],2,FALSE),"")</f>
        <v>81184</v>
      </c>
      <c r="O45" s="69" t="str">
        <f ca="1">IFERROR(VLOOKUP(COUNTIF(catmat_ord_col_range,Dados_ordenados[[#This Row],[ID 1-catálogo-código]])&amp;"-"&amp;Dados_ordenados[[#This Row],[ID 1-catálogo-código]],Dados_tratados[[CATMAT/CATSER - Contagem de ocorrências]:[Área Gestora + ID]],3,FALSE),"")</f>
        <v>SADI-41</v>
      </c>
      <c r="P45" s="70" t="str">
        <f ca="1">IF(OR(Dados_ordenados[[#This Row],[ID 1-catálogo-código]]="",Dados_ordenados[[#This Row],[ID 1-catálogo-código]]&lt;&gt;catmat_anterior),Dados_ordenados[[#This Row],[Área Gestora-ID]],areagestoraID_anterior&amp;", "&amp;Dados_ordenados[[#This Row],[Área Gestora-ID]])</f>
        <v>SADI-41</v>
      </c>
      <c r="Q45" s="70" t="str">
        <f ca="1">IF(OR(Dados_ordenados[[#This Row],[ID 1-catálogo-código]]="",Dados_ordenados[[#This Row],[ID 1-catálogo-código]]&lt;&gt;catmat_proximo),Dados_ordenados[[#This Row],[ID concatenado por catálogo/código]],"")</f>
        <v>SADI-41</v>
      </c>
    </row>
    <row r="46" spans="1:17" x14ac:dyDescent="0.25">
      <c r="A46" s="63" t="str">
        <f ca="1">area_gestora_concatenada</f>
        <v>SADI</v>
      </c>
      <c r="B46" s="64">
        <f ca="1">IFERROR(IF(INDEX(INDIRECT(area_gestora&amp;"!$B$6:$B$1000"),linha_itemPAC+1)=0,"NÃO INFORMADO",INDEX(INDIRECT(area_gestora&amp;"!$B$6:$B$1000"),linha_itemPAC+1)),"")</f>
        <v>17</v>
      </c>
      <c r="C46" s="64" t="str">
        <f ca="1">IFERROR(IF(INDEX(INDIRECT(area_gestora&amp;"!$D$6:$D$1000"),linha_itemPAC+1)="N/A","N/A", IF(INDEX(INDIRECT(area_gestora&amp;"!$D$6:$D$1000"),linha_itemPAC+1)="","NÃO INFORMADO", IF(INDEX(INDIRECT(area_gestora&amp;"!$D$6:$D$1000"),linha_itemPAC+1)=0,"NÃO INFORMADO", INDEX(INDIRECT(area_gestora&amp;"!$D$6:$D$1000"),linha_itemPAC+1)))),"")</f>
        <v>CATSER</v>
      </c>
      <c r="D46" s="64">
        <f ca="1">IFERROR(IF(ISERROR(VALUE(Dados_tratados[[#This Row],[Catálogo]]))=FALSE,Dados_tratados[[#This Row],[Catálogo]],VLOOKUP(Dados_tratados[[#This Row],[Catálogo]],$S$3:$T$6,2,FALSE)),"")</f>
        <v>1</v>
      </c>
      <c r="E46" s="64">
        <f ca="1">IFERROR(IF(INDEX(INDIRECT(area_gestora&amp;"!$E$6:$E$1000"),linha_itemPAC+1)="N/A",9999999,
IF(INDEX(INDIRECT(area_gestora&amp;"!$E$6:$E$1000"),linha_itemPAC+1)="",0,
VALUE(INDEX(INDIRECT(area_gestora&amp;"!$E$6:$E$1000"),linha_itemPAC+1)))),"")</f>
        <v>4227</v>
      </c>
      <c r="F46" s="64">
        <f ca="1">IFERROR(IF(Dados_tratados[[#This Row],[Código CATSER ou Classe CATMAT]]="","",VALUE(1&amp;TEXT(Dados_tratados[[#This Row],[Código CATSER ou Classe CATMAT]],"0000000")&amp;Dados_tratados[[#This Row],[ID Catálogo]])),"")</f>
        <v>100042271</v>
      </c>
      <c r="G46" s="64" t="str">
        <f ca="1">IF(Dados_tratados[[#This Row],[Código CATSER ou Classe CATMAT]]="","",COUNTIF(catmat_col_range,Dados_tratados[[#This Row],[Concatenação ID 1-catálogo-código]])&amp;"-"&amp;Dados_tratados[[#This Row],[Concatenação ID 1-catálogo-código]])</f>
        <v>1-100042271</v>
      </c>
      <c r="H46" s="65">
        <f ca="1">IFERROR(INDEX(INDIRECT(area_gestora&amp;"!$L$6:$L$1000"),linha_itemPAC+1),"")</f>
        <v>8100</v>
      </c>
      <c r="I46" s="66" t="str">
        <f ca="1">Dados_tratados[[#This Row],[Área Gestora]]&amp;"-"&amp;Dados_tratados[[#This Row],[ID PCA]]</f>
        <v>SADI-17</v>
      </c>
      <c r="K46" s="67">
        <f ca="1">IFERROR(SMALL(Dados_tratados[Concatenação ID 1-catálogo-código],ROW(Dados_tratados[[#This Row],[Concatenação ID 1-catálogo-código]])-2),"")</f>
        <v>100023102</v>
      </c>
      <c r="L46" s="67" t="str">
        <f ca="1">IFERROR(INDEX('Tratamento de dados'!$S$3:$S$6,MATCH(VALUE(RIGHT(Dados_ordenados[[#This Row],[ID 1-catálogo-código]],1)),'Tratamento de dados'!$T$3:$T$6,0)),"")</f>
        <v>CATMAT</v>
      </c>
      <c r="M46" s="67">
        <f ca="1">IFERROR(VALUE(MID(Dados_ordenados[[#This Row],[ID 1-catálogo-código]],2,7)),"")</f>
        <v>2310</v>
      </c>
      <c r="N46" s="68">
        <f ca="1">IFERROR(VLOOKUP(COUNTIF(catmat_ord_col_range,Dados_ordenados[[#This Row],[ID 1-catálogo-código]])&amp;"-"&amp;Dados_ordenados[[#This Row],[ID 1-catálogo-código]],Dados_tratados[[CATMAT/CATSER - Contagem de ocorrências]:[Área Gestora + ID]],2,FALSE),"")</f>
        <v>154600</v>
      </c>
      <c r="O46" s="69" t="str">
        <f ca="1">IFERROR(VLOOKUP(COUNTIF(catmat_ord_col_range,Dados_ordenados[[#This Row],[ID 1-catálogo-código]])&amp;"-"&amp;Dados_ordenados[[#This Row],[ID 1-catálogo-código]],Dados_tratados[[CATMAT/CATSER - Contagem de ocorrências]:[Área Gestora + ID]],3,FALSE),"")</f>
        <v>SSEG-49</v>
      </c>
      <c r="P46" s="70" t="str">
        <f ca="1">IF(OR(Dados_ordenados[[#This Row],[ID 1-catálogo-código]]="",Dados_ordenados[[#This Row],[ID 1-catálogo-código]]&lt;&gt;catmat_anterior),Dados_ordenados[[#This Row],[Área Gestora-ID]],areagestoraID_anterior&amp;", "&amp;Dados_ordenados[[#This Row],[Área Gestora-ID]])</f>
        <v>SSEG-49</v>
      </c>
      <c r="Q46" s="70" t="str">
        <f ca="1">IF(OR(Dados_ordenados[[#This Row],[ID 1-catálogo-código]]="",Dados_ordenados[[#This Row],[ID 1-catálogo-código]]&lt;&gt;catmat_proximo),Dados_ordenados[[#This Row],[ID concatenado por catálogo/código]],"")</f>
        <v>SSEG-49</v>
      </c>
    </row>
    <row r="47" spans="1:17" x14ac:dyDescent="0.25">
      <c r="A47" s="63" t="str">
        <f ca="1">area_gestora_concatenada</f>
        <v>SADI</v>
      </c>
      <c r="B47" s="64">
        <f ca="1">IFERROR(IF(INDEX(INDIRECT(area_gestora&amp;"!$B$6:$B$1000"),linha_itemPAC+1)=0,"NÃO INFORMADO",INDEX(INDIRECT(area_gestora&amp;"!$B$6:$B$1000"),linha_itemPAC+1)),"")</f>
        <v>18</v>
      </c>
      <c r="C47" s="64" t="str">
        <f ca="1">IFERROR(IF(INDEX(INDIRECT(area_gestora&amp;"!$D$6:$D$1000"),linha_itemPAC+1)="N/A","N/A", IF(INDEX(INDIRECT(area_gestora&amp;"!$D$6:$D$1000"),linha_itemPAC+1)="","NÃO INFORMADO", IF(INDEX(INDIRECT(area_gestora&amp;"!$D$6:$D$1000"),linha_itemPAC+1)=0,"NÃO INFORMADO", INDEX(INDIRECT(area_gestora&amp;"!$D$6:$D$1000"),linha_itemPAC+1)))),"")</f>
        <v>CATSER</v>
      </c>
      <c r="D47" s="64">
        <f ca="1">IFERROR(IF(ISERROR(VALUE(Dados_tratados[[#This Row],[Catálogo]]))=FALSE,Dados_tratados[[#This Row],[Catálogo]],VLOOKUP(Dados_tratados[[#This Row],[Catálogo]],$S$3:$T$6,2,FALSE)),"")</f>
        <v>1</v>
      </c>
      <c r="E47" s="64">
        <f ca="1">IFERROR(IF(INDEX(INDIRECT(area_gestora&amp;"!$E$6:$E$1000"),linha_itemPAC+1)="N/A",9999999,
IF(INDEX(INDIRECT(area_gestora&amp;"!$E$6:$E$1000"),linha_itemPAC+1)="",0,
VALUE(INDEX(INDIRECT(area_gestora&amp;"!$E$6:$E$1000"),linha_itemPAC+1)))),"")</f>
        <v>906</v>
      </c>
      <c r="F47" s="64">
        <f ca="1">IFERROR(IF(Dados_tratados[[#This Row],[Código CATSER ou Classe CATMAT]]="","",VALUE(1&amp;TEXT(Dados_tratados[[#This Row],[Código CATSER ou Classe CATMAT]],"0000000")&amp;Dados_tratados[[#This Row],[ID Catálogo]])),"")</f>
        <v>100009061</v>
      </c>
      <c r="G47" s="64" t="str">
        <f ca="1">IF(Dados_tratados[[#This Row],[Código CATSER ou Classe CATMAT]]="","",COUNTIF(catmat_col_range,Dados_tratados[[#This Row],[Concatenação ID 1-catálogo-código]])&amp;"-"&amp;Dados_tratados[[#This Row],[Concatenação ID 1-catálogo-código]])</f>
        <v>1-100009061</v>
      </c>
      <c r="H47" s="65">
        <f ca="1">IFERROR(INDEX(INDIRECT(area_gestora&amp;"!$L$6:$L$1000"),linha_itemPAC+1),"")</f>
        <v>185919.54</v>
      </c>
      <c r="I47" s="66" t="str">
        <f ca="1">Dados_tratados[[#This Row],[Área Gestora]]&amp;"-"&amp;Dados_tratados[[#This Row],[ID PCA]]</f>
        <v>SADI-18</v>
      </c>
      <c r="K47" s="67">
        <f ca="1">IFERROR(SMALL(Dados_tratados[Concatenação ID 1-catálogo-código],ROW(Dados_tratados[[#This Row],[Concatenação ID 1-catálogo-código]])-2),"")</f>
        <v>100023202</v>
      </c>
      <c r="L47" s="67" t="str">
        <f ca="1">IFERROR(INDEX('Tratamento de dados'!$S$3:$S$6,MATCH(VALUE(RIGHT(Dados_ordenados[[#This Row],[ID 1-catálogo-código]],1)),'Tratamento de dados'!$T$3:$T$6,0)),"")</f>
        <v>CATMAT</v>
      </c>
      <c r="M47" s="67">
        <f ca="1">IFERROR(VALUE(MID(Dados_ordenados[[#This Row],[ID 1-catálogo-código]],2,7)),"")</f>
        <v>2320</v>
      </c>
      <c r="N47" s="68">
        <f ca="1">IFERROR(VLOOKUP(COUNTIF(catmat_ord_col_range,Dados_ordenados[[#This Row],[ID 1-catálogo-código]])&amp;"-"&amp;Dados_ordenados[[#This Row],[ID 1-catálogo-código]],Dados_tratados[[CATMAT/CATSER - Contagem de ocorrências]:[Área Gestora + ID]],2,FALSE),"")</f>
        <v>0</v>
      </c>
      <c r="O47" s="69" t="str">
        <f ca="1">IFERROR(VLOOKUP(COUNTIF(catmat_ord_col_range,Dados_ordenados[[#This Row],[ID 1-catálogo-código]])&amp;"-"&amp;Dados_ordenados[[#This Row],[ID 1-catálogo-código]],Dados_tratados[[CATMAT/CATSER - Contagem de ocorrências]:[Área Gestora + ID]],3,FALSE),"")</f>
        <v>SSEG-50</v>
      </c>
      <c r="P47" s="70" t="str">
        <f ca="1">IF(OR(Dados_ordenados[[#This Row],[ID 1-catálogo-código]]="",Dados_ordenados[[#This Row],[ID 1-catálogo-código]]&lt;&gt;catmat_anterior),Dados_ordenados[[#This Row],[Área Gestora-ID]],areagestoraID_anterior&amp;", "&amp;Dados_ordenados[[#This Row],[Área Gestora-ID]])</f>
        <v>SSEG-50</v>
      </c>
      <c r="Q47" s="70" t="str">
        <f ca="1">IF(OR(Dados_ordenados[[#This Row],[ID 1-catálogo-código]]="",Dados_ordenados[[#This Row],[ID 1-catálogo-código]]&lt;&gt;catmat_proximo),Dados_ordenados[[#This Row],[ID concatenado por catálogo/código]],"")</f>
        <v/>
      </c>
    </row>
    <row r="48" spans="1:17" x14ac:dyDescent="0.25">
      <c r="A48" s="63" t="str">
        <f ca="1">area_gestora_concatenada</f>
        <v>SADI</v>
      </c>
      <c r="B48" s="64">
        <f ca="1">IFERROR(IF(INDEX(INDIRECT(area_gestora&amp;"!$B$6:$B$1000"),linha_itemPAC+1)=0,"NÃO INFORMADO",INDEX(INDIRECT(area_gestora&amp;"!$B$6:$B$1000"),linha_itemPAC+1)),"")</f>
        <v>19</v>
      </c>
      <c r="C48" s="64" t="str">
        <f ca="1">IFERROR(IF(INDEX(INDIRECT(area_gestora&amp;"!$D$6:$D$1000"),linha_itemPAC+1)="N/A","N/A", IF(INDEX(INDIRECT(area_gestora&amp;"!$D$6:$D$1000"),linha_itemPAC+1)="","NÃO INFORMADO", IF(INDEX(INDIRECT(area_gestora&amp;"!$D$6:$D$1000"),linha_itemPAC+1)=0,"NÃO INFORMADO", INDEX(INDIRECT(area_gestora&amp;"!$D$6:$D$1000"),linha_itemPAC+1)))),"")</f>
        <v>CATSER</v>
      </c>
      <c r="D48" s="64">
        <f ca="1">IFERROR(IF(ISERROR(VALUE(Dados_tratados[[#This Row],[Catálogo]]))=FALSE,Dados_tratados[[#This Row],[Catálogo]],VLOOKUP(Dados_tratados[[#This Row],[Catálogo]],$S$3:$T$6,2,FALSE)),"")</f>
        <v>1</v>
      </c>
      <c r="E48" s="64">
        <f ca="1">IFERROR(IF(INDEX(INDIRECT(area_gestora&amp;"!$E$6:$E$1000"),linha_itemPAC+1)="N/A",9999999,
IF(INDEX(INDIRECT(area_gestora&amp;"!$E$6:$E$1000"),linha_itemPAC+1)="",0,
VALUE(INDEX(INDIRECT(area_gestora&amp;"!$E$6:$E$1000"),linha_itemPAC+1)))),"")</f>
        <v>1970</v>
      </c>
      <c r="F48" s="64">
        <f ca="1">IFERROR(IF(Dados_tratados[[#This Row],[Código CATSER ou Classe CATMAT]]="","",VALUE(1&amp;TEXT(Dados_tratados[[#This Row],[Código CATSER ou Classe CATMAT]],"0000000")&amp;Dados_tratados[[#This Row],[ID Catálogo]])),"")</f>
        <v>100019701</v>
      </c>
      <c r="G48" s="64" t="str">
        <f ca="1">IF(Dados_tratados[[#This Row],[Código CATSER ou Classe CATMAT]]="","",COUNTIF(catmat_col_range,Dados_tratados[[#This Row],[Concatenação ID 1-catálogo-código]])&amp;"-"&amp;Dados_tratados[[#This Row],[Concatenação ID 1-catálogo-código]])</f>
        <v>1-100019701</v>
      </c>
      <c r="H48" s="65">
        <f ca="1">IFERROR(INDEX(INDIRECT(area_gestora&amp;"!$L$6:$L$1000"),linha_itemPAC+1),"")</f>
        <v>0</v>
      </c>
      <c r="I48" s="66" t="str">
        <f ca="1">Dados_tratados[[#This Row],[Área Gestora]]&amp;"-"&amp;Dados_tratados[[#This Row],[ID PCA]]</f>
        <v>SADI-19</v>
      </c>
      <c r="K48" s="67">
        <f ca="1">IFERROR(SMALL(Dados_tratados[Concatenação ID 1-catálogo-código],ROW(Dados_tratados[[#This Row],[Concatenação ID 1-catálogo-código]])-2),"")</f>
        <v>100023202</v>
      </c>
      <c r="L48" s="67" t="str">
        <f ca="1">IFERROR(INDEX('Tratamento de dados'!$S$3:$S$6,MATCH(VALUE(RIGHT(Dados_ordenados[[#This Row],[ID 1-catálogo-código]],1)),'Tratamento de dados'!$T$3:$T$6,0)),"")</f>
        <v>CATMAT</v>
      </c>
      <c r="M48" s="67">
        <f ca="1">IFERROR(VALUE(MID(Dados_ordenados[[#This Row],[ID 1-catálogo-código]],2,7)),"")</f>
        <v>2320</v>
      </c>
      <c r="N48" s="68">
        <f ca="1">IFERROR(VLOOKUP(COUNTIF(catmat_ord_col_range,Dados_ordenados[[#This Row],[ID 1-catálogo-código]])&amp;"-"&amp;Dados_ordenados[[#This Row],[ID 1-catálogo-código]],Dados_tratados[[CATMAT/CATSER - Contagem de ocorrências]:[Área Gestora + ID]],2,FALSE),"")</f>
        <v>0</v>
      </c>
      <c r="O48" s="69" t="str">
        <f ca="1">IFERROR(VLOOKUP(COUNTIF(catmat_ord_col_range,Dados_ordenados[[#This Row],[ID 1-catálogo-código]])&amp;"-"&amp;Dados_ordenados[[#This Row],[ID 1-catálogo-código]],Dados_tratados[[CATMAT/CATSER - Contagem de ocorrências]:[Área Gestora + ID]],3,FALSE),"")</f>
        <v>SSEG-51</v>
      </c>
      <c r="P48" s="70" t="str">
        <f ca="1">IF(OR(Dados_ordenados[[#This Row],[ID 1-catálogo-código]]="",Dados_ordenados[[#This Row],[ID 1-catálogo-código]]&lt;&gt;catmat_anterior),Dados_ordenados[[#This Row],[Área Gestora-ID]],areagestoraID_anterior&amp;", "&amp;Dados_ordenados[[#This Row],[Área Gestora-ID]])</f>
        <v>SSEG-50, SSEG-51</v>
      </c>
      <c r="Q48" s="70" t="str">
        <f ca="1">IF(OR(Dados_ordenados[[#This Row],[ID 1-catálogo-código]]="",Dados_ordenados[[#This Row],[ID 1-catálogo-código]]&lt;&gt;catmat_proximo),Dados_ordenados[[#This Row],[ID concatenado por catálogo/código]],"")</f>
        <v/>
      </c>
    </row>
    <row r="49" spans="1:17" x14ac:dyDescent="0.25">
      <c r="A49" s="63" t="str">
        <f ca="1">area_gestora_concatenada</f>
        <v>SADI</v>
      </c>
      <c r="B49" s="64">
        <f ca="1">IFERROR(IF(INDEX(INDIRECT(area_gestora&amp;"!$B$6:$B$1000"),linha_itemPAC+1)=0,"NÃO INFORMADO",INDEX(INDIRECT(area_gestora&amp;"!$B$6:$B$1000"),linha_itemPAC+1)),"")</f>
        <v>20</v>
      </c>
      <c r="C49" s="64" t="str">
        <f ca="1">IFERROR(IF(INDEX(INDIRECT(area_gestora&amp;"!$D$6:$D$1000"),linha_itemPAC+1)="N/A","N/A", IF(INDEX(INDIRECT(area_gestora&amp;"!$D$6:$D$1000"),linha_itemPAC+1)="","NÃO INFORMADO", IF(INDEX(INDIRECT(area_gestora&amp;"!$D$6:$D$1000"),linha_itemPAC+1)=0,"NÃO INFORMADO", INDEX(INDIRECT(area_gestora&amp;"!$D$6:$D$1000"),linha_itemPAC+1)))),"")</f>
        <v>CATSER</v>
      </c>
      <c r="D49" s="64">
        <f ca="1">IFERROR(IF(ISERROR(VALUE(Dados_tratados[[#This Row],[Catálogo]]))=FALSE,Dados_tratados[[#This Row],[Catálogo]],VLOOKUP(Dados_tratados[[#This Row],[Catálogo]],$S$3:$T$6,2,FALSE)),"")</f>
        <v>1</v>
      </c>
      <c r="E49" s="64">
        <f ca="1">IFERROR(IF(INDEX(INDIRECT(area_gestora&amp;"!$E$6:$E$1000"),linha_itemPAC+1)="N/A",9999999,
IF(INDEX(INDIRECT(area_gestora&amp;"!$E$6:$E$1000"),linha_itemPAC+1)="",0,
VALUE(INDEX(INDIRECT(area_gestora&amp;"!$E$6:$E$1000"),linha_itemPAC+1)))),"")</f>
        <v>21784</v>
      </c>
      <c r="F49" s="64">
        <f ca="1">IFERROR(IF(Dados_tratados[[#This Row],[Código CATSER ou Classe CATMAT]]="","",VALUE(1&amp;TEXT(Dados_tratados[[#This Row],[Código CATSER ou Classe CATMAT]],"0000000")&amp;Dados_tratados[[#This Row],[ID Catálogo]])),"")</f>
        <v>100217841</v>
      </c>
      <c r="G49" s="64" t="str">
        <f ca="1">IF(Dados_tratados[[#This Row],[Código CATSER ou Classe CATMAT]]="","",COUNTIF(catmat_col_range,Dados_tratados[[#This Row],[Concatenação ID 1-catálogo-código]])&amp;"-"&amp;Dados_tratados[[#This Row],[Concatenação ID 1-catálogo-código]])</f>
        <v>1-100217841</v>
      </c>
      <c r="H49" s="65">
        <f ca="1">IFERROR(INDEX(INDIRECT(area_gestora&amp;"!$L$6:$L$1000"),linha_itemPAC+1),"")</f>
        <v>10000</v>
      </c>
      <c r="I49" s="66" t="str">
        <f ca="1">Dados_tratados[[#This Row],[Área Gestora]]&amp;"-"&amp;Dados_tratados[[#This Row],[ID PCA]]</f>
        <v>SADI-20</v>
      </c>
      <c r="K49" s="67">
        <f ca="1">IFERROR(SMALL(Dados_tratados[Concatenação ID 1-catálogo-código],ROW(Dados_tratados[[#This Row],[Concatenação ID 1-catálogo-código]])-2),"")</f>
        <v>100023202</v>
      </c>
      <c r="L49" s="67" t="str">
        <f ca="1">IFERROR(INDEX('Tratamento de dados'!$S$3:$S$6,MATCH(VALUE(RIGHT(Dados_ordenados[[#This Row],[ID 1-catálogo-código]],1)),'Tratamento de dados'!$T$3:$T$6,0)),"")</f>
        <v>CATMAT</v>
      </c>
      <c r="M49" s="67">
        <f ca="1">IFERROR(VALUE(MID(Dados_ordenados[[#This Row],[ID 1-catálogo-código]],2,7)),"")</f>
        <v>2320</v>
      </c>
      <c r="N49" s="68">
        <f ca="1">IFERROR(VLOOKUP(COUNTIF(catmat_ord_col_range,Dados_ordenados[[#This Row],[ID 1-catálogo-código]])&amp;"-"&amp;Dados_ordenados[[#This Row],[ID 1-catálogo-código]],Dados_tratados[[CATMAT/CATSER - Contagem de ocorrências]:[Área Gestora + ID]],2,FALSE),"")</f>
        <v>463000</v>
      </c>
      <c r="O49" s="69" t="str">
        <f ca="1">IFERROR(VLOOKUP(COUNTIF(catmat_ord_col_range,Dados_ordenados[[#This Row],[ID 1-catálogo-código]])&amp;"-"&amp;Dados_ordenados[[#This Row],[ID 1-catálogo-código]],Dados_tratados[[CATMAT/CATSER - Contagem de ocorrências]:[Área Gestora + ID]],3,FALSE),"")</f>
        <v>SSEG-64</v>
      </c>
      <c r="P49" s="70" t="str">
        <f ca="1">IF(OR(Dados_ordenados[[#This Row],[ID 1-catálogo-código]]="",Dados_ordenados[[#This Row],[ID 1-catálogo-código]]&lt;&gt;catmat_anterior),Dados_ordenados[[#This Row],[Área Gestora-ID]],areagestoraID_anterior&amp;", "&amp;Dados_ordenados[[#This Row],[Área Gestora-ID]])</f>
        <v>SSEG-50, SSEG-51, SSEG-64</v>
      </c>
      <c r="Q49" s="70" t="str">
        <f ca="1">IF(OR(Dados_ordenados[[#This Row],[ID 1-catálogo-código]]="",Dados_ordenados[[#This Row],[ID 1-catálogo-código]]&lt;&gt;catmat_proximo),Dados_ordenados[[#This Row],[ID concatenado por catálogo/código]],"")</f>
        <v>SSEG-50, SSEG-51, SSEG-64</v>
      </c>
    </row>
    <row r="50" spans="1:17" x14ac:dyDescent="0.25">
      <c r="A50" s="63" t="str">
        <f ca="1">area_gestora_concatenada</f>
        <v>SADI</v>
      </c>
      <c r="B50" s="64">
        <f ca="1">IFERROR(IF(INDEX(INDIRECT(area_gestora&amp;"!$B$6:$B$1000"),linha_itemPAC+1)=0,"NÃO INFORMADO",INDEX(INDIRECT(area_gestora&amp;"!$B$6:$B$1000"),linha_itemPAC+1)),"")</f>
        <v>21</v>
      </c>
      <c r="C50" s="64" t="str">
        <f ca="1">IFERROR(IF(INDEX(INDIRECT(area_gestora&amp;"!$D$6:$D$1000"),linha_itemPAC+1)="N/A","N/A", IF(INDEX(INDIRECT(area_gestora&amp;"!$D$6:$D$1000"),linha_itemPAC+1)="","NÃO INFORMADO", IF(INDEX(INDIRECT(area_gestora&amp;"!$D$6:$D$1000"),linha_itemPAC+1)=0,"NÃO INFORMADO", INDEX(INDIRECT(area_gestora&amp;"!$D$6:$D$1000"),linha_itemPAC+1)))),"")</f>
        <v>CATSER</v>
      </c>
      <c r="D50" s="64">
        <f ca="1">IFERROR(IF(ISERROR(VALUE(Dados_tratados[[#This Row],[Catálogo]]))=FALSE,Dados_tratados[[#This Row],[Catálogo]],VLOOKUP(Dados_tratados[[#This Row],[Catálogo]],$S$3:$T$6,2,FALSE)),"")</f>
        <v>1</v>
      </c>
      <c r="E50" s="64">
        <f ca="1">IFERROR(IF(INDEX(INDIRECT(area_gestora&amp;"!$E$6:$E$1000"),linha_itemPAC+1)="N/A",9999999,
IF(INDEX(INDIRECT(area_gestora&amp;"!$E$6:$E$1000"),linha_itemPAC+1)="",0,
VALUE(INDEX(INDIRECT(area_gestora&amp;"!$E$6:$E$1000"),linha_itemPAC+1)))),"")</f>
        <v>2763</v>
      </c>
      <c r="F50" s="64">
        <f ca="1">IFERROR(IF(Dados_tratados[[#This Row],[Código CATSER ou Classe CATMAT]]="","",VALUE(1&amp;TEXT(Dados_tratados[[#This Row],[Código CATSER ou Classe CATMAT]],"0000000")&amp;Dados_tratados[[#This Row],[ID Catálogo]])),"")</f>
        <v>100027631</v>
      </c>
      <c r="G50" s="64" t="str">
        <f ca="1">IF(Dados_tratados[[#This Row],[Código CATSER ou Classe CATMAT]]="","",COUNTIF(catmat_col_range,Dados_tratados[[#This Row],[Concatenação ID 1-catálogo-código]])&amp;"-"&amp;Dados_tratados[[#This Row],[Concatenação ID 1-catálogo-código]])</f>
        <v>1-100027631</v>
      </c>
      <c r="H50" s="65">
        <f ca="1">IFERROR(INDEX(INDIRECT(area_gestora&amp;"!$L$6:$L$1000"),linha_itemPAC+1),"")</f>
        <v>21077.7</v>
      </c>
      <c r="I50" s="66" t="str">
        <f ca="1">Dados_tratados[[#This Row],[Área Gestora]]&amp;"-"&amp;Dados_tratados[[#This Row],[ID PCA]]</f>
        <v>SADI-21</v>
      </c>
      <c r="K50" s="67">
        <f ca="1">IFERROR(SMALL(Dados_tratados[Concatenação ID 1-catálogo-código],ROW(Dados_tratados[[#This Row],[Concatenação ID 1-catálogo-código]])-2),"")</f>
        <v>100026581</v>
      </c>
      <c r="L50" s="67" t="str">
        <f ca="1">IFERROR(INDEX('Tratamento de dados'!$S$3:$S$6,MATCH(VALUE(RIGHT(Dados_ordenados[[#This Row],[ID 1-catálogo-código]],1)),'Tratamento de dados'!$T$3:$T$6,0)),"")</f>
        <v>CATSER</v>
      </c>
      <c r="M50" s="67">
        <f ca="1">IFERROR(VALUE(MID(Dados_ordenados[[#This Row],[ID 1-catálogo-código]],2,7)),"")</f>
        <v>2658</v>
      </c>
      <c r="N50" s="68">
        <f ca="1">IFERROR(VLOOKUP(COUNTIF(catmat_ord_col_range,Dados_ordenados[[#This Row],[ID 1-catálogo-código]])&amp;"-"&amp;Dados_ordenados[[#This Row],[ID 1-catálogo-código]],Dados_tratados[[CATMAT/CATSER - Contagem de ocorrências]:[Área Gestora + ID]],2,FALSE),"")</f>
        <v>220000</v>
      </c>
      <c r="O50" s="69" t="str">
        <f ca="1">IFERROR(VLOOKUP(COUNTIF(catmat_ord_col_range,Dados_ordenados[[#This Row],[ID 1-catálogo-código]])&amp;"-"&amp;Dados_ordenados[[#This Row],[ID 1-catálogo-código]],Dados_tratados[[CATMAT/CATSER - Contagem de ocorrências]:[Área Gestora + ID]],3,FALSE),"")</f>
        <v>SADI-61</v>
      </c>
      <c r="P50" s="70" t="str">
        <f ca="1">IF(OR(Dados_ordenados[[#This Row],[ID 1-catálogo-código]]="",Dados_ordenados[[#This Row],[ID 1-catálogo-código]]&lt;&gt;catmat_anterior),Dados_ordenados[[#This Row],[Área Gestora-ID]],areagestoraID_anterior&amp;", "&amp;Dados_ordenados[[#This Row],[Área Gestora-ID]])</f>
        <v>SADI-61</v>
      </c>
      <c r="Q50" s="70" t="str">
        <f ca="1">IF(OR(Dados_ordenados[[#This Row],[ID 1-catálogo-código]]="",Dados_ordenados[[#This Row],[ID 1-catálogo-código]]&lt;&gt;catmat_proximo),Dados_ordenados[[#This Row],[ID concatenado por catálogo/código]],"")</f>
        <v>SADI-61</v>
      </c>
    </row>
    <row r="51" spans="1:17" x14ac:dyDescent="0.25">
      <c r="A51" s="63" t="str">
        <f ca="1">area_gestora_concatenada</f>
        <v>SADI</v>
      </c>
      <c r="B51" s="64">
        <f ca="1">IFERROR(IF(INDEX(INDIRECT(area_gestora&amp;"!$B$6:$B$1000"),linha_itemPAC+1)=0,"NÃO INFORMADO",INDEX(INDIRECT(area_gestora&amp;"!$B$6:$B$1000"),linha_itemPAC+1)),"")</f>
        <v>22</v>
      </c>
      <c r="C51" s="64" t="str">
        <f ca="1">IFERROR(IF(INDEX(INDIRECT(area_gestora&amp;"!$D$6:$D$1000"),linha_itemPAC+1)="N/A","N/A", IF(INDEX(INDIRECT(area_gestora&amp;"!$D$6:$D$1000"),linha_itemPAC+1)="","NÃO INFORMADO", IF(INDEX(INDIRECT(area_gestora&amp;"!$D$6:$D$1000"),linha_itemPAC+1)=0,"NÃO INFORMADO", INDEX(INDIRECT(area_gestora&amp;"!$D$6:$D$1000"),linha_itemPAC+1)))),"")</f>
        <v>CATSER</v>
      </c>
      <c r="D51" s="64">
        <f ca="1">IFERROR(IF(ISERROR(VALUE(Dados_tratados[[#This Row],[Catálogo]]))=FALSE,Dados_tratados[[#This Row],[Catálogo]],VLOOKUP(Dados_tratados[[#This Row],[Catálogo]],$S$3:$T$6,2,FALSE)),"")</f>
        <v>1</v>
      </c>
      <c r="E51" s="64">
        <f ca="1">IFERROR(IF(INDEX(INDIRECT(area_gestora&amp;"!$E$6:$E$1000"),linha_itemPAC+1)="N/A",9999999,
IF(INDEX(INDIRECT(area_gestora&amp;"!$E$6:$E$1000"),linha_itemPAC+1)="",0,
VALUE(INDEX(INDIRECT(area_gestora&amp;"!$E$6:$E$1000"),linha_itemPAC+1)))),"")</f>
        <v>4120</v>
      </c>
      <c r="F51" s="64">
        <f ca="1">IFERROR(IF(Dados_tratados[[#This Row],[Código CATSER ou Classe CATMAT]]="","",VALUE(1&amp;TEXT(Dados_tratados[[#This Row],[Código CATSER ou Classe CATMAT]],"0000000")&amp;Dados_tratados[[#This Row],[ID Catálogo]])),"")</f>
        <v>100041201</v>
      </c>
      <c r="G51" s="64" t="str">
        <f ca="1">IF(Dados_tratados[[#This Row],[Código CATSER ou Classe CATMAT]]="","",COUNTIF(catmat_col_range,Dados_tratados[[#This Row],[Concatenação ID 1-catálogo-código]])&amp;"-"&amp;Dados_tratados[[#This Row],[Concatenação ID 1-catálogo-código]])</f>
        <v>1-100041201</v>
      </c>
      <c r="H51" s="65">
        <f ca="1">IFERROR(INDEX(INDIRECT(area_gestora&amp;"!$L$6:$L$1000"),linha_itemPAC+1),"")</f>
        <v>5678658.4100000001</v>
      </c>
      <c r="I51" s="66" t="str">
        <f ca="1">Dados_tratados[[#This Row],[Área Gestora]]&amp;"-"&amp;Dados_tratados[[#This Row],[ID PCA]]</f>
        <v>SADI-22</v>
      </c>
      <c r="K51" s="67">
        <f ca="1">IFERROR(SMALL(Dados_tratados[Concatenação ID 1-catálogo-código],ROW(Dados_tratados[[#This Row],[Concatenação ID 1-catálogo-código]])-2),"")</f>
        <v>100027631</v>
      </c>
      <c r="L51" s="67" t="str">
        <f ca="1">IFERROR(INDEX('Tratamento de dados'!$S$3:$S$6,MATCH(VALUE(RIGHT(Dados_ordenados[[#This Row],[ID 1-catálogo-código]],1)),'Tratamento de dados'!$T$3:$T$6,0)),"")</f>
        <v>CATSER</v>
      </c>
      <c r="M51" s="67">
        <f ca="1">IFERROR(VALUE(MID(Dados_ordenados[[#This Row],[ID 1-catálogo-código]],2,7)),"")</f>
        <v>2763</v>
      </c>
      <c r="N51" s="68">
        <f ca="1">IFERROR(VLOOKUP(COUNTIF(catmat_ord_col_range,Dados_ordenados[[#This Row],[ID 1-catálogo-código]])&amp;"-"&amp;Dados_ordenados[[#This Row],[ID 1-catálogo-código]],Dados_tratados[[CATMAT/CATSER - Contagem de ocorrências]:[Área Gestora + ID]],2,FALSE),"")</f>
        <v>21077.7</v>
      </c>
      <c r="O51" s="69" t="str">
        <f ca="1">IFERROR(VLOOKUP(COUNTIF(catmat_ord_col_range,Dados_ordenados[[#This Row],[ID 1-catálogo-código]])&amp;"-"&amp;Dados_ordenados[[#This Row],[ID 1-catálogo-código]],Dados_tratados[[CATMAT/CATSER - Contagem de ocorrências]:[Área Gestora + ID]],3,FALSE),"")</f>
        <v>SADI-21</v>
      </c>
      <c r="P51" s="70" t="str">
        <f ca="1">IF(OR(Dados_ordenados[[#This Row],[ID 1-catálogo-código]]="",Dados_ordenados[[#This Row],[ID 1-catálogo-código]]&lt;&gt;catmat_anterior),Dados_ordenados[[#This Row],[Área Gestora-ID]],areagestoraID_anterior&amp;", "&amp;Dados_ordenados[[#This Row],[Área Gestora-ID]])</f>
        <v>SADI-21</v>
      </c>
      <c r="Q51" s="70" t="str">
        <f ca="1">IF(OR(Dados_ordenados[[#This Row],[ID 1-catálogo-código]]="",Dados_ordenados[[#This Row],[ID 1-catálogo-código]]&lt;&gt;catmat_proximo),Dados_ordenados[[#This Row],[ID concatenado por catálogo/código]],"")</f>
        <v/>
      </c>
    </row>
    <row r="52" spans="1:17" x14ac:dyDescent="0.25">
      <c r="A52" s="63" t="str">
        <f ca="1">area_gestora_concatenada</f>
        <v>SADI</v>
      </c>
      <c r="B52" s="64">
        <f ca="1">IFERROR(IF(INDEX(INDIRECT(area_gestora&amp;"!$B$6:$B$1000"),linha_itemPAC+1)=0,"NÃO INFORMADO",INDEX(INDIRECT(area_gestora&amp;"!$B$6:$B$1000"),linha_itemPAC+1)),"")</f>
        <v>23</v>
      </c>
      <c r="C52" s="64" t="str">
        <f ca="1">IFERROR(IF(INDEX(INDIRECT(area_gestora&amp;"!$D$6:$D$1000"),linha_itemPAC+1)="N/A","N/A", IF(INDEX(INDIRECT(area_gestora&amp;"!$D$6:$D$1000"),linha_itemPAC+1)="","NÃO INFORMADO", IF(INDEX(INDIRECT(area_gestora&amp;"!$D$6:$D$1000"),linha_itemPAC+1)=0,"NÃO INFORMADO", INDEX(INDIRECT(area_gestora&amp;"!$D$6:$D$1000"),linha_itemPAC+1)))),"")</f>
        <v>CATSER</v>
      </c>
      <c r="D52" s="64">
        <f ca="1">IFERROR(IF(ISERROR(VALUE(Dados_tratados[[#This Row],[Catálogo]]))=FALSE,Dados_tratados[[#This Row],[Catálogo]],VLOOKUP(Dados_tratados[[#This Row],[Catálogo]],$S$3:$T$6,2,FALSE)),"")</f>
        <v>1</v>
      </c>
      <c r="E52" s="64">
        <f ca="1">IFERROR(IF(INDEX(INDIRECT(area_gestora&amp;"!$E$6:$E$1000"),linha_itemPAC+1)="N/A",9999999,
IF(INDEX(INDIRECT(area_gestora&amp;"!$E$6:$E$1000"),linha_itemPAC+1)="",0,
VALUE(INDEX(INDIRECT(area_gestora&amp;"!$E$6:$E$1000"),linha_itemPAC+1)))),"")</f>
        <v>1970</v>
      </c>
      <c r="F52" s="64">
        <f ca="1">IFERROR(IF(Dados_tratados[[#This Row],[Código CATSER ou Classe CATMAT]]="","",VALUE(1&amp;TEXT(Dados_tratados[[#This Row],[Código CATSER ou Classe CATMAT]],"0000000")&amp;Dados_tratados[[#This Row],[ID Catálogo]])),"")</f>
        <v>100019701</v>
      </c>
      <c r="G52" s="64" t="str">
        <f ca="1">IF(Dados_tratados[[#This Row],[Código CATSER ou Classe CATMAT]]="","",COUNTIF(catmat_col_range,Dados_tratados[[#This Row],[Concatenação ID 1-catálogo-código]])&amp;"-"&amp;Dados_tratados[[#This Row],[Concatenação ID 1-catálogo-código]])</f>
        <v>2-100019701</v>
      </c>
      <c r="H52" s="65">
        <f ca="1">IFERROR(INDEX(INDIRECT(area_gestora&amp;"!$L$6:$L$1000"),linha_itemPAC+1),"")</f>
        <v>95667.6</v>
      </c>
      <c r="I52" s="66" t="str">
        <f ca="1">Dados_tratados[[#This Row],[Área Gestora]]&amp;"-"&amp;Dados_tratados[[#This Row],[ID PCA]]</f>
        <v>SADI-23</v>
      </c>
      <c r="K52" s="67">
        <f ca="1">IFERROR(SMALL(Dados_tratados[Concatenação ID 1-catálogo-código],ROW(Dados_tratados[[#This Row],[Concatenação ID 1-catálogo-código]])-2),"")</f>
        <v>100027631</v>
      </c>
      <c r="L52" s="67" t="str">
        <f ca="1">IFERROR(INDEX('Tratamento de dados'!$S$3:$S$6,MATCH(VALUE(RIGHT(Dados_ordenados[[#This Row],[ID 1-catálogo-código]],1)),'Tratamento de dados'!$T$3:$T$6,0)),"")</f>
        <v>CATSER</v>
      </c>
      <c r="M52" s="67">
        <f ca="1">IFERROR(VALUE(MID(Dados_ordenados[[#This Row],[ID 1-catálogo-código]],2,7)),"")</f>
        <v>2763</v>
      </c>
      <c r="N52" s="68">
        <f ca="1">IFERROR(VLOOKUP(COUNTIF(catmat_ord_col_range,Dados_ordenados[[#This Row],[ID 1-catálogo-código]])&amp;"-"&amp;Dados_ordenados[[#This Row],[ID 1-catálogo-código]],Dados_tratados[[CATMAT/CATSER - Contagem de ocorrências]:[Área Gestora + ID]],2,FALSE),"")</f>
        <v>341832.02</v>
      </c>
      <c r="O52" s="69" t="str">
        <f ca="1">IFERROR(VLOOKUP(COUNTIF(catmat_ord_col_range,Dados_ordenados[[#This Row],[ID 1-catálogo-código]])&amp;"-"&amp;Dados_ordenados[[#This Row],[ID 1-catálogo-código]],Dados_tratados[[CATMAT/CATSER - Contagem de ocorrências]:[Área Gestora + ID]],3,FALSE),"")</f>
        <v>SADI-60</v>
      </c>
      <c r="P52" s="70" t="str">
        <f ca="1">IF(OR(Dados_ordenados[[#This Row],[ID 1-catálogo-código]]="",Dados_ordenados[[#This Row],[ID 1-catálogo-código]]&lt;&gt;catmat_anterior),Dados_ordenados[[#This Row],[Área Gestora-ID]],areagestoraID_anterior&amp;", "&amp;Dados_ordenados[[#This Row],[Área Gestora-ID]])</f>
        <v>SADI-21, SADI-60</v>
      </c>
      <c r="Q52" s="70" t="str">
        <f ca="1">IF(OR(Dados_ordenados[[#This Row],[ID 1-catálogo-código]]="",Dados_ordenados[[#This Row],[ID 1-catálogo-código]]&lt;&gt;catmat_proximo),Dados_ordenados[[#This Row],[ID concatenado por catálogo/código]],"")</f>
        <v>SADI-21, SADI-60</v>
      </c>
    </row>
    <row r="53" spans="1:17" x14ac:dyDescent="0.25">
      <c r="A53" s="63" t="str">
        <f ca="1">area_gestora_concatenada</f>
        <v>SADI</v>
      </c>
      <c r="B53" s="64">
        <f ca="1">IFERROR(IF(INDEX(INDIRECT(area_gestora&amp;"!$B$6:$B$1000"),linha_itemPAC+1)=0,"NÃO INFORMADO",INDEX(INDIRECT(area_gestora&amp;"!$B$6:$B$1000"),linha_itemPAC+1)),"")</f>
        <v>24</v>
      </c>
      <c r="C53" s="64" t="str">
        <f ca="1">IFERROR(IF(INDEX(INDIRECT(area_gestora&amp;"!$D$6:$D$1000"),linha_itemPAC+1)="N/A","N/A", IF(INDEX(INDIRECT(area_gestora&amp;"!$D$6:$D$1000"),linha_itemPAC+1)="","NÃO INFORMADO", IF(INDEX(INDIRECT(area_gestora&amp;"!$D$6:$D$1000"),linha_itemPAC+1)=0,"NÃO INFORMADO", INDEX(INDIRECT(area_gestora&amp;"!$D$6:$D$1000"),linha_itemPAC+1)))),"")</f>
        <v>CATSER</v>
      </c>
      <c r="D53" s="64">
        <f ca="1">IFERROR(IF(ISERROR(VALUE(Dados_tratados[[#This Row],[Catálogo]]))=FALSE,Dados_tratados[[#This Row],[Catálogo]],VLOOKUP(Dados_tratados[[#This Row],[Catálogo]],$S$3:$T$6,2,FALSE)),"")</f>
        <v>1</v>
      </c>
      <c r="E53" s="64">
        <f ca="1">IFERROR(IF(INDEX(INDIRECT(area_gestora&amp;"!$E$6:$E$1000"),linha_itemPAC+1)="N/A",9999999,
IF(INDEX(INDIRECT(area_gestora&amp;"!$E$6:$E$1000"),linha_itemPAC+1)="",0,
VALUE(INDEX(INDIRECT(area_gestora&amp;"!$E$6:$E$1000"),linha_itemPAC+1)))),"")</f>
        <v>3557</v>
      </c>
      <c r="F53" s="64">
        <f ca="1">IFERROR(IF(Dados_tratados[[#This Row],[Código CATSER ou Classe CATMAT]]="","",VALUE(1&amp;TEXT(Dados_tratados[[#This Row],[Código CATSER ou Classe CATMAT]],"0000000")&amp;Dados_tratados[[#This Row],[ID Catálogo]])),"")</f>
        <v>100035571</v>
      </c>
      <c r="G53" s="64" t="str">
        <f ca="1">IF(Dados_tratados[[#This Row],[Código CATSER ou Classe CATMAT]]="","",COUNTIF(catmat_col_range,Dados_tratados[[#This Row],[Concatenação ID 1-catálogo-código]])&amp;"-"&amp;Dados_tratados[[#This Row],[Concatenação ID 1-catálogo-código]])</f>
        <v>1-100035571</v>
      </c>
      <c r="H53" s="65">
        <f ca="1">IFERROR(INDEX(INDIRECT(area_gestora&amp;"!$L$6:$L$1000"),linha_itemPAC+1),"")</f>
        <v>348094.71</v>
      </c>
      <c r="I53" s="66" t="str">
        <f ca="1">Dados_tratados[[#This Row],[Área Gestora]]&amp;"-"&amp;Dados_tratados[[#This Row],[ID PCA]]</f>
        <v>SADI-24</v>
      </c>
      <c r="K53" s="67">
        <f ca="1">IFERROR(SMALL(Dados_tratados[Concatenação ID 1-catálogo-código],ROW(Dados_tratados[[#This Row],[Concatenação ID 1-catálogo-código]])-2),"")</f>
        <v>100027711</v>
      </c>
      <c r="L53" s="67" t="str">
        <f ca="1">IFERROR(INDEX('Tratamento de dados'!$S$3:$S$6,MATCH(VALUE(RIGHT(Dados_ordenados[[#This Row],[ID 1-catálogo-código]],1)),'Tratamento de dados'!$T$3:$T$6,0)),"")</f>
        <v>CATSER</v>
      </c>
      <c r="M53" s="67">
        <f ca="1">IFERROR(VALUE(MID(Dados_ordenados[[#This Row],[ID 1-catálogo-código]],2,7)),"")</f>
        <v>2771</v>
      </c>
      <c r="N53" s="68">
        <f ca="1">IFERROR(VLOOKUP(COUNTIF(catmat_ord_col_range,Dados_ordenados[[#This Row],[ID 1-catálogo-código]])&amp;"-"&amp;Dados_ordenados[[#This Row],[ID 1-catálogo-código]],Dados_tratados[[CATMAT/CATSER - Contagem de ocorrências]:[Área Gestora + ID]],2,FALSE),"")</f>
        <v>848385.52</v>
      </c>
      <c r="O53" s="69" t="str">
        <f ca="1">IFERROR(VLOOKUP(COUNTIF(catmat_ord_col_range,Dados_ordenados[[#This Row],[ID 1-catálogo-código]])&amp;"-"&amp;Dados_ordenados[[#This Row],[ID 1-catálogo-código]],Dados_tratados[[CATMAT/CATSER - Contagem de ocorrências]:[Área Gestora + ID]],3,FALSE),"")</f>
        <v>SADI-25</v>
      </c>
      <c r="P53" s="70" t="str">
        <f ca="1">IF(OR(Dados_ordenados[[#This Row],[ID 1-catálogo-código]]="",Dados_ordenados[[#This Row],[ID 1-catálogo-código]]&lt;&gt;catmat_anterior),Dados_ordenados[[#This Row],[Área Gestora-ID]],areagestoraID_anterior&amp;", "&amp;Dados_ordenados[[#This Row],[Área Gestora-ID]])</f>
        <v>SADI-25</v>
      </c>
      <c r="Q53" s="70" t="str">
        <f ca="1">IF(OR(Dados_ordenados[[#This Row],[ID 1-catálogo-código]]="",Dados_ordenados[[#This Row],[ID 1-catálogo-código]]&lt;&gt;catmat_proximo),Dados_ordenados[[#This Row],[ID concatenado por catálogo/código]],"")</f>
        <v/>
      </c>
    </row>
    <row r="54" spans="1:17" x14ac:dyDescent="0.25">
      <c r="A54" s="63" t="str">
        <f ca="1">area_gestora_concatenada</f>
        <v>SADI</v>
      </c>
      <c r="B54" s="64">
        <f ca="1">IFERROR(IF(INDEX(INDIRECT(area_gestora&amp;"!$B$6:$B$1000"),linha_itemPAC+1)=0,"NÃO INFORMADO",INDEX(INDIRECT(area_gestora&amp;"!$B$6:$B$1000"),linha_itemPAC+1)),"")</f>
        <v>25</v>
      </c>
      <c r="C54" s="64" t="str">
        <f ca="1">IFERROR(IF(INDEX(INDIRECT(area_gestora&amp;"!$D$6:$D$1000"),linha_itemPAC+1)="N/A","N/A", IF(INDEX(INDIRECT(area_gestora&amp;"!$D$6:$D$1000"),linha_itemPAC+1)="","NÃO INFORMADO", IF(INDEX(INDIRECT(area_gestora&amp;"!$D$6:$D$1000"),linha_itemPAC+1)=0,"NÃO INFORMADO", INDEX(INDIRECT(area_gestora&amp;"!$D$6:$D$1000"),linha_itemPAC+1)))),"")</f>
        <v>CATSER</v>
      </c>
      <c r="D54" s="64">
        <f ca="1">IFERROR(IF(ISERROR(VALUE(Dados_tratados[[#This Row],[Catálogo]]))=FALSE,Dados_tratados[[#This Row],[Catálogo]],VLOOKUP(Dados_tratados[[#This Row],[Catálogo]],$S$3:$T$6,2,FALSE)),"")</f>
        <v>1</v>
      </c>
      <c r="E54" s="64">
        <f ca="1">IFERROR(IF(INDEX(INDIRECT(area_gestora&amp;"!$E$6:$E$1000"),linha_itemPAC+1)="N/A",9999999,
IF(INDEX(INDIRECT(area_gestora&amp;"!$E$6:$E$1000"),linha_itemPAC+1)="",0,
VALUE(INDEX(INDIRECT(area_gestora&amp;"!$E$6:$E$1000"),linha_itemPAC+1)))),"")</f>
        <v>2771</v>
      </c>
      <c r="F54" s="64">
        <f ca="1">IFERROR(IF(Dados_tratados[[#This Row],[Código CATSER ou Classe CATMAT]]="","",VALUE(1&amp;TEXT(Dados_tratados[[#This Row],[Código CATSER ou Classe CATMAT]],"0000000")&amp;Dados_tratados[[#This Row],[ID Catálogo]])),"")</f>
        <v>100027711</v>
      </c>
      <c r="G54" s="64" t="str">
        <f ca="1">IF(Dados_tratados[[#This Row],[Código CATSER ou Classe CATMAT]]="","",COUNTIF(catmat_col_range,Dados_tratados[[#This Row],[Concatenação ID 1-catálogo-código]])&amp;"-"&amp;Dados_tratados[[#This Row],[Concatenação ID 1-catálogo-código]])</f>
        <v>1-100027711</v>
      </c>
      <c r="H54" s="65">
        <f ca="1">IFERROR(INDEX(INDIRECT(area_gestora&amp;"!$L$6:$L$1000"),linha_itemPAC+1),"")</f>
        <v>848385.52</v>
      </c>
      <c r="I54" s="66" t="str">
        <f ca="1">Dados_tratados[[#This Row],[Área Gestora]]&amp;"-"&amp;Dados_tratados[[#This Row],[ID PCA]]</f>
        <v>SADI-25</v>
      </c>
      <c r="K54" s="67">
        <f ca="1">IFERROR(SMALL(Dados_tratados[Concatenação ID 1-catálogo-código],ROW(Dados_tratados[[#This Row],[Concatenação ID 1-catálogo-código]])-2),"")</f>
        <v>100027711</v>
      </c>
      <c r="L54" s="67" t="str">
        <f ca="1">IFERROR(INDEX('Tratamento de dados'!$S$3:$S$6,MATCH(VALUE(RIGHT(Dados_ordenados[[#This Row],[ID 1-catálogo-código]],1)),'Tratamento de dados'!$T$3:$T$6,0)),"")</f>
        <v>CATSER</v>
      </c>
      <c r="M54" s="67">
        <f ca="1">IFERROR(VALUE(MID(Dados_ordenados[[#This Row],[ID 1-catálogo-código]],2,7)),"")</f>
        <v>2771</v>
      </c>
      <c r="N54" s="68">
        <f ca="1">IFERROR(VLOOKUP(COUNTIF(catmat_ord_col_range,Dados_ordenados[[#This Row],[ID 1-catálogo-código]])&amp;"-"&amp;Dados_ordenados[[#This Row],[ID 1-catálogo-código]],Dados_tratados[[CATMAT/CATSER - Contagem de ocorrências]:[Área Gestora + ID]],2,FALSE),"")</f>
        <v>196364.26</v>
      </c>
      <c r="O54" s="69" t="str">
        <f ca="1">IFERROR(VLOOKUP(COUNTIF(catmat_ord_col_range,Dados_ordenados[[#This Row],[ID 1-catálogo-código]])&amp;"-"&amp;Dados_ordenados[[#This Row],[ID 1-catálogo-código]],Dados_tratados[[CATMAT/CATSER - Contagem de ocorrências]:[Área Gestora + ID]],3,FALSE),"")</f>
        <v>SADI-42</v>
      </c>
      <c r="P54" s="70" t="str">
        <f ca="1">IF(OR(Dados_ordenados[[#This Row],[ID 1-catálogo-código]]="",Dados_ordenados[[#This Row],[ID 1-catálogo-código]]&lt;&gt;catmat_anterior),Dados_ordenados[[#This Row],[Área Gestora-ID]],areagestoraID_anterior&amp;", "&amp;Dados_ordenados[[#This Row],[Área Gestora-ID]])</f>
        <v>SADI-25, SADI-42</v>
      </c>
      <c r="Q54" s="70" t="str">
        <f ca="1">IF(OR(Dados_ordenados[[#This Row],[ID 1-catálogo-código]]="",Dados_ordenados[[#This Row],[ID 1-catálogo-código]]&lt;&gt;catmat_proximo),Dados_ordenados[[#This Row],[ID concatenado por catálogo/código]],"")</f>
        <v>SADI-25, SADI-42</v>
      </c>
    </row>
    <row r="55" spans="1:17" x14ac:dyDescent="0.25">
      <c r="A55" s="63" t="str">
        <f ca="1">area_gestora_concatenada</f>
        <v>SADI</v>
      </c>
      <c r="B55" s="64">
        <f ca="1">IFERROR(IF(INDEX(INDIRECT(area_gestora&amp;"!$B$6:$B$1000"),linha_itemPAC+1)=0,"NÃO INFORMADO",INDEX(INDIRECT(area_gestora&amp;"!$B$6:$B$1000"),linha_itemPAC+1)),"")</f>
        <v>26</v>
      </c>
      <c r="C55" s="64" t="str">
        <f ca="1">IFERROR(IF(INDEX(INDIRECT(area_gestora&amp;"!$D$6:$D$1000"),linha_itemPAC+1)="N/A","N/A", IF(INDEX(INDIRECT(area_gestora&amp;"!$D$6:$D$1000"),linha_itemPAC+1)="","NÃO INFORMADO", IF(INDEX(INDIRECT(area_gestora&amp;"!$D$6:$D$1000"),linha_itemPAC+1)=0,"NÃO INFORMADO", INDEX(INDIRECT(area_gestora&amp;"!$D$6:$D$1000"),linha_itemPAC+1)))),"")</f>
        <v>CATSER</v>
      </c>
      <c r="D55" s="64">
        <f ca="1">IFERROR(IF(ISERROR(VALUE(Dados_tratados[[#This Row],[Catálogo]]))=FALSE,Dados_tratados[[#This Row],[Catálogo]],VLOOKUP(Dados_tratados[[#This Row],[Catálogo]],$S$3:$T$6,2,FALSE)),"")</f>
        <v>1</v>
      </c>
      <c r="E55" s="64">
        <f ca="1">IFERROR(IF(INDEX(INDIRECT(area_gestora&amp;"!$E$6:$E$1000"),linha_itemPAC+1)="N/A",9999999,
IF(INDEX(INDIRECT(area_gestora&amp;"!$E$6:$E$1000"),linha_itemPAC+1)="",0,
VALUE(INDEX(INDIRECT(area_gestora&amp;"!$E$6:$E$1000"),linha_itemPAC+1)))),"")</f>
        <v>1970</v>
      </c>
      <c r="F55" s="64">
        <f ca="1">IFERROR(IF(Dados_tratados[[#This Row],[Código CATSER ou Classe CATMAT]]="","",VALUE(1&amp;TEXT(Dados_tratados[[#This Row],[Código CATSER ou Classe CATMAT]],"0000000")&amp;Dados_tratados[[#This Row],[ID Catálogo]])),"")</f>
        <v>100019701</v>
      </c>
      <c r="G55" s="64" t="str">
        <f ca="1">IF(Dados_tratados[[#This Row],[Código CATSER ou Classe CATMAT]]="","",COUNTIF(catmat_col_range,Dados_tratados[[#This Row],[Concatenação ID 1-catálogo-código]])&amp;"-"&amp;Dados_tratados[[#This Row],[Concatenação ID 1-catálogo-código]])</f>
        <v>3-100019701</v>
      </c>
      <c r="H55" s="65">
        <f ca="1">IFERROR(INDEX(INDIRECT(area_gestora&amp;"!$L$6:$L$1000"),linha_itemPAC+1),"")</f>
        <v>65878.36</v>
      </c>
      <c r="I55" s="66" t="str">
        <f ca="1">Dados_tratados[[#This Row],[Área Gestora]]&amp;"-"&amp;Dados_tratados[[#This Row],[ID PCA]]</f>
        <v>SADI-26</v>
      </c>
      <c r="K55" s="67">
        <f ca="1">IFERROR(SMALL(Dados_tratados[Concatenação ID 1-catálogo-código],ROW(Dados_tratados[[#This Row],[Concatenação ID 1-catálogo-código]])-2),"")</f>
        <v>100027801</v>
      </c>
      <c r="L55" s="67" t="str">
        <f ca="1">IFERROR(INDEX('Tratamento de dados'!$S$3:$S$6,MATCH(VALUE(RIGHT(Dados_ordenados[[#This Row],[ID 1-catálogo-código]],1)),'Tratamento de dados'!$T$3:$T$6,0)),"")</f>
        <v>CATSER</v>
      </c>
      <c r="M55" s="67">
        <f ca="1">IFERROR(VALUE(MID(Dados_ordenados[[#This Row],[ID 1-catálogo-código]],2,7)),"")</f>
        <v>2780</v>
      </c>
      <c r="N55" s="68">
        <f ca="1">IFERROR(VLOOKUP(COUNTIF(catmat_ord_col_range,Dados_ordenados[[#This Row],[ID 1-catálogo-código]])&amp;"-"&amp;Dados_ordenados[[#This Row],[ID 1-catálogo-código]],Dados_tratados[[CATMAT/CATSER - Contagem de ocorrências]:[Área Gestora + ID]],2,FALSE),"")</f>
        <v>2863522.87</v>
      </c>
      <c r="O55" s="69" t="str">
        <f ca="1">IFERROR(VLOOKUP(COUNTIF(catmat_ord_col_range,Dados_ordenados[[#This Row],[ID 1-catálogo-código]])&amp;"-"&amp;Dados_ordenados[[#This Row],[ID 1-catálogo-código]],Dados_tratados[[CATMAT/CATSER - Contagem de ocorrências]:[Área Gestora + ID]],3,FALSE),"")</f>
        <v>SADI-95</v>
      </c>
      <c r="P55" s="70" t="str">
        <f ca="1">IF(OR(Dados_ordenados[[#This Row],[ID 1-catálogo-código]]="",Dados_ordenados[[#This Row],[ID 1-catálogo-código]]&lt;&gt;catmat_anterior),Dados_ordenados[[#This Row],[Área Gestora-ID]],areagestoraID_anterior&amp;", "&amp;Dados_ordenados[[#This Row],[Área Gestora-ID]])</f>
        <v>SADI-95</v>
      </c>
      <c r="Q55" s="70" t="str">
        <f ca="1">IF(OR(Dados_ordenados[[#This Row],[ID 1-catálogo-código]]="",Dados_ordenados[[#This Row],[ID 1-catálogo-código]]&lt;&gt;catmat_proximo),Dados_ordenados[[#This Row],[ID concatenado por catálogo/código]],"")</f>
        <v>SADI-95</v>
      </c>
    </row>
    <row r="56" spans="1:17" x14ac:dyDescent="0.25">
      <c r="A56" s="63" t="str">
        <f ca="1">area_gestora_concatenada</f>
        <v>SADI</v>
      </c>
      <c r="B56" s="64">
        <f ca="1">IFERROR(IF(INDEX(INDIRECT(area_gestora&amp;"!$B$6:$B$1000"),linha_itemPAC+1)=0,"NÃO INFORMADO",INDEX(INDIRECT(area_gestora&amp;"!$B$6:$B$1000"),linha_itemPAC+1)),"")</f>
        <v>27</v>
      </c>
      <c r="C56" s="64" t="str">
        <f ca="1">IFERROR(IF(INDEX(INDIRECT(area_gestora&amp;"!$D$6:$D$1000"),linha_itemPAC+1)="N/A","N/A", IF(INDEX(INDIRECT(area_gestora&amp;"!$D$6:$D$1000"),linha_itemPAC+1)="","NÃO INFORMADO", IF(INDEX(INDIRECT(area_gestora&amp;"!$D$6:$D$1000"),linha_itemPAC+1)=0,"NÃO INFORMADO", INDEX(INDIRECT(area_gestora&amp;"!$D$6:$D$1000"),linha_itemPAC+1)))),"")</f>
        <v>CATSER</v>
      </c>
      <c r="D56" s="64">
        <f ca="1">IFERROR(IF(ISERROR(VALUE(Dados_tratados[[#This Row],[Catálogo]]))=FALSE,Dados_tratados[[#This Row],[Catálogo]],VLOOKUP(Dados_tratados[[#This Row],[Catálogo]],$S$3:$T$6,2,FALSE)),"")</f>
        <v>1</v>
      </c>
      <c r="E56" s="64">
        <f ca="1">IFERROR(IF(INDEX(INDIRECT(area_gestora&amp;"!$E$6:$E$1000"),linha_itemPAC+1)="N/A",9999999,
IF(INDEX(INDIRECT(area_gestora&amp;"!$E$6:$E$1000"),linha_itemPAC+1)="",0,
VALUE(INDEX(INDIRECT(area_gestora&amp;"!$E$6:$E$1000"),linha_itemPAC+1)))),"")</f>
        <v>1970</v>
      </c>
      <c r="F56" s="64">
        <f ca="1">IFERROR(IF(Dados_tratados[[#This Row],[Código CATSER ou Classe CATMAT]]="","",VALUE(1&amp;TEXT(Dados_tratados[[#This Row],[Código CATSER ou Classe CATMAT]],"0000000")&amp;Dados_tratados[[#This Row],[ID Catálogo]])),"")</f>
        <v>100019701</v>
      </c>
      <c r="G56" s="64" t="str">
        <f ca="1">IF(Dados_tratados[[#This Row],[Código CATSER ou Classe CATMAT]]="","",COUNTIF(catmat_col_range,Dados_tratados[[#This Row],[Concatenação ID 1-catálogo-código]])&amp;"-"&amp;Dados_tratados[[#This Row],[Concatenação ID 1-catálogo-código]])</f>
        <v>4-100019701</v>
      </c>
      <c r="H56" s="65">
        <f ca="1">IFERROR(INDEX(INDIRECT(area_gestora&amp;"!$L$6:$L$1000"),linha_itemPAC+1),"")</f>
        <v>11020.08</v>
      </c>
      <c r="I56" s="66" t="str">
        <f ca="1">Dados_tratados[[#This Row],[Área Gestora]]&amp;"-"&amp;Dados_tratados[[#This Row],[ID PCA]]</f>
        <v>SADI-27</v>
      </c>
      <c r="K56" s="67">
        <f ca="1">IFERROR(SMALL(Dados_tratados[Concatenação ID 1-catálogo-código],ROW(Dados_tratados[[#This Row],[Concatenação ID 1-catálogo-código]])-2),"")</f>
        <v>100034132</v>
      </c>
      <c r="L56" s="67" t="str">
        <f ca="1">IFERROR(INDEX('Tratamento de dados'!$S$3:$S$6,MATCH(VALUE(RIGHT(Dados_ordenados[[#This Row],[ID 1-catálogo-código]],1)),'Tratamento de dados'!$T$3:$T$6,0)),"")</f>
        <v>CATMAT</v>
      </c>
      <c r="M56" s="67">
        <f ca="1">IFERROR(VALUE(MID(Dados_ordenados[[#This Row],[ID 1-catálogo-código]],2,7)),"")</f>
        <v>3413</v>
      </c>
      <c r="N56" s="68">
        <f ca="1">IFERROR(VLOOKUP(COUNTIF(catmat_ord_col_range,Dados_ordenados[[#This Row],[ID 1-catálogo-código]])&amp;"-"&amp;Dados_ordenados[[#This Row],[ID 1-catálogo-código]],Dados_tratados[[CATMAT/CATSER - Contagem de ocorrências]:[Área Gestora + ID]],2,FALSE),"")</f>
        <v>12242.130000000001</v>
      </c>
      <c r="O56" s="69" t="str">
        <f ca="1">IFERROR(VLOOKUP(COUNTIF(catmat_ord_col_range,Dados_ordenados[[#This Row],[ID 1-catálogo-código]])&amp;"-"&amp;Dados_ordenados[[#This Row],[ID 1-catálogo-código]],Dados_tratados[[CATMAT/CATSER - Contagem de ocorrências]:[Área Gestora + ID]],3,FALSE),"")</f>
        <v>SADI-130</v>
      </c>
      <c r="P56" s="70" t="str">
        <f ca="1">IF(OR(Dados_ordenados[[#This Row],[ID 1-catálogo-código]]="",Dados_ordenados[[#This Row],[ID 1-catálogo-código]]&lt;&gt;catmat_anterior),Dados_ordenados[[#This Row],[Área Gestora-ID]],areagestoraID_anterior&amp;", "&amp;Dados_ordenados[[#This Row],[Área Gestora-ID]])</f>
        <v>SADI-130</v>
      </c>
      <c r="Q56" s="70" t="str">
        <f ca="1">IF(OR(Dados_ordenados[[#This Row],[ID 1-catálogo-código]]="",Dados_ordenados[[#This Row],[ID 1-catálogo-código]]&lt;&gt;catmat_proximo),Dados_ordenados[[#This Row],[ID concatenado por catálogo/código]],"")</f>
        <v>SADI-130</v>
      </c>
    </row>
    <row r="57" spans="1:17" x14ac:dyDescent="0.25">
      <c r="A57" s="63" t="str">
        <f ca="1">area_gestora_concatenada</f>
        <v>SADI</v>
      </c>
      <c r="B57" s="64">
        <f ca="1">IFERROR(IF(INDEX(INDIRECT(area_gestora&amp;"!$B$6:$B$1000"),linha_itemPAC+1)=0,"NÃO INFORMADO",INDEX(INDIRECT(area_gestora&amp;"!$B$6:$B$1000"),linha_itemPAC+1)),"")</f>
        <v>28</v>
      </c>
      <c r="C57" s="64" t="str">
        <f ca="1">IFERROR(IF(INDEX(INDIRECT(area_gestora&amp;"!$D$6:$D$1000"),linha_itemPAC+1)="N/A","N/A", IF(INDEX(INDIRECT(area_gestora&amp;"!$D$6:$D$1000"),linha_itemPAC+1)="","NÃO INFORMADO", IF(INDEX(INDIRECT(area_gestora&amp;"!$D$6:$D$1000"),linha_itemPAC+1)=0,"NÃO INFORMADO", INDEX(INDIRECT(area_gestora&amp;"!$D$6:$D$1000"),linha_itemPAC+1)))),"")</f>
        <v>CATSER</v>
      </c>
      <c r="D57" s="64">
        <f ca="1">IFERROR(IF(ISERROR(VALUE(Dados_tratados[[#This Row],[Catálogo]]))=FALSE,Dados_tratados[[#This Row],[Catálogo]],VLOOKUP(Dados_tratados[[#This Row],[Catálogo]],$S$3:$T$6,2,FALSE)),"")</f>
        <v>1</v>
      </c>
      <c r="E57" s="64">
        <f ca="1">IFERROR(IF(INDEX(INDIRECT(area_gestora&amp;"!$E$6:$E$1000"),linha_itemPAC+1)="N/A",9999999,
IF(INDEX(INDIRECT(area_gestora&amp;"!$E$6:$E$1000"),linha_itemPAC+1)="",0,
VALUE(INDEX(INDIRECT(area_gestora&amp;"!$E$6:$E$1000"),linha_itemPAC+1)))),"")</f>
        <v>1970</v>
      </c>
      <c r="F57" s="64">
        <f ca="1">IFERROR(IF(Dados_tratados[[#This Row],[Código CATSER ou Classe CATMAT]]="","",VALUE(1&amp;TEXT(Dados_tratados[[#This Row],[Código CATSER ou Classe CATMAT]],"0000000")&amp;Dados_tratados[[#This Row],[ID Catálogo]])),"")</f>
        <v>100019701</v>
      </c>
      <c r="G57" s="64" t="str">
        <f ca="1">IF(Dados_tratados[[#This Row],[Código CATSER ou Classe CATMAT]]="","",COUNTIF(catmat_col_range,Dados_tratados[[#This Row],[Concatenação ID 1-catálogo-código]])&amp;"-"&amp;Dados_tratados[[#This Row],[Concatenação ID 1-catálogo-código]])</f>
        <v>5-100019701</v>
      </c>
      <c r="H57" s="65">
        <f ca="1">IFERROR(INDEX(INDIRECT(area_gestora&amp;"!$L$6:$L$1000"),linha_itemPAC+1),"")</f>
        <v>30210.27</v>
      </c>
      <c r="I57" s="66" t="str">
        <f ca="1">Dados_tratados[[#This Row],[Área Gestora]]&amp;"-"&amp;Dados_tratados[[#This Row],[ID PCA]]</f>
        <v>SADI-28</v>
      </c>
      <c r="K57" s="67">
        <f ca="1">IFERROR(SMALL(Dados_tratados[Concatenação ID 1-catálogo-código],ROW(Dados_tratados[[#This Row],[Concatenação ID 1-catálogo-código]])-2),"")</f>
        <v>100034171</v>
      </c>
      <c r="L57" s="67" t="str">
        <f ca="1">IFERROR(INDEX('Tratamento de dados'!$S$3:$S$6,MATCH(VALUE(RIGHT(Dados_ordenados[[#This Row],[ID 1-catálogo-código]],1)),'Tratamento de dados'!$T$3:$T$6,0)),"")</f>
        <v>CATSER</v>
      </c>
      <c r="M57" s="67">
        <f ca="1">IFERROR(VALUE(MID(Dados_ordenados[[#This Row],[ID 1-catálogo-código]],2,7)),"")</f>
        <v>3417</v>
      </c>
      <c r="N57" s="68">
        <f ca="1">IFERROR(VLOOKUP(COUNTIF(catmat_ord_col_range,Dados_ordenados[[#This Row],[ID 1-catálogo-código]])&amp;"-"&amp;Dados_ordenados[[#This Row],[ID 1-catálogo-código]],Dados_tratados[[CATMAT/CATSER - Contagem de ocorrências]:[Área Gestora + ID]],2,FALSE),"")</f>
        <v>5767.4</v>
      </c>
      <c r="O57" s="69" t="str">
        <f ca="1">IFERROR(VLOOKUP(COUNTIF(catmat_ord_col_range,Dados_ordenados[[#This Row],[ID 1-catálogo-código]])&amp;"-"&amp;Dados_ordenados[[#This Row],[ID 1-catálogo-código]],Dados_tratados[[CATMAT/CATSER - Contagem de ocorrências]:[Área Gestora + ID]],3,FALSE),"")</f>
        <v>SADI-31</v>
      </c>
      <c r="P57" s="70" t="str">
        <f ca="1">IF(OR(Dados_ordenados[[#This Row],[ID 1-catálogo-código]]="",Dados_ordenados[[#This Row],[ID 1-catálogo-código]]&lt;&gt;catmat_anterior),Dados_ordenados[[#This Row],[Área Gestora-ID]],areagestoraID_anterior&amp;", "&amp;Dados_ordenados[[#This Row],[Área Gestora-ID]])</f>
        <v>SADI-31</v>
      </c>
      <c r="Q57" s="70" t="str">
        <f ca="1">IF(OR(Dados_ordenados[[#This Row],[ID 1-catálogo-código]]="",Dados_ordenados[[#This Row],[ID 1-catálogo-código]]&lt;&gt;catmat_proximo),Dados_ordenados[[#This Row],[ID concatenado por catálogo/código]],"")</f>
        <v>SADI-31</v>
      </c>
    </row>
    <row r="58" spans="1:17" x14ac:dyDescent="0.25">
      <c r="A58" s="63" t="str">
        <f ca="1">area_gestora_concatenada</f>
        <v>SADI</v>
      </c>
      <c r="B58" s="64">
        <f ca="1">IFERROR(IF(INDEX(INDIRECT(area_gestora&amp;"!$B$6:$B$1000"),linha_itemPAC+1)=0,"NÃO INFORMADO",INDEX(INDIRECT(area_gestora&amp;"!$B$6:$B$1000"),linha_itemPAC+1)),"")</f>
        <v>29</v>
      </c>
      <c r="C58" s="64" t="str">
        <f ca="1">IFERROR(IF(INDEX(INDIRECT(area_gestora&amp;"!$D$6:$D$1000"),linha_itemPAC+1)="N/A","N/A", IF(INDEX(INDIRECT(area_gestora&amp;"!$D$6:$D$1000"),linha_itemPAC+1)="","NÃO INFORMADO", IF(INDEX(INDIRECT(area_gestora&amp;"!$D$6:$D$1000"),linha_itemPAC+1)=0,"NÃO INFORMADO", INDEX(INDIRECT(area_gestora&amp;"!$D$6:$D$1000"),linha_itemPAC+1)))),"")</f>
        <v>CATSER</v>
      </c>
      <c r="D58" s="64">
        <f ca="1">IFERROR(IF(ISERROR(VALUE(Dados_tratados[[#This Row],[Catálogo]]))=FALSE,Dados_tratados[[#This Row],[Catálogo]],VLOOKUP(Dados_tratados[[#This Row],[Catálogo]],$S$3:$T$6,2,FALSE)),"")</f>
        <v>1</v>
      </c>
      <c r="E58" s="64">
        <f ca="1">IFERROR(IF(INDEX(INDIRECT(area_gestora&amp;"!$E$6:$E$1000"),linha_itemPAC+1)="N/A",9999999,
IF(INDEX(INDIRECT(area_gestora&amp;"!$E$6:$E$1000"),linha_itemPAC+1)="",0,
VALUE(INDEX(INDIRECT(area_gestora&amp;"!$E$6:$E$1000"),linha_itemPAC+1)))),"")</f>
        <v>16195</v>
      </c>
      <c r="F58" s="64">
        <f ca="1">IFERROR(IF(Dados_tratados[[#This Row],[Código CATSER ou Classe CATMAT]]="","",VALUE(1&amp;TEXT(Dados_tratados[[#This Row],[Código CATSER ou Classe CATMAT]],"0000000")&amp;Dados_tratados[[#This Row],[ID Catálogo]])),"")</f>
        <v>100161951</v>
      </c>
      <c r="G58" s="64" t="str">
        <f ca="1">IF(Dados_tratados[[#This Row],[Código CATSER ou Classe CATMAT]]="","",COUNTIF(catmat_col_range,Dados_tratados[[#This Row],[Concatenação ID 1-catálogo-código]])&amp;"-"&amp;Dados_tratados[[#This Row],[Concatenação ID 1-catálogo-código]])</f>
        <v>1-100161951</v>
      </c>
      <c r="H58" s="65">
        <f ca="1">IFERROR(INDEX(INDIRECT(area_gestora&amp;"!$L$6:$L$1000"),linha_itemPAC+1),"")</f>
        <v>12268.65</v>
      </c>
      <c r="I58" s="66" t="str">
        <f ca="1">Dados_tratados[[#This Row],[Área Gestora]]&amp;"-"&amp;Dados_tratados[[#This Row],[ID PCA]]</f>
        <v>SADI-29</v>
      </c>
      <c r="K58" s="67">
        <f ca="1">IFERROR(SMALL(Dados_tratados[Concatenação ID 1-catálogo-código],ROW(Dados_tratados[[#This Row],[Concatenação ID 1-catálogo-código]])-2),"")</f>
        <v>100034382</v>
      </c>
      <c r="L58" s="67" t="str">
        <f ca="1">IFERROR(INDEX('Tratamento de dados'!$S$3:$S$6,MATCH(VALUE(RIGHT(Dados_ordenados[[#This Row],[ID 1-catálogo-código]],1)),'Tratamento de dados'!$T$3:$T$6,0)),"")</f>
        <v>CATMAT</v>
      </c>
      <c r="M58" s="67">
        <f ca="1">IFERROR(VALUE(MID(Dados_ordenados[[#This Row],[ID 1-catálogo-código]],2,7)),"")</f>
        <v>3438</v>
      </c>
      <c r="N58" s="68">
        <f ca="1">IFERROR(VLOOKUP(COUNTIF(catmat_ord_col_range,Dados_ordenados[[#This Row],[ID 1-catálogo-código]])&amp;"-"&amp;Dados_ordenados[[#This Row],[ID 1-catálogo-código]],Dados_tratados[[CATMAT/CATSER - Contagem de ocorrências]:[Área Gestora + ID]],2,FALSE),"")</f>
        <v>9100</v>
      </c>
      <c r="O58" s="69" t="str">
        <f ca="1">IFERROR(VLOOKUP(COUNTIF(catmat_ord_col_range,Dados_ordenados[[#This Row],[ID 1-catálogo-código]])&amp;"-"&amp;Dados_ordenados[[#This Row],[ID 1-catálogo-código]],Dados_tratados[[CATMAT/CATSER - Contagem de ocorrências]:[Área Gestora + ID]],3,FALSE),"")</f>
        <v>SADI-128</v>
      </c>
      <c r="P58" s="70" t="str">
        <f ca="1">IF(OR(Dados_ordenados[[#This Row],[ID 1-catálogo-código]]="",Dados_ordenados[[#This Row],[ID 1-catálogo-código]]&lt;&gt;catmat_anterior),Dados_ordenados[[#This Row],[Área Gestora-ID]],areagestoraID_anterior&amp;", "&amp;Dados_ordenados[[#This Row],[Área Gestora-ID]])</f>
        <v>SADI-128</v>
      </c>
      <c r="Q58" s="70" t="str">
        <f ca="1">IF(OR(Dados_ordenados[[#This Row],[ID 1-catálogo-código]]="",Dados_ordenados[[#This Row],[ID 1-catálogo-código]]&lt;&gt;catmat_proximo),Dados_ordenados[[#This Row],[ID concatenado por catálogo/código]],"")</f>
        <v>SADI-128</v>
      </c>
    </row>
    <row r="59" spans="1:17" x14ac:dyDescent="0.25">
      <c r="A59" s="63" t="str">
        <f ca="1">area_gestora_concatenada</f>
        <v>SADI</v>
      </c>
      <c r="B59" s="64">
        <f ca="1">IFERROR(IF(INDEX(INDIRECT(area_gestora&amp;"!$B$6:$B$1000"),linha_itemPAC+1)=0,"NÃO INFORMADO",INDEX(INDIRECT(area_gestora&amp;"!$B$6:$B$1000"),linha_itemPAC+1)),"")</f>
        <v>30</v>
      </c>
      <c r="C59" s="64" t="str">
        <f ca="1">IFERROR(IF(INDEX(INDIRECT(area_gestora&amp;"!$D$6:$D$1000"),linha_itemPAC+1)="N/A","N/A", IF(INDEX(INDIRECT(area_gestora&amp;"!$D$6:$D$1000"),linha_itemPAC+1)="","NÃO INFORMADO", IF(INDEX(INDIRECT(area_gestora&amp;"!$D$6:$D$1000"),linha_itemPAC+1)=0,"NÃO INFORMADO", INDEX(INDIRECT(area_gestora&amp;"!$D$6:$D$1000"),linha_itemPAC+1)))),"")</f>
        <v>CATSER</v>
      </c>
      <c r="D59" s="64">
        <f ca="1">IFERROR(IF(ISERROR(VALUE(Dados_tratados[[#This Row],[Catálogo]]))=FALSE,Dados_tratados[[#This Row],[Catálogo]],VLOOKUP(Dados_tratados[[#This Row],[Catálogo]],$S$3:$T$6,2,FALSE)),"")</f>
        <v>1</v>
      </c>
      <c r="E59" s="64">
        <f ca="1">IFERROR(IF(INDEX(INDIRECT(area_gestora&amp;"!$E$6:$E$1000"),linha_itemPAC+1)="N/A",9999999,
IF(INDEX(INDIRECT(area_gestora&amp;"!$E$6:$E$1000"),linha_itemPAC+1)="",0,
VALUE(INDEX(INDIRECT(area_gestora&amp;"!$E$6:$E$1000"),linha_itemPAC+1)))),"")</f>
        <v>13595</v>
      </c>
      <c r="F59" s="64">
        <f ca="1">IFERROR(IF(Dados_tratados[[#This Row],[Código CATSER ou Classe CATMAT]]="","",VALUE(1&amp;TEXT(Dados_tratados[[#This Row],[Código CATSER ou Classe CATMAT]],"0000000")&amp;Dados_tratados[[#This Row],[ID Catálogo]])),"")</f>
        <v>100135951</v>
      </c>
      <c r="G59" s="64" t="str">
        <f ca="1">IF(Dados_tratados[[#This Row],[Código CATSER ou Classe CATMAT]]="","",COUNTIF(catmat_col_range,Dados_tratados[[#This Row],[Concatenação ID 1-catálogo-código]])&amp;"-"&amp;Dados_tratados[[#This Row],[Concatenação ID 1-catálogo-código]])</f>
        <v>1-100135951</v>
      </c>
      <c r="H59" s="65">
        <f ca="1">IFERROR(INDEX(INDIRECT(area_gestora&amp;"!$L$6:$L$1000"),linha_itemPAC+1),"")</f>
        <v>17674.8</v>
      </c>
      <c r="I59" s="66" t="str">
        <f ca="1">Dados_tratados[[#This Row],[Área Gestora]]&amp;"-"&amp;Dados_tratados[[#This Row],[ID PCA]]</f>
        <v>SADI-30</v>
      </c>
      <c r="K59" s="67">
        <f ca="1">IFERROR(SMALL(Dados_tratados[Concatenação ID 1-catálogo-código],ROW(Dados_tratados[[#This Row],[Concatenação ID 1-catálogo-código]])-2),"")</f>
        <v>100034752</v>
      </c>
      <c r="L59" s="67" t="str">
        <f ca="1">IFERROR(INDEX('Tratamento de dados'!$S$3:$S$6,MATCH(VALUE(RIGHT(Dados_ordenados[[#This Row],[ID 1-catálogo-código]],1)),'Tratamento de dados'!$T$3:$T$6,0)),"")</f>
        <v>CATMAT</v>
      </c>
      <c r="M59" s="67">
        <f ca="1">IFERROR(VALUE(MID(Dados_ordenados[[#This Row],[ID 1-catálogo-código]],2,7)),"")</f>
        <v>3475</v>
      </c>
      <c r="N59" s="68">
        <f ca="1">IFERROR(VLOOKUP(COUNTIF(catmat_ord_col_range,Dados_ordenados[[#This Row],[ID 1-catálogo-código]])&amp;"-"&amp;Dados_ordenados[[#This Row],[ID 1-catálogo-código]],Dados_tratados[[CATMAT/CATSER - Contagem de ocorrências]:[Área Gestora + ID]],2,FALSE),"")</f>
        <v>6700</v>
      </c>
      <c r="O59" s="69" t="str">
        <f ca="1">IFERROR(VLOOKUP(COUNTIF(catmat_ord_col_range,Dados_ordenados[[#This Row],[ID 1-catálogo-código]])&amp;"-"&amp;Dados_ordenados[[#This Row],[ID 1-catálogo-código]],Dados_tratados[[CATMAT/CATSER - Contagem de ocorrências]:[Área Gestora + ID]],3,FALSE),"")</f>
        <v>SSEG-79</v>
      </c>
      <c r="P59" s="70" t="str">
        <f ca="1">IF(OR(Dados_ordenados[[#This Row],[ID 1-catálogo-código]]="",Dados_ordenados[[#This Row],[ID 1-catálogo-código]]&lt;&gt;catmat_anterior),Dados_ordenados[[#This Row],[Área Gestora-ID]],areagestoraID_anterior&amp;", "&amp;Dados_ordenados[[#This Row],[Área Gestora-ID]])</f>
        <v>SSEG-79</v>
      </c>
      <c r="Q59" s="70" t="str">
        <f ca="1">IF(OR(Dados_ordenados[[#This Row],[ID 1-catálogo-código]]="",Dados_ordenados[[#This Row],[ID 1-catálogo-código]]&lt;&gt;catmat_proximo),Dados_ordenados[[#This Row],[ID concatenado por catálogo/código]],"")</f>
        <v/>
      </c>
    </row>
    <row r="60" spans="1:17" x14ac:dyDescent="0.25">
      <c r="A60" s="63" t="str">
        <f ca="1">area_gestora_concatenada</f>
        <v>SADI</v>
      </c>
      <c r="B60" s="64">
        <f ca="1">IFERROR(IF(INDEX(INDIRECT(area_gestora&amp;"!$B$6:$B$1000"),linha_itemPAC+1)=0,"NÃO INFORMADO",INDEX(INDIRECT(area_gestora&amp;"!$B$6:$B$1000"),linha_itemPAC+1)),"")</f>
        <v>31</v>
      </c>
      <c r="C60" s="64" t="str">
        <f ca="1">IFERROR(IF(INDEX(INDIRECT(area_gestora&amp;"!$D$6:$D$1000"),linha_itemPAC+1)="N/A","N/A", IF(INDEX(INDIRECT(area_gestora&amp;"!$D$6:$D$1000"),linha_itemPAC+1)="","NÃO INFORMADO", IF(INDEX(INDIRECT(area_gestora&amp;"!$D$6:$D$1000"),linha_itemPAC+1)=0,"NÃO INFORMADO", INDEX(INDIRECT(area_gestora&amp;"!$D$6:$D$1000"),linha_itemPAC+1)))),"")</f>
        <v>CATSER</v>
      </c>
      <c r="D60" s="64">
        <f ca="1">IFERROR(IF(ISERROR(VALUE(Dados_tratados[[#This Row],[Catálogo]]))=FALSE,Dados_tratados[[#This Row],[Catálogo]],VLOOKUP(Dados_tratados[[#This Row],[Catálogo]],$S$3:$T$6,2,FALSE)),"")</f>
        <v>1</v>
      </c>
      <c r="E60" s="64">
        <f ca="1">IFERROR(IF(INDEX(INDIRECT(area_gestora&amp;"!$E$6:$E$1000"),linha_itemPAC+1)="N/A",9999999,
IF(INDEX(INDIRECT(area_gestora&amp;"!$E$6:$E$1000"),linha_itemPAC+1)="",0,
VALUE(INDEX(INDIRECT(area_gestora&amp;"!$E$6:$E$1000"),linha_itemPAC+1)))),"")</f>
        <v>3417</v>
      </c>
      <c r="F60" s="64">
        <f ca="1">IFERROR(IF(Dados_tratados[[#This Row],[Código CATSER ou Classe CATMAT]]="","",VALUE(1&amp;TEXT(Dados_tratados[[#This Row],[Código CATSER ou Classe CATMAT]],"0000000")&amp;Dados_tratados[[#This Row],[ID Catálogo]])),"")</f>
        <v>100034171</v>
      </c>
      <c r="G60" s="64" t="str">
        <f ca="1">IF(Dados_tratados[[#This Row],[Código CATSER ou Classe CATMAT]]="","",COUNTIF(catmat_col_range,Dados_tratados[[#This Row],[Concatenação ID 1-catálogo-código]])&amp;"-"&amp;Dados_tratados[[#This Row],[Concatenação ID 1-catálogo-código]])</f>
        <v>1-100034171</v>
      </c>
      <c r="H60" s="65">
        <f ca="1">IFERROR(INDEX(INDIRECT(area_gestora&amp;"!$L$6:$L$1000"),linha_itemPAC+1),"")</f>
        <v>5767.4</v>
      </c>
      <c r="I60" s="66" t="str">
        <f ca="1">Dados_tratados[[#This Row],[Área Gestora]]&amp;"-"&amp;Dados_tratados[[#This Row],[ID PCA]]</f>
        <v>SADI-31</v>
      </c>
      <c r="K60" s="67">
        <f ca="1">IFERROR(SMALL(Dados_tratados[Concatenação ID 1-catálogo-código],ROW(Dados_tratados[[#This Row],[Concatenação ID 1-catálogo-código]])-2),"")</f>
        <v>100034752</v>
      </c>
      <c r="L60" s="67" t="str">
        <f ca="1">IFERROR(INDEX('Tratamento de dados'!$S$3:$S$6,MATCH(VALUE(RIGHT(Dados_ordenados[[#This Row],[ID 1-catálogo-código]],1)),'Tratamento de dados'!$T$3:$T$6,0)),"")</f>
        <v>CATMAT</v>
      </c>
      <c r="M60" s="67">
        <f ca="1">IFERROR(VALUE(MID(Dados_ordenados[[#This Row],[ID 1-catálogo-código]],2,7)),"")</f>
        <v>3475</v>
      </c>
      <c r="N60" s="68">
        <f ca="1">IFERROR(VLOOKUP(COUNTIF(catmat_ord_col_range,Dados_ordenados[[#This Row],[ID 1-catálogo-código]])&amp;"-"&amp;Dados_ordenados[[#This Row],[ID 1-catálogo-código]],Dados_tratados[[CATMAT/CATSER - Contagem de ocorrências]:[Área Gestora + ID]],2,FALSE),"")</f>
        <v>4565</v>
      </c>
      <c r="O60" s="69" t="str">
        <f ca="1">IFERROR(VLOOKUP(COUNTIF(catmat_ord_col_range,Dados_ordenados[[#This Row],[ID 1-catálogo-código]])&amp;"-"&amp;Dados_ordenados[[#This Row],[ID 1-catálogo-código]],Dados_tratados[[CATMAT/CATSER - Contagem de ocorrências]:[Área Gestora + ID]],3,FALSE),"")</f>
        <v>SSEG-81</v>
      </c>
      <c r="P60" s="70" t="str">
        <f ca="1">IF(OR(Dados_ordenados[[#This Row],[ID 1-catálogo-código]]="",Dados_ordenados[[#This Row],[ID 1-catálogo-código]]&lt;&gt;catmat_anterior),Dados_ordenados[[#This Row],[Área Gestora-ID]],areagestoraID_anterior&amp;", "&amp;Dados_ordenados[[#This Row],[Área Gestora-ID]])</f>
        <v>SSEG-79, SSEG-81</v>
      </c>
      <c r="Q60" s="70" t="str">
        <f ca="1">IF(OR(Dados_ordenados[[#This Row],[ID 1-catálogo-código]]="",Dados_ordenados[[#This Row],[ID 1-catálogo-código]]&lt;&gt;catmat_proximo),Dados_ordenados[[#This Row],[ID concatenado por catálogo/código]],"")</f>
        <v>SSEG-79, SSEG-81</v>
      </c>
    </row>
    <row r="61" spans="1:17" x14ac:dyDescent="0.25">
      <c r="A61" s="63" t="str">
        <f ca="1">area_gestora_concatenada</f>
        <v>SADI</v>
      </c>
      <c r="B61" s="64">
        <f ca="1">IFERROR(IF(INDEX(INDIRECT(area_gestora&amp;"!$B$6:$B$1000"),linha_itemPAC+1)=0,"NÃO INFORMADO",INDEX(INDIRECT(area_gestora&amp;"!$B$6:$B$1000"),linha_itemPAC+1)),"")</f>
        <v>32</v>
      </c>
      <c r="C61" s="64" t="str">
        <f ca="1">IFERROR(IF(INDEX(INDIRECT(area_gestora&amp;"!$D$6:$D$1000"),linha_itemPAC+1)="N/A","N/A", IF(INDEX(INDIRECT(area_gestora&amp;"!$D$6:$D$1000"),linha_itemPAC+1)="","NÃO INFORMADO", IF(INDEX(INDIRECT(area_gestora&amp;"!$D$6:$D$1000"),linha_itemPAC+1)=0,"NÃO INFORMADO", INDEX(INDIRECT(area_gestora&amp;"!$D$6:$D$1000"),linha_itemPAC+1)))),"")</f>
        <v>CATSER</v>
      </c>
      <c r="D61" s="64">
        <f ca="1">IFERROR(IF(ISERROR(VALUE(Dados_tratados[[#This Row],[Catálogo]]))=FALSE,Dados_tratados[[#This Row],[Catálogo]],VLOOKUP(Dados_tratados[[#This Row],[Catálogo]],$S$3:$T$6,2,FALSE)),"")</f>
        <v>1</v>
      </c>
      <c r="E61" s="64">
        <f ca="1">IFERROR(IF(INDEX(INDIRECT(area_gestora&amp;"!$E$6:$E$1000"),linha_itemPAC+1)="N/A",9999999,
IF(INDEX(INDIRECT(area_gestora&amp;"!$E$6:$E$1000"),linha_itemPAC+1)="",0,
VALUE(INDEX(INDIRECT(area_gestora&amp;"!$E$6:$E$1000"),linha_itemPAC+1)))),"")</f>
        <v>4286</v>
      </c>
      <c r="F61" s="64">
        <f ca="1">IFERROR(IF(Dados_tratados[[#This Row],[Código CATSER ou Classe CATMAT]]="","",VALUE(1&amp;TEXT(Dados_tratados[[#This Row],[Código CATSER ou Classe CATMAT]],"0000000")&amp;Dados_tratados[[#This Row],[ID Catálogo]])),"")</f>
        <v>100042861</v>
      </c>
      <c r="G61" s="64" t="str">
        <f ca="1">IF(Dados_tratados[[#This Row],[Código CATSER ou Classe CATMAT]]="","",COUNTIF(catmat_col_range,Dados_tratados[[#This Row],[Concatenação ID 1-catálogo-código]])&amp;"-"&amp;Dados_tratados[[#This Row],[Concatenação ID 1-catálogo-código]])</f>
        <v>1-100042861</v>
      </c>
      <c r="H61" s="65">
        <f ca="1">IFERROR(INDEX(INDIRECT(area_gestora&amp;"!$L$6:$L$1000"),linha_itemPAC+1),"")</f>
        <v>172337.67</v>
      </c>
      <c r="I61" s="66" t="str">
        <f ca="1">Dados_tratados[[#This Row],[Área Gestora]]&amp;"-"&amp;Dados_tratados[[#This Row],[ID PCA]]</f>
        <v>SADI-32</v>
      </c>
      <c r="K61" s="67">
        <f ca="1">IFERROR(SMALL(Dados_tratados[Concatenação ID 1-catálogo-código],ROW(Dados_tratados[[#This Row],[Concatenação ID 1-catálogo-código]])-2),"")</f>
        <v>100035571</v>
      </c>
      <c r="L61" s="67" t="str">
        <f ca="1">IFERROR(INDEX('Tratamento de dados'!$S$3:$S$6,MATCH(VALUE(RIGHT(Dados_ordenados[[#This Row],[ID 1-catálogo-código]],1)),'Tratamento de dados'!$T$3:$T$6,0)),"")</f>
        <v>CATSER</v>
      </c>
      <c r="M61" s="67">
        <f ca="1">IFERROR(VALUE(MID(Dados_ordenados[[#This Row],[ID 1-catálogo-código]],2,7)),"")</f>
        <v>3557</v>
      </c>
      <c r="N61" s="68">
        <f ca="1">IFERROR(VLOOKUP(COUNTIF(catmat_ord_col_range,Dados_ordenados[[#This Row],[ID 1-catálogo-código]])&amp;"-"&amp;Dados_ordenados[[#This Row],[ID 1-catálogo-código]],Dados_tratados[[CATMAT/CATSER - Contagem de ocorrências]:[Área Gestora + ID]],2,FALSE),"")</f>
        <v>348094.71</v>
      </c>
      <c r="O61" s="69" t="str">
        <f ca="1">IFERROR(VLOOKUP(COUNTIF(catmat_ord_col_range,Dados_ordenados[[#This Row],[ID 1-catálogo-código]])&amp;"-"&amp;Dados_ordenados[[#This Row],[ID 1-catálogo-código]],Dados_tratados[[CATMAT/CATSER - Contagem de ocorrências]:[Área Gestora + ID]],3,FALSE),"")</f>
        <v>SADI-24</v>
      </c>
      <c r="P61" s="70" t="str">
        <f ca="1">IF(OR(Dados_ordenados[[#This Row],[ID 1-catálogo-código]]="",Dados_ordenados[[#This Row],[ID 1-catálogo-código]]&lt;&gt;catmat_anterior),Dados_ordenados[[#This Row],[Área Gestora-ID]],areagestoraID_anterior&amp;", "&amp;Dados_ordenados[[#This Row],[Área Gestora-ID]])</f>
        <v>SADI-24</v>
      </c>
      <c r="Q61" s="70" t="str">
        <f ca="1">IF(OR(Dados_ordenados[[#This Row],[ID 1-catálogo-código]]="",Dados_ordenados[[#This Row],[ID 1-catálogo-código]]&lt;&gt;catmat_proximo),Dados_ordenados[[#This Row],[ID concatenado por catálogo/código]],"")</f>
        <v/>
      </c>
    </row>
    <row r="62" spans="1:17" x14ac:dyDescent="0.25">
      <c r="A62" s="63" t="str">
        <f ca="1">area_gestora_concatenada</f>
        <v>SADI</v>
      </c>
      <c r="B62" s="64">
        <f ca="1">IFERROR(IF(INDEX(INDIRECT(area_gestora&amp;"!$B$6:$B$1000"),linha_itemPAC+1)=0,"NÃO INFORMADO",INDEX(INDIRECT(area_gestora&amp;"!$B$6:$B$1000"),linha_itemPAC+1)),"")</f>
        <v>33</v>
      </c>
      <c r="C62" s="64" t="str">
        <f ca="1">IFERROR(IF(INDEX(INDIRECT(area_gestora&amp;"!$D$6:$D$1000"),linha_itemPAC+1)="N/A","N/A", IF(INDEX(INDIRECT(area_gestora&amp;"!$D$6:$D$1000"),linha_itemPAC+1)="","NÃO INFORMADO", IF(INDEX(INDIRECT(area_gestora&amp;"!$D$6:$D$1000"),linha_itemPAC+1)=0,"NÃO INFORMADO", INDEX(INDIRECT(area_gestora&amp;"!$D$6:$D$1000"),linha_itemPAC+1)))),"")</f>
        <v>CATSER</v>
      </c>
      <c r="D62" s="64">
        <f ca="1">IFERROR(IF(ISERROR(VALUE(Dados_tratados[[#This Row],[Catálogo]]))=FALSE,Dados_tratados[[#This Row],[Catálogo]],VLOOKUP(Dados_tratados[[#This Row],[Catálogo]],$S$3:$T$6,2,FALSE)),"")</f>
        <v>1</v>
      </c>
      <c r="E62" s="64">
        <f ca="1">IFERROR(IF(INDEX(INDIRECT(area_gestora&amp;"!$E$6:$E$1000"),linha_itemPAC+1)="N/A",9999999,
IF(INDEX(INDIRECT(area_gestora&amp;"!$E$6:$E$1000"),linha_itemPAC+1)="",0,
VALUE(INDEX(INDIRECT(area_gestora&amp;"!$E$6:$E$1000"),linha_itemPAC+1)))),"")</f>
        <v>21873</v>
      </c>
      <c r="F62" s="64">
        <f ca="1">IFERROR(IF(Dados_tratados[[#This Row],[Código CATSER ou Classe CATMAT]]="","",VALUE(1&amp;TEXT(Dados_tratados[[#This Row],[Código CATSER ou Classe CATMAT]],"0000000")&amp;Dados_tratados[[#This Row],[ID Catálogo]])),"")</f>
        <v>100218731</v>
      </c>
      <c r="G62" s="64" t="str">
        <f ca="1">IF(Dados_tratados[[#This Row],[Código CATSER ou Classe CATMAT]]="","",COUNTIF(catmat_col_range,Dados_tratados[[#This Row],[Concatenação ID 1-catálogo-código]])&amp;"-"&amp;Dados_tratados[[#This Row],[Concatenação ID 1-catálogo-código]])</f>
        <v>1-100218731</v>
      </c>
      <c r="H62" s="65">
        <f ca="1">IFERROR(INDEX(INDIRECT(area_gestora&amp;"!$L$6:$L$1000"),linha_itemPAC+1),"")</f>
        <v>8412.9699999999975</v>
      </c>
      <c r="I62" s="66" t="str">
        <f ca="1">Dados_tratados[[#This Row],[Área Gestora]]&amp;"-"&amp;Dados_tratados[[#This Row],[ID PCA]]</f>
        <v>SADI-33</v>
      </c>
      <c r="K62" s="67">
        <f ca="1">IFERROR(SMALL(Dados_tratados[Concatenação ID 1-catálogo-código],ROW(Dados_tratados[[#This Row],[Concatenação ID 1-catálogo-código]])-2),"")</f>
        <v>100035571</v>
      </c>
      <c r="L62" s="67" t="str">
        <f ca="1">IFERROR(INDEX('Tratamento de dados'!$S$3:$S$6,MATCH(VALUE(RIGHT(Dados_ordenados[[#This Row],[ID 1-catálogo-código]],1)),'Tratamento de dados'!$T$3:$T$6,0)),"")</f>
        <v>CATSER</v>
      </c>
      <c r="M62" s="67">
        <f ca="1">IFERROR(VALUE(MID(Dados_ordenados[[#This Row],[ID 1-catálogo-código]],2,7)),"")</f>
        <v>3557</v>
      </c>
      <c r="N62" s="68">
        <f ca="1">IFERROR(VLOOKUP(COUNTIF(catmat_ord_col_range,Dados_ordenados[[#This Row],[ID 1-catálogo-código]])&amp;"-"&amp;Dados_ordenados[[#This Row],[ID 1-catálogo-código]],Dados_tratados[[CATMAT/CATSER - Contagem de ocorrências]:[Área Gestora + ID]],2,FALSE),"")</f>
        <v>4457727.01</v>
      </c>
      <c r="O62" s="69" t="str">
        <f ca="1">IFERROR(VLOOKUP(COUNTIF(catmat_ord_col_range,Dados_ordenados[[#This Row],[ID 1-catálogo-código]])&amp;"-"&amp;Dados_ordenados[[#This Row],[ID 1-catálogo-código]],Dados_tratados[[CATMAT/CATSER - Contagem de ocorrências]:[Área Gestora + ID]],3,FALSE),"")</f>
        <v>SADI-58</v>
      </c>
      <c r="P62" s="70" t="str">
        <f ca="1">IF(OR(Dados_ordenados[[#This Row],[ID 1-catálogo-código]]="",Dados_ordenados[[#This Row],[ID 1-catálogo-código]]&lt;&gt;catmat_anterior),Dados_ordenados[[#This Row],[Área Gestora-ID]],areagestoraID_anterior&amp;", "&amp;Dados_ordenados[[#This Row],[Área Gestora-ID]])</f>
        <v>SADI-24, SADI-58</v>
      </c>
      <c r="Q62" s="70" t="str">
        <f ca="1">IF(OR(Dados_ordenados[[#This Row],[ID 1-catálogo-código]]="",Dados_ordenados[[#This Row],[ID 1-catálogo-código]]&lt;&gt;catmat_proximo),Dados_ordenados[[#This Row],[ID concatenado por catálogo/código]],"")</f>
        <v>SADI-24, SADI-58</v>
      </c>
    </row>
    <row r="63" spans="1:17" x14ac:dyDescent="0.25">
      <c r="A63" s="63" t="str">
        <f ca="1">area_gestora_concatenada</f>
        <v>SADI</v>
      </c>
      <c r="B63" s="64">
        <f ca="1">IFERROR(IF(INDEX(INDIRECT(area_gestora&amp;"!$B$6:$B$1000"),linha_itemPAC+1)=0,"NÃO INFORMADO",INDEX(INDIRECT(area_gestora&amp;"!$B$6:$B$1000"),linha_itemPAC+1)),"")</f>
        <v>34</v>
      </c>
      <c r="C63" s="64" t="str">
        <f ca="1">IFERROR(IF(INDEX(INDIRECT(area_gestora&amp;"!$D$6:$D$1000"),linha_itemPAC+1)="N/A","N/A", IF(INDEX(INDIRECT(area_gestora&amp;"!$D$6:$D$1000"),linha_itemPAC+1)="","NÃO INFORMADO", IF(INDEX(INDIRECT(area_gestora&amp;"!$D$6:$D$1000"),linha_itemPAC+1)=0,"NÃO INFORMADO", INDEX(INDIRECT(area_gestora&amp;"!$D$6:$D$1000"),linha_itemPAC+1)))),"")</f>
        <v>CATSER</v>
      </c>
      <c r="D63" s="64">
        <f ca="1">IFERROR(IF(ISERROR(VALUE(Dados_tratados[[#This Row],[Catálogo]]))=FALSE,Dados_tratados[[#This Row],[Catálogo]],VLOOKUP(Dados_tratados[[#This Row],[Catálogo]],$S$3:$T$6,2,FALSE)),"")</f>
        <v>1</v>
      </c>
      <c r="E63" s="64">
        <f ca="1">IFERROR(IF(INDEX(INDIRECT(area_gestora&amp;"!$E$6:$E$1000"),linha_itemPAC+1)="N/A",9999999,
IF(INDEX(INDIRECT(area_gestora&amp;"!$E$6:$E$1000"),linha_itemPAC+1)="",0,
VALUE(INDEX(INDIRECT(area_gestora&amp;"!$E$6:$E$1000"),linha_itemPAC+1)))),"")</f>
        <v>17990</v>
      </c>
      <c r="F63" s="64">
        <f ca="1">IFERROR(IF(Dados_tratados[[#This Row],[Código CATSER ou Classe CATMAT]]="","",VALUE(1&amp;TEXT(Dados_tratados[[#This Row],[Código CATSER ou Classe CATMAT]],"0000000")&amp;Dados_tratados[[#This Row],[ID Catálogo]])),"")</f>
        <v>100179901</v>
      </c>
      <c r="G63" s="64" t="str">
        <f ca="1">IF(Dados_tratados[[#This Row],[Código CATSER ou Classe CATMAT]]="","",COUNTIF(catmat_col_range,Dados_tratados[[#This Row],[Concatenação ID 1-catálogo-código]])&amp;"-"&amp;Dados_tratados[[#This Row],[Concatenação ID 1-catálogo-código]])</f>
        <v>1-100179901</v>
      </c>
      <c r="H63" s="65">
        <f ca="1">IFERROR(INDEX(INDIRECT(area_gestora&amp;"!$L$6:$L$1000"),linha_itemPAC+1),"")</f>
        <v>439451.61000000004</v>
      </c>
      <c r="I63" s="66" t="str">
        <f ca="1">Dados_tratados[[#This Row],[Área Gestora]]&amp;"-"&amp;Dados_tratados[[#This Row],[ID PCA]]</f>
        <v>SADI-34</v>
      </c>
      <c r="K63" s="67">
        <f ca="1">IFERROR(SMALL(Dados_tratados[Concatenação ID 1-catálogo-código],ROW(Dados_tratados[[#This Row],[Concatenação ID 1-catálogo-código]])-2),"")</f>
        <v>100035902</v>
      </c>
      <c r="L63" s="67" t="str">
        <f ca="1">IFERROR(INDEX('Tratamento de dados'!$S$3:$S$6,MATCH(VALUE(RIGHT(Dados_ordenados[[#This Row],[ID 1-catálogo-código]],1)),'Tratamento de dados'!$T$3:$T$6,0)),"")</f>
        <v>CATMAT</v>
      </c>
      <c r="M63" s="67">
        <f ca="1">IFERROR(VALUE(MID(Dados_ordenados[[#This Row],[ID 1-catálogo-código]],2,7)),"")</f>
        <v>3590</v>
      </c>
      <c r="N63" s="68">
        <f ca="1">IFERROR(VLOOKUP(COUNTIF(catmat_ord_col_range,Dados_ordenados[[#This Row],[ID 1-catálogo-código]])&amp;"-"&amp;Dados_ordenados[[#This Row],[ID 1-catálogo-código]],Dados_tratados[[CATMAT/CATSER - Contagem de ocorrências]:[Área Gestora + ID]],2,FALSE),"")</f>
        <v>5716.9</v>
      </c>
      <c r="O63" s="69" t="str">
        <f ca="1">IFERROR(VLOOKUP(COUNTIF(catmat_ord_col_range,Dados_ordenados[[#This Row],[ID 1-catálogo-código]])&amp;"-"&amp;Dados_ordenados[[#This Row],[ID 1-catálogo-código]],Dados_tratados[[CATMAT/CATSER - Contagem de ocorrências]:[Área Gestora + ID]],3,FALSE),"")</f>
        <v>SADI-132</v>
      </c>
      <c r="P63" s="70" t="str">
        <f ca="1">IF(OR(Dados_ordenados[[#This Row],[ID 1-catálogo-código]]="",Dados_ordenados[[#This Row],[ID 1-catálogo-código]]&lt;&gt;catmat_anterior),Dados_ordenados[[#This Row],[Área Gestora-ID]],areagestoraID_anterior&amp;", "&amp;Dados_ordenados[[#This Row],[Área Gestora-ID]])</f>
        <v>SADI-132</v>
      </c>
      <c r="Q63" s="70" t="str">
        <f ca="1">IF(OR(Dados_ordenados[[#This Row],[ID 1-catálogo-código]]="",Dados_ordenados[[#This Row],[ID 1-catálogo-código]]&lt;&gt;catmat_proximo),Dados_ordenados[[#This Row],[ID concatenado por catálogo/código]],"")</f>
        <v/>
      </c>
    </row>
    <row r="64" spans="1:17" x14ac:dyDescent="0.25">
      <c r="A64" s="63" t="str">
        <f ca="1">area_gestora_concatenada</f>
        <v>SADI</v>
      </c>
      <c r="B64" s="64">
        <f ca="1">IFERROR(IF(INDEX(INDIRECT(area_gestora&amp;"!$B$6:$B$1000"),linha_itemPAC+1)=0,"NÃO INFORMADO",INDEX(INDIRECT(area_gestora&amp;"!$B$6:$B$1000"),linha_itemPAC+1)),"")</f>
        <v>35</v>
      </c>
      <c r="C64" s="64" t="str">
        <f ca="1">IFERROR(IF(INDEX(INDIRECT(area_gestora&amp;"!$D$6:$D$1000"),linha_itemPAC+1)="N/A","N/A", IF(INDEX(INDIRECT(area_gestora&amp;"!$D$6:$D$1000"),linha_itemPAC+1)="","NÃO INFORMADO", IF(INDEX(INDIRECT(area_gestora&amp;"!$D$6:$D$1000"),linha_itemPAC+1)=0,"NÃO INFORMADO", INDEX(INDIRECT(area_gestora&amp;"!$D$6:$D$1000"),linha_itemPAC+1)))),"")</f>
        <v>CATSER</v>
      </c>
      <c r="D64" s="64">
        <f ca="1">IFERROR(IF(ISERROR(VALUE(Dados_tratados[[#This Row],[Catálogo]]))=FALSE,Dados_tratados[[#This Row],[Catálogo]],VLOOKUP(Dados_tratados[[#This Row],[Catálogo]],$S$3:$T$6,2,FALSE)),"")</f>
        <v>1</v>
      </c>
      <c r="E64" s="64">
        <f ca="1">IFERROR(IF(INDEX(INDIRECT(area_gestora&amp;"!$E$6:$E$1000"),linha_itemPAC+1)="N/A",9999999,
IF(INDEX(INDIRECT(area_gestora&amp;"!$E$6:$E$1000"),linha_itemPAC+1)="",0,
VALUE(INDEX(INDIRECT(area_gestora&amp;"!$E$6:$E$1000"),linha_itemPAC+1)))),"")</f>
        <v>27278</v>
      </c>
      <c r="F64" s="64">
        <f ca="1">IFERROR(IF(Dados_tratados[[#This Row],[Código CATSER ou Classe CATMAT]]="","",VALUE(1&amp;TEXT(Dados_tratados[[#This Row],[Código CATSER ou Classe CATMAT]],"0000000")&amp;Dados_tratados[[#This Row],[ID Catálogo]])),"")</f>
        <v>100272781</v>
      </c>
      <c r="G64" s="64" t="str">
        <f ca="1">IF(Dados_tratados[[#This Row],[Código CATSER ou Classe CATMAT]]="","",COUNTIF(catmat_col_range,Dados_tratados[[#This Row],[Concatenação ID 1-catálogo-código]])&amp;"-"&amp;Dados_tratados[[#This Row],[Concatenação ID 1-catálogo-código]])</f>
        <v>1-100272781</v>
      </c>
      <c r="H64" s="65">
        <f ca="1">IFERROR(INDEX(INDIRECT(area_gestora&amp;"!$L$6:$L$1000"),linha_itemPAC+1),"")</f>
        <v>91877.22</v>
      </c>
      <c r="I64" s="66" t="str">
        <f ca="1">Dados_tratados[[#This Row],[Área Gestora]]&amp;"-"&amp;Dados_tratados[[#This Row],[ID PCA]]</f>
        <v>SADI-35</v>
      </c>
      <c r="K64" s="67">
        <f ca="1">IFERROR(SMALL(Dados_tratados[Concatenação ID 1-catálogo-código],ROW(Dados_tratados[[#This Row],[Concatenação ID 1-catálogo-código]])-2),"")</f>
        <v>100035902</v>
      </c>
      <c r="L64" s="67" t="str">
        <f ca="1">IFERROR(INDEX('Tratamento de dados'!$S$3:$S$6,MATCH(VALUE(RIGHT(Dados_ordenados[[#This Row],[ID 1-catálogo-código]],1)),'Tratamento de dados'!$T$3:$T$6,0)),"")</f>
        <v>CATMAT</v>
      </c>
      <c r="M64" s="67">
        <f ca="1">IFERROR(VALUE(MID(Dados_ordenados[[#This Row],[ID 1-catálogo-código]],2,7)),"")</f>
        <v>3590</v>
      </c>
      <c r="N64" s="68">
        <f ca="1">IFERROR(VLOOKUP(COUNTIF(catmat_ord_col_range,Dados_ordenados[[#This Row],[ID 1-catálogo-código]])&amp;"-"&amp;Dados_ordenados[[#This Row],[ID 1-catálogo-código]],Dados_tratados[[CATMAT/CATSER - Contagem de ocorrências]:[Área Gestora + ID]],2,FALSE),"")</f>
        <v>0</v>
      </c>
      <c r="O64" s="69" t="str">
        <f ca="1">IFERROR(VLOOKUP(COUNTIF(catmat_ord_col_range,Dados_ordenados[[#This Row],[ID 1-catálogo-código]])&amp;"-"&amp;Dados_ordenados[[#This Row],[ID 1-catálogo-código]],Dados_tratados[[CATMAT/CATSER - Contagem de ocorrências]:[Área Gestora + ID]],3,FALSE),"")</f>
        <v>SSEG-56</v>
      </c>
      <c r="P64" s="70" t="str">
        <f ca="1">IF(OR(Dados_ordenados[[#This Row],[ID 1-catálogo-código]]="",Dados_ordenados[[#This Row],[ID 1-catálogo-código]]&lt;&gt;catmat_anterior),Dados_ordenados[[#This Row],[Área Gestora-ID]],areagestoraID_anterior&amp;", "&amp;Dados_ordenados[[#This Row],[Área Gestora-ID]])</f>
        <v>SADI-132, SSEG-56</v>
      </c>
      <c r="Q64" s="70" t="str">
        <f ca="1">IF(OR(Dados_ordenados[[#This Row],[ID 1-catálogo-código]]="",Dados_ordenados[[#This Row],[ID 1-catálogo-código]]&lt;&gt;catmat_proximo),Dados_ordenados[[#This Row],[ID concatenado por catálogo/código]],"")</f>
        <v/>
      </c>
    </row>
    <row r="65" spans="1:17" x14ac:dyDescent="0.25">
      <c r="A65" s="63" t="str">
        <f ca="1">area_gestora_concatenada</f>
        <v>SADI</v>
      </c>
      <c r="B65" s="64">
        <f ca="1">IFERROR(IF(INDEX(INDIRECT(area_gestora&amp;"!$B$6:$B$1000"),linha_itemPAC+1)=0,"NÃO INFORMADO",INDEX(INDIRECT(area_gestora&amp;"!$B$6:$B$1000"),linha_itemPAC+1)),"")</f>
        <v>36</v>
      </c>
      <c r="C65" s="64" t="str">
        <f ca="1">IFERROR(IF(INDEX(INDIRECT(area_gestora&amp;"!$D$6:$D$1000"),linha_itemPAC+1)="N/A","N/A", IF(INDEX(INDIRECT(area_gestora&amp;"!$D$6:$D$1000"),linha_itemPAC+1)="","NÃO INFORMADO", IF(INDEX(INDIRECT(area_gestora&amp;"!$D$6:$D$1000"),linha_itemPAC+1)=0,"NÃO INFORMADO", INDEX(INDIRECT(area_gestora&amp;"!$D$6:$D$1000"),linha_itemPAC+1)))),"")</f>
        <v>CATSER</v>
      </c>
      <c r="D65" s="64">
        <f ca="1">IFERROR(IF(ISERROR(VALUE(Dados_tratados[[#This Row],[Catálogo]]))=FALSE,Dados_tratados[[#This Row],[Catálogo]],VLOOKUP(Dados_tratados[[#This Row],[Catálogo]],$S$3:$T$6,2,FALSE)),"")</f>
        <v>1</v>
      </c>
      <c r="E65" s="64">
        <f ca="1">IFERROR(IF(INDEX(INDIRECT(area_gestora&amp;"!$E$6:$E$1000"),linha_itemPAC+1)="N/A",9999999,
IF(INDEX(INDIRECT(area_gestora&amp;"!$E$6:$E$1000"),linha_itemPAC+1)="",0,
VALUE(INDEX(INDIRECT(area_gestora&amp;"!$E$6:$E$1000"),linha_itemPAC+1)))),"")</f>
        <v>18139</v>
      </c>
      <c r="F65" s="64">
        <f ca="1">IFERROR(IF(Dados_tratados[[#This Row],[Código CATSER ou Classe CATMAT]]="","",VALUE(1&amp;TEXT(Dados_tratados[[#This Row],[Código CATSER ou Classe CATMAT]],"0000000")&amp;Dados_tratados[[#This Row],[ID Catálogo]])),"")</f>
        <v>100181391</v>
      </c>
      <c r="G65" s="64" t="str">
        <f ca="1">IF(Dados_tratados[[#This Row],[Código CATSER ou Classe CATMAT]]="","",COUNTIF(catmat_col_range,Dados_tratados[[#This Row],[Concatenação ID 1-catálogo-código]])&amp;"-"&amp;Dados_tratados[[#This Row],[Concatenação ID 1-catálogo-código]])</f>
        <v>1-100181391</v>
      </c>
      <c r="H65" s="65">
        <f ca="1">IFERROR(INDEX(INDIRECT(area_gestora&amp;"!$L$6:$L$1000"),linha_itemPAC+1),"")</f>
        <v>30919.32</v>
      </c>
      <c r="I65" s="66" t="str">
        <f ca="1">Dados_tratados[[#This Row],[Área Gestora]]&amp;"-"&amp;Dados_tratados[[#This Row],[ID PCA]]</f>
        <v>SADI-36</v>
      </c>
      <c r="K65" s="67">
        <f ca="1">IFERROR(SMALL(Dados_tratados[Concatenação ID 1-catálogo-código],ROW(Dados_tratados[[#This Row],[Concatenação ID 1-catálogo-código]])-2),"")</f>
        <v>100035902</v>
      </c>
      <c r="L65" s="67" t="str">
        <f ca="1">IFERROR(INDEX('Tratamento de dados'!$S$3:$S$6,MATCH(VALUE(RIGHT(Dados_ordenados[[#This Row],[ID 1-catálogo-código]],1)),'Tratamento de dados'!$T$3:$T$6,0)),"")</f>
        <v>CATMAT</v>
      </c>
      <c r="M65" s="67">
        <f ca="1">IFERROR(VALUE(MID(Dados_ordenados[[#This Row],[ID 1-catálogo-código]],2,7)),"")</f>
        <v>3590</v>
      </c>
      <c r="N65" s="68">
        <f ca="1">IFERROR(VLOOKUP(COUNTIF(catmat_ord_col_range,Dados_ordenados[[#This Row],[ID 1-catálogo-código]])&amp;"-"&amp;Dados_ordenados[[#This Row],[ID 1-catálogo-código]],Dados_tratados[[CATMAT/CATSER - Contagem de ocorrências]:[Área Gestora + ID]],2,FALSE),"")</f>
        <v>957</v>
      </c>
      <c r="O65" s="69" t="str">
        <f ca="1">IFERROR(VLOOKUP(COUNTIF(catmat_ord_col_range,Dados_ordenados[[#This Row],[ID 1-catálogo-código]])&amp;"-"&amp;Dados_ordenados[[#This Row],[ID 1-catálogo-código]],Dados_tratados[[CATMAT/CATSER - Contagem de ocorrências]:[Área Gestora + ID]],3,FALSE),"")</f>
        <v>SSEG-65</v>
      </c>
      <c r="P65" s="70" t="str">
        <f ca="1">IF(OR(Dados_ordenados[[#This Row],[ID 1-catálogo-código]]="",Dados_ordenados[[#This Row],[ID 1-catálogo-código]]&lt;&gt;catmat_anterior),Dados_ordenados[[#This Row],[Área Gestora-ID]],areagestoraID_anterior&amp;", "&amp;Dados_ordenados[[#This Row],[Área Gestora-ID]])</f>
        <v>SADI-132, SSEG-56, SSEG-65</v>
      </c>
      <c r="Q65" s="70" t="str">
        <f ca="1">IF(OR(Dados_ordenados[[#This Row],[ID 1-catálogo-código]]="",Dados_ordenados[[#This Row],[ID 1-catálogo-código]]&lt;&gt;catmat_proximo),Dados_ordenados[[#This Row],[ID concatenado por catálogo/código]],"")</f>
        <v>SADI-132, SSEG-56, SSEG-65</v>
      </c>
    </row>
    <row r="66" spans="1:17" x14ac:dyDescent="0.25">
      <c r="A66" s="63" t="str">
        <f ca="1">area_gestora_concatenada</f>
        <v>SADI</v>
      </c>
      <c r="B66" s="64">
        <f ca="1">IFERROR(IF(INDEX(INDIRECT(area_gestora&amp;"!$B$6:$B$1000"),linha_itemPAC+1)=0,"NÃO INFORMADO",INDEX(INDIRECT(area_gestora&amp;"!$B$6:$B$1000"),linha_itemPAC+1)),"")</f>
        <v>37</v>
      </c>
      <c r="C66" s="64" t="str">
        <f ca="1">IFERROR(IF(INDEX(INDIRECT(area_gestora&amp;"!$D$6:$D$1000"),linha_itemPAC+1)="N/A","N/A", IF(INDEX(INDIRECT(area_gestora&amp;"!$D$6:$D$1000"),linha_itemPAC+1)="","NÃO INFORMADO", IF(INDEX(INDIRECT(area_gestora&amp;"!$D$6:$D$1000"),linha_itemPAC+1)=0,"NÃO INFORMADO", INDEX(INDIRECT(area_gestora&amp;"!$D$6:$D$1000"),linha_itemPAC+1)))),"")</f>
        <v>CATSER</v>
      </c>
      <c r="D66" s="64">
        <f ca="1">IFERROR(IF(ISERROR(VALUE(Dados_tratados[[#This Row],[Catálogo]]))=FALSE,Dados_tratados[[#This Row],[Catálogo]],VLOOKUP(Dados_tratados[[#This Row],[Catálogo]],$S$3:$T$6,2,FALSE)),"")</f>
        <v>1</v>
      </c>
      <c r="E66" s="64">
        <f ca="1">IFERROR(IF(INDEX(INDIRECT(area_gestora&amp;"!$E$6:$E$1000"),linha_itemPAC+1)="N/A",9999999,
IF(INDEX(INDIRECT(area_gestora&amp;"!$E$6:$E$1000"),linha_itemPAC+1)="",0,
VALUE(INDEX(INDIRECT(area_gestora&amp;"!$E$6:$E$1000"),linha_itemPAC+1)))),"")</f>
        <v>16195</v>
      </c>
      <c r="F66" s="64">
        <f ca="1">IFERROR(IF(Dados_tratados[[#This Row],[Código CATSER ou Classe CATMAT]]="","",VALUE(1&amp;TEXT(Dados_tratados[[#This Row],[Código CATSER ou Classe CATMAT]],"0000000")&amp;Dados_tratados[[#This Row],[ID Catálogo]])),"")</f>
        <v>100161951</v>
      </c>
      <c r="G66" s="64" t="str">
        <f ca="1">IF(Dados_tratados[[#This Row],[Código CATSER ou Classe CATMAT]]="","",COUNTIF(catmat_col_range,Dados_tratados[[#This Row],[Concatenação ID 1-catálogo-código]])&amp;"-"&amp;Dados_tratados[[#This Row],[Concatenação ID 1-catálogo-código]])</f>
        <v>2-100161951</v>
      </c>
      <c r="H66" s="65">
        <f ca="1">IFERROR(INDEX(INDIRECT(area_gestora&amp;"!$L$6:$L$1000"),linha_itemPAC+1),"")</f>
        <v>13496.94</v>
      </c>
      <c r="I66" s="66" t="str">
        <f ca="1">Dados_tratados[[#This Row],[Área Gestora]]&amp;"-"&amp;Dados_tratados[[#This Row],[ID PCA]]</f>
        <v>SADI-37</v>
      </c>
      <c r="K66" s="67">
        <f ca="1">IFERROR(SMALL(Dados_tratados[Concatenação ID 1-catálogo-código],ROW(Dados_tratados[[#This Row],[Concatenação ID 1-catálogo-código]])-2),"")</f>
        <v>100036621</v>
      </c>
      <c r="L66" s="67" t="str">
        <f ca="1">IFERROR(INDEX('Tratamento de dados'!$S$3:$S$6,MATCH(VALUE(RIGHT(Dados_ordenados[[#This Row],[ID 1-catálogo-código]],1)),'Tratamento de dados'!$T$3:$T$6,0)),"")</f>
        <v>CATSER</v>
      </c>
      <c r="M66" s="67">
        <f ca="1">IFERROR(VALUE(MID(Dados_ordenados[[#This Row],[ID 1-catálogo-código]],2,7)),"")</f>
        <v>3662</v>
      </c>
      <c r="N66" s="68">
        <f ca="1">IFERROR(VLOOKUP(COUNTIF(catmat_ord_col_range,Dados_ordenados[[#This Row],[ID 1-catálogo-código]])&amp;"-"&amp;Dados_ordenados[[#This Row],[ID 1-catálogo-código]],Dados_tratados[[CATMAT/CATSER - Contagem de ocorrências]:[Área Gestora + ID]],2,FALSE),"")</f>
        <v>16890</v>
      </c>
      <c r="O66" s="69" t="str">
        <f ca="1">IFERROR(VLOOKUP(COUNTIF(catmat_ord_col_range,Dados_ordenados[[#This Row],[ID 1-catálogo-código]])&amp;"-"&amp;Dados_ordenados[[#This Row],[ID 1-catálogo-código]],Dados_tratados[[CATMAT/CATSER - Contagem de ocorrências]:[Área Gestora + ID]],3,FALSE),"")</f>
        <v>SSEG-16</v>
      </c>
      <c r="P66" s="70" t="str">
        <f ca="1">IF(OR(Dados_ordenados[[#This Row],[ID 1-catálogo-código]]="",Dados_ordenados[[#This Row],[ID 1-catálogo-código]]&lt;&gt;catmat_anterior),Dados_ordenados[[#This Row],[Área Gestora-ID]],areagestoraID_anterior&amp;", "&amp;Dados_ordenados[[#This Row],[Área Gestora-ID]])</f>
        <v>SSEG-16</v>
      </c>
      <c r="Q66" s="70" t="str">
        <f ca="1">IF(OR(Dados_ordenados[[#This Row],[ID 1-catálogo-código]]="",Dados_ordenados[[#This Row],[ID 1-catálogo-código]]&lt;&gt;catmat_proximo),Dados_ordenados[[#This Row],[ID concatenado por catálogo/código]],"")</f>
        <v>SSEG-16</v>
      </c>
    </row>
    <row r="67" spans="1:17" x14ac:dyDescent="0.25">
      <c r="A67" s="63" t="str">
        <f ca="1">area_gestora_concatenada</f>
        <v>SADI</v>
      </c>
      <c r="B67" s="64">
        <f ca="1">IFERROR(IF(INDEX(INDIRECT(area_gestora&amp;"!$B$6:$B$1000"),linha_itemPAC+1)=0,"NÃO INFORMADO",INDEX(INDIRECT(area_gestora&amp;"!$B$6:$B$1000"),linha_itemPAC+1)),"")</f>
        <v>38</v>
      </c>
      <c r="C67" s="64" t="str">
        <f ca="1">IFERROR(IF(INDEX(INDIRECT(area_gestora&amp;"!$D$6:$D$1000"),linha_itemPAC+1)="N/A","N/A", IF(INDEX(INDIRECT(area_gestora&amp;"!$D$6:$D$1000"),linha_itemPAC+1)="","NÃO INFORMADO", IF(INDEX(INDIRECT(area_gestora&amp;"!$D$6:$D$1000"),linha_itemPAC+1)=0,"NÃO INFORMADO", INDEX(INDIRECT(area_gestora&amp;"!$D$6:$D$1000"),linha_itemPAC+1)))),"")</f>
        <v>CATSER</v>
      </c>
      <c r="D67" s="64">
        <f ca="1">IFERROR(IF(ISERROR(VALUE(Dados_tratados[[#This Row],[Catálogo]]))=FALSE,Dados_tratados[[#This Row],[Catálogo]],VLOOKUP(Dados_tratados[[#This Row],[Catálogo]],$S$3:$T$6,2,FALSE)),"")</f>
        <v>1</v>
      </c>
      <c r="E67" s="64">
        <f ca="1">IFERROR(IF(INDEX(INDIRECT(area_gestora&amp;"!$E$6:$E$1000"),linha_itemPAC+1)="N/A",9999999,
IF(INDEX(INDIRECT(area_gestora&amp;"!$E$6:$E$1000"),linha_itemPAC+1)="",0,
VALUE(INDEX(INDIRECT(area_gestora&amp;"!$E$6:$E$1000"),linha_itemPAC+1)))),"")</f>
        <v>16195</v>
      </c>
      <c r="F67" s="64">
        <f ca="1">IFERROR(IF(Dados_tratados[[#This Row],[Código CATSER ou Classe CATMAT]]="","",VALUE(1&amp;TEXT(Dados_tratados[[#This Row],[Código CATSER ou Classe CATMAT]],"0000000")&amp;Dados_tratados[[#This Row],[ID Catálogo]])),"")</f>
        <v>100161951</v>
      </c>
      <c r="G67" s="64" t="str">
        <f ca="1">IF(Dados_tratados[[#This Row],[Código CATSER ou Classe CATMAT]]="","",COUNTIF(catmat_col_range,Dados_tratados[[#This Row],[Concatenação ID 1-catálogo-código]])&amp;"-"&amp;Dados_tratados[[#This Row],[Concatenação ID 1-catálogo-código]])</f>
        <v>3-100161951</v>
      </c>
      <c r="H67" s="65">
        <f ca="1">IFERROR(INDEX(INDIRECT(area_gestora&amp;"!$L$6:$L$1000"),linha_itemPAC+1),"")</f>
        <v>1729.84</v>
      </c>
      <c r="I67" s="66" t="str">
        <f ca="1">Dados_tratados[[#This Row],[Área Gestora]]&amp;"-"&amp;Dados_tratados[[#This Row],[ID PCA]]</f>
        <v>SADI-38</v>
      </c>
      <c r="K67" s="67">
        <f ca="1">IFERROR(SMALL(Dados_tratados[Concatenação ID 1-catálogo-código],ROW(Dados_tratados[[#This Row],[Concatenação ID 1-catálogo-código]])-2),"")</f>
        <v>100036971</v>
      </c>
      <c r="L67" s="67" t="str">
        <f ca="1">IFERROR(INDEX('Tratamento de dados'!$S$3:$S$6,MATCH(VALUE(RIGHT(Dados_ordenados[[#This Row],[ID 1-catálogo-código]],1)),'Tratamento de dados'!$T$3:$T$6,0)),"")</f>
        <v>CATSER</v>
      </c>
      <c r="M67" s="67">
        <f ca="1">IFERROR(VALUE(MID(Dados_ordenados[[#This Row],[ID 1-catálogo-código]],2,7)),"")</f>
        <v>3697</v>
      </c>
      <c r="N67" s="68">
        <f ca="1">IFERROR(VLOOKUP(COUNTIF(catmat_ord_col_range,Dados_ordenados[[#This Row],[ID 1-catálogo-código]])&amp;"-"&amp;Dados_ordenados[[#This Row],[ID 1-catálogo-código]],Dados_tratados[[CATMAT/CATSER - Contagem de ocorrências]:[Área Gestora + ID]],2,FALSE),"")</f>
        <v>251534.4</v>
      </c>
      <c r="O67" s="69" t="str">
        <f ca="1">IFERROR(VLOOKUP(COUNTIF(catmat_ord_col_range,Dados_ordenados[[#This Row],[ID 1-catálogo-código]])&amp;"-"&amp;Dados_ordenados[[#This Row],[ID 1-catálogo-código]],Dados_tratados[[CATMAT/CATSER - Contagem de ocorrências]:[Área Gestora + ID]],3,FALSE),"")</f>
        <v>SADI-47</v>
      </c>
      <c r="P67" s="70" t="str">
        <f ca="1">IF(OR(Dados_ordenados[[#This Row],[ID 1-catálogo-código]]="",Dados_ordenados[[#This Row],[ID 1-catálogo-código]]&lt;&gt;catmat_anterior),Dados_ordenados[[#This Row],[Área Gestora-ID]],areagestoraID_anterior&amp;", "&amp;Dados_ordenados[[#This Row],[Área Gestora-ID]])</f>
        <v>SADI-47</v>
      </c>
      <c r="Q67" s="70" t="str">
        <f ca="1">IF(OR(Dados_ordenados[[#This Row],[ID 1-catálogo-código]]="",Dados_ordenados[[#This Row],[ID 1-catálogo-código]]&lt;&gt;catmat_proximo),Dados_ordenados[[#This Row],[ID concatenado por catálogo/código]],"")</f>
        <v>SADI-47</v>
      </c>
    </row>
    <row r="68" spans="1:17" x14ac:dyDescent="0.25">
      <c r="A68" s="63" t="str">
        <f ca="1">area_gestora_concatenada</f>
        <v>SADI</v>
      </c>
      <c r="B68" s="64">
        <f ca="1">IFERROR(IF(INDEX(INDIRECT(area_gestora&amp;"!$B$6:$B$1000"),linha_itemPAC+1)=0,"NÃO INFORMADO",INDEX(INDIRECT(area_gestora&amp;"!$B$6:$B$1000"),linha_itemPAC+1)),"")</f>
        <v>39</v>
      </c>
      <c r="C68" s="64" t="str">
        <f ca="1">IFERROR(IF(INDEX(INDIRECT(area_gestora&amp;"!$D$6:$D$1000"),linha_itemPAC+1)="N/A","N/A", IF(INDEX(INDIRECT(area_gestora&amp;"!$D$6:$D$1000"),linha_itemPAC+1)="","NÃO INFORMADO", IF(INDEX(INDIRECT(area_gestora&amp;"!$D$6:$D$1000"),linha_itemPAC+1)=0,"NÃO INFORMADO", INDEX(INDIRECT(area_gestora&amp;"!$D$6:$D$1000"),linha_itemPAC+1)))),"")</f>
        <v>CATSER</v>
      </c>
      <c r="D68" s="64">
        <f ca="1">IFERROR(IF(ISERROR(VALUE(Dados_tratados[[#This Row],[Catálogo]]))=FALSE,Dados_tratados[[#This Row],[Catálogo]],VLOOKUP(Dados_tratados[[#This Row],[Catálogo]],$S$3:$T$6,2,FALSE)),"")</f>
        <v>1</v>
      </c>
      <c r="E68" s="64">
        <f ca="1">IFERROR(IF(INDEX(INDIRECT(area_gestora&amp;"!$E$6:$E$1000"),linha_itemPAC+1)="N/A",9999999,
IF(INDEX(INDIRECT(area_gestora&amp;"!$E$6:$E$1000"),linha_itemPAC+1)="",0,
VALUE(INDEX(INDIRECT(area_gestora&amp;"!$E$6:$E$1000"),linha_itemPAC+1)))),"")</f>
        <v>16195</v>
      </c>
      <c r="F68" s="64">
        <f ca="1">IFERROR(IF(Dados_tratados[[#This Row],[Código CATSER ou Classe CATMAT]]="","",VALUE(1&amp;TEXT(Dados_tratados[[#This Row],[Código CATSER ou Classe CATMAT]],"0000000")&amp;Dados_tratados[[#This Row],[ID Catálogo]])),"")</f>
        <v>100161951</v>
      </c>
      <c r="G68" s="64" t="str">
        <f ca="1">IF(Dados_tratados[[#This Row],[Código CATSER ou Classe CATMAT]]="","",COUNTIF(catmat_col_range,Dados_tratados[[#This Row],[Concatenação ID 1-catálogo-código]])&amp;"-"&amp;Dados_tratados[[#This Row],[Concatenação ID 1-catálogo-código]])</f>
        <v>4-100161951</v>
      </c>
      <c r="H68" s="65">
        <f ca="1">IFERROR(INDEX(INDIRECT(area_gestora&amp;"!$L$6:$L$1000"),linha_itemPAC+1),"")</f>
        <v>6581.14</v>
      </c>
      <c r="I68" s="66" t="str">
        <f ca="1">Dados_tratados[[#This Row],[Área Gestora]]&amp;"-"&amp;Dados_tratados[[#This Row],[ID PCA]]</f>
        <v>SADI-39</v>
      </c>
      <c r="K68" s="67">
        <f ca="1">IFERROR(SMALL(Dados_tratados[Concatenação ID 1-catálogo-código],ROW(Dados_tratados[[#This Row],[Concatenação ID 1-catálogo-código]])-2),"")</f>
        <v>100037191</v>
      </c>
      <c r="L68" s="67" t="str">
        <f ca="1">IFERROR(INDEX('Tratamento de dados'!$S$3:$S$6,MATCH(VALUE(RIGHT(Dados_ordenados[[#This Row],[ID 1-catálogo-código]],1)),'Tratamento de dados'!$T$3:$T$6,0)),"")</f>
        <v>CATSER</v>
      </c>
      <c r="M68" s="67">
        <f ca="1">IFERROR(VALUE(MID(Dados_ordenados[[#This Row],[ID 1-catálogo-código]],2,7)),"")</f>
        <v>3719</v>
      </c>
      <c r="N68" s="68">
        <f ca="1">IFERROR(VLOOKUP(COUNTIF(catmat_ord_col_range,Dados_ordenados[[#This Row],[ID 1-catálogo-código]])&amp;"-"&amp;Dados_ordenados[[#This Row],[ID 1-catálogo-código]],Dados_tratados[[CATMAT/CATSER - Contagem de ocorrências]:[Área Gestora + ID]],2,FALSE),"")</f>
        <v>79841</v>
      </c>
      <c r="O68" s="69" t="str">
        <f ca="1">IFERROR(VLOOKUP(COUNTIF(catmat_ord_col_range,Dados_ordenados[[#This Row],[ID 1-catálogo-código]])&amp;"-"&amp;Dados_ordenados[[#This Row],[ID 1-catálogo-código]],Dados_tratados[[CATMAT/CATSER - Contagem de ocorrências]:[Área Gestora + ID]],3,FALSE),"")</f>
        <v>CORE-1</v>
      </c>
      <c r="P68" s="70" t="str">
        <f ca="1">IF(OR(Dados_ordenados[[#This Row],[ID 1-catálogo-código]]="",Dados_ordenados[[#This Row],[ID 1-catálogo-código]]&lt;&gt;catmat_anterior),Dados_ordenados[[#This Row],[Área Gestora-ID]],areagestoraID_anterior&amp;", "&amp;Dados_ordenados[[#This Row],[Área Gestora-ID]])</f>
        <v>CORE-1</v>
      </c>
      <c r="Q68" s="70" t="str">
        <f ca="1">IF(OR(Dados_ordenados[[#This Row],[ID 1-catálogo-código]]="",Dados_ordenados[[#This Row],[ID 1-catálogo-código]]&lt;&gt;catmat_proximo),Dados_ordenados[[#This Row],[ID concatenado por catálogo/código]],"")</f>
        <v/>
      </c>
    </row>
    <row r="69" spans="1:17" x14ac:dyDescent="0.25">
      <c r="A69" s="63" t="str">
        <f ca="1">area_gestora_concatenada</f>
        <v>SADI</v>
      </c>
      <c r="B69" s="64">
        <f ca="1">IFERROR(IF(INDEX(INDIRECT(area_gestora&amp;"!$B$6:$B$1000"),linha_itemPAC+1)=0,"NÃO INFORMADO",INDEX(INDIRECT(area_gestora&amp;"!$B$6:$B$1000"),linha_itemPAC+1)),"")</f>
        <v>40</v>
      </c>
      <c r="C69" s="64" t="str">
        <f ca="1">IFERROR(IF(INDEX(INDIRECT(area_gestora&amp;"!$D$6:$D$1000"),linha_itemPAC+1)="N/A","N/A", IF(INDEX(INDIRECT(area_gestora&amp;"!$D$6:$D$1000"),linha_itemPAC+1)="","NÃO INFORMADO", IF(INDEX(INDIRECT(area_gestora&amp;"!$D$6:$D$1000"),linha_itemPAC+1)=0,"NÃO INFORMADO", INDEX(INDIRECT(area_gestora&amp;"!$D$6:$D$1000"),linha_itemPAC+1)))),"")</f>
        <v>CATSER</v>
      </c>
      <c r="D69" s="64">
        <f ca="1">IFERROR(IF(ISERROR(VALUE(Dados_tratados[[#This Row],[Catálogo]]))=FALSE,Dados_tratados[[#This Row],[Catálogo]],VLOOKUP(Dados_tratados[[#This Row],[Catálogo]],$S$3:$T$6,2,FALSE)),"")</f>
        <v>1</v>
      </c>
      <c r="E69" s="64">
        <f ca="1">IFERROR(IF(INDEX(INDIRECT(area_gestora&amp;"!$E$6:$E$1000"),linha_itemPAC+1)="N/A",9999999,
IF(INDEX(INDIRECT(area_gestora&amp;"!$E$6:$E$1000"),linha_itemPAC+1)="",0,
VALUE(INDEX(INDIRECT(area_gestora&amp;"!$E$6:$E$1000"),linha_itemPAC+1)))),"")</f>
        <v>16195</v>
      </c>
      <c r="F69" s="64">
        <f ca="1">IFERROR(IF(Dados_tratados[[#This Row],[Código CATSER ou Classe CATMAT]]="","",VALUE(1&amp;TEXT(Dados_tratados[[#This Row],[Código CATSER ou Classe CATMAT]],"0000000")&amp;Dados_tratados[[#This Row],[ID Catálogo]])),"")</f>
        <v>100161951</v>
      </c>
      <c r="G69" s="64" t="str">
        <f ca="1">IF(Dados_tratados[[#This Row],[Código CATSER ou Classe CATMAT]]="","",COUNTIF(catmat_col_range,Dados_tratados[[#This Row],[Concatenação ID 1-catálogo-código]])&amp;"-"&amp;Dados_tratados[[#This Row],[Concatenação ID 1-catálogo-código]])</f>
        <v>5-100161951</v>
      </c>
      <c r="H69" s="65">
        <f ca="1">IFERROR(INDEX(INDIRECT(area_gestora&amp;"!$L$6:$L$1000"),linha_itemPAC+1),"")</f>
        <v>2750</v>
      </c>
      <c r="I69" s="66" t="str">
        <f ca="1">Dados_tratados[[#This Row],[Área Gestora]]&amp;"-"&amp;Dados_tratados[[#This Row],[ID PCA]]</f>
        <v>SADI-40</v>
      </c>
      <c r="K69" s="67">
        <f ca="1">IFERROR(SMALL(Dados_tratados[Concatenação ID 1-catálogo-código],ROW(Dados_tratados[[#This Row],[Concatenação ID 1-catálogo-código]])-2),"")</f>
        <v>100037191</v>
      </c>
      <c r="L69" s="67" t="str">
        <f ca="1">IFERROR(INDEX('Tratamento de dados'!$S$3:$S$6,MATCH(VALUE(RIGHT(Dados_ordenados[[#This Row],[ID 1-catálogo-código]],1)),'Tratamento de dados'!$T$3:$T$6,0)),"")</f>
        <v>CATSER</v>
      </c>
      <c r="M69" s="67">
        <f ca="1">IFERROR(VALUE(MID(Dados_ordenados[[#This Row],[ID 1-catálogo-código]],2,7)),"")</f>
        <v>3719</v>
      </c>
      <c r="N69" s="68">
        <f ca="1">IFERROR(VLOOKUP(COUNTIF(catmat_ord_col_range,Dados_ordenados[[#This Row],[ID 1-catálogo-código]])&amp;"-"&amp;Dados_ordenados[[#This Row],[ID 1-catálogo-código]],Dados_tratados[[CATMAT/CATSER - Contagem de ocorrências]:[Área Gestora + ID]],2,FALSE),"")</f>
        <v>518916.42999999993</v>
      </c>
      <c r="O69" s="69" t="str">
        <f ca="1">IFERROR(VLOOKUP(COUNTIF(catmat_ord_col_range,Dados_ordenados[[#This Row],[ID 1-catálogo-código]])&amp;"-"&amp;Dados_ordenados[[#This Row],[ID 1-catálogo-código]],Dados_tratados[[CATMAT/CATSER - Contagem de ocorrências]:[Área Gestora + ID]],3,FALSE),"")</f>
        <v>SADI-4</v>
      </c>
      <c r="P69" s="70" t="str">
        <f ca="1">IF(OR(Dados_ordenados[[#This Row],[ID 1-catálogo-código]]="",Dados_ordenados[[#This Row],[ID 1-catálogo-código]]&lt;&gt;catmat_anterior),Dados_ordenados[[#This Row],[Área Gestora-ID]],areagestoraID_anterior&amp;", "&amp;Dados_ordenados[[#This Row],[Área Gestora-ID]])</f>
        <v>CORE-1, SADI-4</v>
      </c>
      <c r="Q69" s="70" t="str">
        <f ca="1">IF(OR(Dados_ordenados[[#This Row],[ID 1-catálogo-código]]="",Dados_ordenados[[#This Row],[ID 1-catálogo-código]]&lt;&gt;catmat_proximo),Dados_ordenados[[#This Row],[ID concatenado por catálogo/código]],"")</f>
        <v/>
      </c>
    </row>
    <row r="70" spans="1:17" x14ac:dyDescent="0.25">
      <c r="A70" s="63" t="str">
        <f ca="1">area_gestora_concatenada</f>
        <v>SADI</v>
      </c>
      <c r="B70" s="64">
        <f ca="1">IFERROR(IF(INDEX(INDIRECT(area_gestora&amp;"!$B$6:$B$1000"),linha_itemPAC+1)=0,"NÃO INFORMADO",INDEX(INDIRECT(area_gestora&amp;"!$B$6:$B$1000"),linha_itemPAC+1)),"")</f>
        <v>41</v>
      </c>
      <c r="C70" s="64" t="str">
        <f ca="1">IFERROR(IF(INDEX(INDIRECT(area_gestora&amp;"!$D$6:$D$1000"),linha_itemPAC+1)="N/A","N/A", IF(INDEX(INDIRECT(area_gestora&amp;"!$D$6:$D$1000"),linha_itemPAC+1)="","NÃO INFORMADO", IF(INDEX(INDIRECT(area_gestora&amp;"!$D$6:$D$1000"),linha_itemPAC+1)=0,"NÃO INFORMADO", INDEX(INDIRECT(area_gestora&amp;"!$D$6:$D$1000"),linha_itemPAC+1)))),"")</f>
        <v>CATSER</v>
      </c>
      <c r="D70" s="64">
        <f ca="1">IFERROR(IF(ISERROR(VALUE(Dados_tratados[[#This Row],[Catálogo]]))=FALSE,Dados_tratados[[#This Row],[Catálogo]],VLOOKUP(Dados_tratados[[#This Row],[Catálogo]],$S$3:$T$6,2,FALSE)),"")</f>
        <v>1</v>
      </c>
      <c r="E70" s="64">
        <f ca="1">IFERROR(IF(INDEX(INDIRECT(area_gestora&amp;"!$E$6:$E$1000"),linha_itemPAC+1)="N/A",9999999,
IF(INDEX(INDIRECT(area_gestora&amp;"!$E$6:$E$1000"),linha_itemPAC+1)="",0,
VALUE(INDEX(INDIRECT(area_gestora&amp;"!$E$6:$E$1000"),linha_itemPAC+1)))),"")</f>
        <v>1988</v>
      </c>
      <c r="F70" s="64">
        <f ca="1">IFERROR(IF(Dados_tratados[[#This Row],[Código CATSER ou Classe CATMAT]]="","",VALUE(1&amp;TEXT(Dados_tratados[[#This Row],[Código CATSER ou Classe CATMAT]],"0000000")&amp;Dados_tratados[[#This Row],[ID Catálogo]])),"")</f>
        <v>100019881</v>
      </c>
      <c r="G70" s="64" t="str">
        <f ca="1">IF(Dados_tratados[[#This Row],[Código CATSER ou Classe CATMAT]]="","",COUNTIF(catmat_col_range,Dados_tratados[[#This Row],[Concatenação ID 1-catálogo-código]])&amp;"-"&amp;Dados_tratados[[#This Row],[Concatenação ID 1-catálogo-código]])</f>
        <v>1-100019881</v>
      </c>
      <c r="H70" s="65">
        <f ca="1">IFERROR(INDEX(INDIRECT(area_gestora&amp;"!$L$6:$L$1000"),linha_itemPAC+1),"")</f>
        <v>81184</v>
      </c>
      <c r="I70" s="66" t="str">
        <f ca="1">Dados_tratados[[#This Row],[Área Gestora]]&amp;"-"&amp;Dados_tratados[[#This Row],[ID PCA]]</f>
        <v>SADI-41</v>
      </c>
      <c r="K70" s="67">
        <f ca="1">IFERROR(SMALL(Dados_tratados[Concatenação ID 1-catálogo-código],ROW(Dados_tratados[[#This Row],[Concatenação ID 1-catálogo-código]])-2),"")</f>
        <v>100037191</v>
      </c>
      <c r="L70" s="67" t="str">
        <f ca="1">IFERROR(INDEX('Tratamento de dados'!$S$3:$S$6,MATCH(VALUE(RIGHT(Dados_ordenados[[#This Row],[ID 1-catálogo-código]],1)),'Tratamento de dados'!$T$3:$T$6,0)),"")</f>
        <v>CATSER</v>
      </c>
      <c r="M70" s="67">
        <f ca="1">IFERROR(VALUE(MID(Dados_ordenados[[#This Row],[ID 1-catálogo-código]],2,7)),"")</f>
        <v>3719</v>
      </c>
      <c r="N70" s="68">
        <f ca="1">IFERROR(VLOOKUP(COUNTIF(catmat_ord_col_range,Dados_ordenados[[#This Row],[ID 1-catálogo-código]])&amp;"-"&amp;Dados_ordenados[[#This Row],[ID 1-catálogo-código]],Dados_tratados[[CATMAT/CATSER - Contagem de ocorrências]:[Área Gestora + ID]],2,FALSE),"")</f>
        <v>0.75</v>
      </c>
      <c r="O70" s="69" t="str">
        <f ca="1">IFERROR(VLOOKUP(COUNTIF(catmat_ord_col_range,Dados_ordenados[[#This Row],[ID 1-catálogo-código]])&amp;"-"&amp;Dados_ordenados[[#This Row],[ID 1-catálogo-código]],Dados_tratados[[CATMAT/CATSER - Contagem de ocorrências]:[Área Gestora + ID]],3,FALSE),"")</f>
        <v>SADI-10</v>
      </c>
      <c r="P70" s="70" t="str">
        <f ca="1">IF(OR(Dados_ordenados[[#This Row],[ID 1-catálogo-código]]="",Dados_ordenados[[#This Row],[ID 1-catálogo-código]]&lt;&gt;catmat_anterior),Dados_ordenados[[#This Row],[Área Gestora-ID]],areagestoraID_anterior&amp;", "&amp;Dados_ordenados[[#This Row],[Área Gestora-ID]])</f>
        <v>CORE-1, SADI-4, SADI-10</v>
      </c>
      <c r="Q70" s="70" t="str">
        <f ca="1">IF(OR(Dados_ordenados[[#This Row],[ID 1-catálogo-código]]="",Dados_ordenados[[#This Row],[ID 1-catálogo-código]]&lt;&gt;catmat_proximo),Dados_ordenados[[#This Row],[ID concatenado por catálogo/código]],"")</f>
        <v>CORE-1, SADI-4, SADI-10</v>
      </c>
    </row>
    <row r="71" spans="1:17" x14ac:dyDescent="0.25">
      <c r="A71" s="63" t="str">
        <f ca="1">area_gestora_concatenada</f>
        <v>SADI</v>
      </c>
      <c r="B71" s="64">
        <f ca="1">IFERROR(IF(INDEX(INDIRECT(area_gestora&amp;"!$B$6:$B$1000"),linha_itemPAC+1)=0,"NÃO INFORMADO",INDEX(INDIRECT(area_gestora&amp;"!$B$6:$B$1000"),linha_itemPAC+1)),"")</f>
        <v>42</v>
      </c>
      <c r="C71" s="64" t="str">
        <f ca="1">IFERROR(IF(INDEX(INDIRECT(area_gestora&amp;"!$D$6:$D$1000"),linha_itemPAC+1)="N/A","N/A", IF(INDEX(INDIRECT(area_gestora&amp;"!$D$6:$D$1000"),linha_itemPAC+1)="","NÃO INFORMADO", IF(INDEX(INDIRECT(area_gestora&amp;"!$D$6:$D$1000"),linha_itemPAC+1)=0,"NÃO INFORMADO", INDEX(INDIRECT(area_gestora&amp;"!$D$6:$D$1000"),linha_itemPAC+1)))),"")</f>
        <v>CATSER</v>
      </c>
      <c r="D71" s="64">
        <f ca="1">IFERROR(IF(ISERROR(VALUE(Dados_tratados[[#This Row],[Catálogo]]))=FALSE,Dados_tratados[[#This Row],[Catálogo]],VLOOKUP(Dados_tratados[[#This Row],[Catálogo]],$S$3:$T$6,2,FALSE)),"")</f>
        <v>1</v>
      </c>
      <c r="E71" s="64">
        <f ca="1">IFERROR(IF(INDEX(INDIRECT(area_gestora&amp;"!$E$6:$E$1000"),linha_itemPAC+1)="N/A",9999999,
IF(INDEX(INDIRECT(area_gestora&amp;"!$E$6:$E$1000"),linha_itemPAC+1)="",0,
VALUE(INDEX(INDIRECT(area_gestora&amp;"!$E$6:$E$1000"),linha_itemPAC+1)))),"")</f>
        <v>2771</v>
      </c>
      <c r="F71" s="64">
        <f ca="1">IFERROR(IF(Dados_tratados[[#This Row],[Código CATSER ou Classe CATMAT]]="","",VALUE(1&amp;TEXT(Dados_tratados[[#This Row],[Código CATSER ou Classe CATMAT]],"0000000")&amp;Dados_tratados[[#This Row],[ID Catálogo]])),"")</f>
        <v>100027711</v>
      </c>
      <c r="G71" s="64" t="str">
        <f ca="1">IF(Dados_tratados[[#This Row],[Código CATSER ou Classe CATMAT]]="","",COUNTIF(catmat_col_range,Dados_tratados[[#This Row],[Concatenação ID 1-catálogo-código]])&amp;"-"&amp;Dados_tratados[[#This Row],[Concatenação ID 1-catálogo-código]])</f>
        <v>2-100027711</v>
      </c>
      <c r="H71" s="65">
        <f ca="1">IFERROR(INDEX(INDIRECT(area_gestora&amp;"!$L$6:$L$1000"),linha_itemPAC+1),"")</f>
        <v>196364.26</v>
      </c>
      <c r="I71" s="66" t="str">
        <f ca="1">Dados_tratados[[#This Row],[Área Gestora]]&amp;"-"&amp;Dados_tratados[[#This Row],[ID PCA]]</f>
        <v>SADI-42</v>
      </c>
      <c r="K71" s="67">
        <f ca="1">IFERROR(SMALL(Dados_tratados[Concatenação ID 1-catálogo-código],ROW(Dados_tratados[[#This Row],[Concatenação ID 1-catálogo-código]])-2),"")</f>
        <v>100037861</v>
      </c>
      <c r="L71" s="67" t="str">
        <f ca="1">IFERROR(INDEX('Tratamento de dados'!$S$3:$S$6,MATCH(VALUE(RIGHT(Dados_ordenados[[#This Row],[ID 1-catálogo-código]],1)),'Tratamento de dados'!$T$3:$T$6,0)),"")</f>
        <v>CATSER</v>
      </c>
      <c r="M71" s="67">
        <f ca="1">IFERROR(VALUE(MID(Dados_ordenados[[#This Row],[ID 1-catálogo-código]],2,7)),"")</f>
        <v>3786</v>
      </c>
      <c r="N71" s="68">
        <f ca="1">IFERROR(VLOOKUP(COUNTIF(catmat_ord_col_range,Dados_ordenados[[#This Row],[ID 1-catálogo-código]])&amp;"-"&amp;Dados_ordenados[[#This Row],[ID 1-catálogo-código]],Dados_tratados[[CATMAT/CATSER - Contagem de ocorrências]:[Área Gestora + ID]],2,FALSE),"")</f>
        <v>14938.970000000001</v>
      </c>
      <c r="O71" s="69" t="str">
        <f ca="1">IFERROR(VLOOKUP(COUNTIF(catmat_ord_col_range,Dados_ordenados[[#This Row],[ID 1-catálogo-código]])&amp;"-"&amp;Dados_ordenados[[#This Row],[ID 1-catálogo-código]],Dados_tratados[[CATMAT/CATSER - Contagem de ocorrências]:[Área Gestora + ID]],3,FALSE),"")</f>
        <v>SADI-16</v>
      </c>
      <c r="P71" s="70" t="str">
        <f ca="1">IF(OR(Dados_ordenados[[#This Row],[ID 1-catálogo-código]]="",Dados_ordenados[[#This Row],[ID 1-catálogo-código]]&lt;&gt;catmat_anterior),Dados_ordenados[[#This Row],[Área Gestora-ID]],areagestoraID_anterior&amp;", "&amp;Dados_ordenados[[#This Row],[Área Gestora-ID]])</f>
        <v>SADI-16</v>
      </c>
      <c r="Q71" s="70" t="str">
        <f ca="1">IF(OR(Dados_ordenados[[#This Row],[ID 1-catálogo-código]]="",Dados_ordenados[[#This Row],[ID 1-catálogo-código]]&lt;&gt;catmat_proximo),Dados_ordenados[[#This Row],[ID concatenado por catálogo/código]],"")</f>
        <v>SADI-16</v>
      </c>
    </row>
    <row r="72" spans="1:17" x14ac:dyDescent="0.25">
      <c r="A72" s="63" t="str">
        <f ca="1">area_gestora_concatenada</f>
        <v>SADI</v>
      </c>
      <c r="B72" s="64">
        <f ca="1">IFERROR(IF(INDEX(INDIRECT(area_gestora&amp;"!$B$6:$B$1000"),linha_itemPAC+1)=0,"NÃO INFORMADO",INDEX(INDIRECT(area_gestora&amp;"!$B$6:$B$1000"),linha_itemPAC+1)),"")</f>
        <v>43</v>
      </c>
      <c r="C72" s="64" t="str">
        <f ca="1">IFERROR(IF(INDEX(INDIRECT(area_gestora&amp;"!$D$6:$D$1000"),linha_itemPAC+1)="N/A","N/A", IF(INDEX(INDIRECT(area_gestora&amp;"!$D$6:$D$1000"),linha_itemPAC+1)="","NÃO INFORMADO", IF(INDEX(INDIRECT(area_gestora&amp;"!$D$6:$D$1000"),linha_itemPAC+1)=0,"NÃO INFORMADO", INDEX(INDIRECT(area_gestora&amp;"!$D$6:$D$1000"),linha_itemPAC+1)))),"")</f>
        <v>CATMAT</v>
      </c>
      <c r="D72" s="64">
        <f ca="1">IFERROR(IF(ISERROR(VALUE(Dados_tratados[[#This Row],[Catálogo]]))=FALSE,Dados_tratados[[#This Row],[Catálogo]],VLOOKUP(Dados_tratados[[#This Row],[Catálogo]],$S$3:$T$6,2,FALSE)),"")</f>
        <v>2</v>
      </c>
      <c r="E72" s="64">
        <f ca="1">IFERROR(IF(INDEX(INDIRECT(area_gestora&amp;"!$E$6:$E$1000"),linha_itemPAC+1)="N/A",9999999,
IF(INDEX(INDIRECT(area_gestora&amp;"!$E$6:$E$1000"),linha_itemPAC+1)="",0,
VALUE(INDEX(INDIRECT(area_gestora&amp;"!$E$6:$E$1000"),linha_itemPAC+1)))),"")</f>
        <v>5340</v>
      </c>
      <c r="F72" s="64">
        <f ca="1">IFERROR(IF(Dados_tratados[[#This Row],[Código CATSER ou Classe CATMAT]]="","",VALUE(1&amp;TEXT(Dados_tratados[[#This Row],[Código CATSER ou Classe CATMAT]],"0000000")&amp;Dados_tratados[[#This Row],[ID Catálogo]])),"")</f>
        <v>100053402</v>
      </c>
      <c r="G72" s="64" t="str">
        <f ca="1">IF(Dados_tratados[[#This Row],[Código CATSER ou Classe CATMAT]]="","",COUNTIF(catmat_col_range,Dados_tratados[[#This Row],[Concatenação ID 1-catálogo-código]])&amp;"-"&amp;Dados_tratados[[#This Row],[Concatenação ID 1-catálogo-código]])</f>
        <v>1-100053402</v>
      </c>
      <c r="H72" s="65">
        <f ca="1">IFERROR(INDEX(INDIRECT(area_gestora&amp;"!$L$6:$L$1000"),linha_itemPAC+1),"")</f>
        <v>0</v>
      </c>
      <c r="I72" s="66" t="str">
        <f ca="1">Dados_tratados[[#This Row],[Área Gestora]]&amp;"-"&amp;Dados_tratados[[#This Row],[ID PCA]]</f>
        <v>SADI-43</v>
      </c>
      <c r="K72" s="67">
        <f ca="1">IFERROR(SMALL(Dados_tratados[Concatenação ID 1-catálogo-código],ROW(Dados_tratados[[#This Row],[Concatenação ID 1-catálogo-código]])-2),"")</f>
        <v>100038911</v>
      </c>
      <c r="L72" s="67" t="str">
        <f ca="1">IFERROR(INDEX('Tratamento de dados'!$S$3:$S$6,MATCH(VALUE(RIGHT(Dados_ordenados[[#This Row],[ID 1-catálogo-código]],1)),'Tratamento de dados'!$T$3:$T$6,0)),"")</f>
        <v>CATSER</v>
      </c>
      <c r="M72" s="67">
        <f ca="1">IFERROR(VALUE(MID(Dados_ordenados[[#This Row],[ID 1-catálogo-código]],2,7)),"")</f>
        <v>3891</v>
      </c>
      <c r="N72" s="68">
        <f ca="1">IFERROR(VLOOKUP(COUNTIF(catmat_ord_col_range,Dados_ordenados[[#This Row],[ID 1-catálogo-código]])&amp;"-"&amp;Dados_ordenados[[#This Row],[ID 1-catálogo-código]],Dados_tratados[[CATMAT/CATSER - Contagem de ocorrências]:[Área Gestora + ID]],2,FALSE),"")</f>
        <v>1009268.22</v>
      </c>
      <c r="O72" s="69" t="str">
        <f ca="1">IFERROR(VLOOKUP(COUNTIF(catmat_ord_col_range,Dados_ordenados[[#This Row],[ID 1-catálogo-código]])&amp;"-"&amp;Dados_ordenados[[#This Row],[ID 1-catálogo-código]],Dados_tratados[[CATMAT/CATSER - Contagem de ocorrências]:[Área Gestora + ID]],3,FALSE),"")</f>
        <v>SADI-48</v>
      </c>
      <c r="P72" s="70" t="str">
        <f ca="1">IF(OR(Dados_ordenados[[#This Row],[ID 1-catálogo-código]]="",Dados_ordenados[[#This Row],[ID 1-catálogo-código]]&lt;&gt;catmat_anterior),Dados_ordenados[[#This Row],[Área Gestora-ID]],areagestoraID_anterior&amp;", "&amp;Dados_ordenados[[#This Row],[Área Gestora-ID]])</f>
        <v>SADI-48</v>
      </c>
      <c r="Q72" s="70" t="str">
        <f ca="1">IF(OR(Dados_ordenados[[#This Row],[ID 1-catálogo-código]]="",Dados_ordenados[[#This Row],[ID 1-catálogo-código]]&lt;&gt;catmat_proximo),Dados_ordenados[[#This Row],[ID concatenado por catálogo/código]],"")</f>
        <v/>
      </c>
    </row>
    <row r="73" spans="1:17" x14ac:dyDescent="0.25">
      <c r="A73" s="63" t="str">
        <f ca="1">area_gestora_concatenada</f>
        <v>SADI</v>
      </c>
      <c r="B73" s="64">
        <f ca="1">IFERROR(IF(INDEX(INDIRECT(area_gestora&amp;"!$B$6:$B$1000"),linha_itemPAC+1)=0,"NÃO INFORMADO",INDEX(INDIRECT(area_gestora&amp;"!$B$6:$B$1000"),linha_itemPAC+1)),"")</f>
        <v>44</v>
      </c>
      <c r="C73" s="64" t="str">
        <f ca="1">IFERROR(IF(INDEX(INDIRECT(area_gestora&amp;"!$D$6:$D$1000"),linha_itemPAC+1)="N/A","N/A", IF(INDEX(INDIRECT(area_gestora&amp;"!$D$6:$D$1000"),linha_itemPAC+1)="","NÃO INFORMADO", IF(INDEX(INDIRECT(area_gestora&amp;"!$D$6:$D$1000"),linha_itemPAC+1)=0,"NÃO INFORMADO", INDEX(INDIRECT(area_gestora&amp;"!$D$6:$D$1000"),linha_itemPAC+1)))),"")</f>
        <v>CATMAT</v>
      </c>
      <c r="D73" s="64">
        <f ca="1">IFERROR(IF(ISERROR(VALUE(Dados_tratados[[#This Row],[Catálogo]]))=FALSE,Dados_tratados[[#This Row],[Catálogo]],VLOOKUP(Dados_tratados[[#This Row],[Catálogo]],$S$3:$T$6,2,FALSE)),"")</f>
        <v>2</v>
      </c>
      <c r="E73" s="64">
        <f ca="1">IFERROR(IF(INDEX(INDIRECT(area_gestora&amp;"!$E$6:$E$1000"),linha_itemPAC+1)="N/A",9999999,
IF(INDEX(INDIRECT(area_gestora&amp;"!$E$6:$E$1000"),linha_itemPAC+1)="",0,
VALUE(INDEX(INDIRECT(area_gestora&amp;"!$E$6:$E$1000"),linha_itemPAC+1)))),"")</f>
        <v>8960</v>
      </c>
      <c r="F73" s="64">
        <f ca="1">IFERROR(IF(Dados_tratados[[#This Row],[Código CATSER ou Classe CATMAT]]="","",VALUE(1&amp;TEXT(Dados_tratados[[#This Row],[Código CATSER ou Classe CATMAT]],"0000000")&amp;Dados_tratados[[#This Row],[ID Catálogo]])),"")</f>
        <v>100089602</v>
      </c>
      <c r="G73" s="64" t="str">
        <f ca="1">IF(Dados_tratados[[#This Row],[Código CATSER ou Classe CATMAT]]="","",COUNTIF(catmat_col_range,Dados_tratados[[#This Row],[Concatenação ID 1-catálogo-código]])&amp;"-"&amp;Dados_tratados[[#This Row],[Concatenação ID 1-catálogo-código]])</f>
        <v>1-100089602</v>
      </c>
      <c r="H73" s="65">
        <f ca="1">IFERROR(INDEX(INDIRECT(area_gestora&amp;"!$L$6:$L$1000"),linha_itemPAC+1),"")</f>
        <v>0</v>
      </c>
      <c r="I73" s="66" t="str">
        <f ca="1">Dados_tratados[[#This Row],[Área Gestora]]&amp;"-"&amp;Dados_tratados[[#This Row],[ID PCA]]</f>
        <v>SADI-44</v>
      </c>
      <c r="K73" s="67">
        <f ca="1">IFERROR(SMALL(Dados_tratados[Concatenação ID 1-catálogo-código],ROW(Dados_tratados[[#This Row],[Concatenação ID 1-catálogo-código]])-2),"")</f>
        <v>100038911</v>
      </c>
      <c r="L73" s="67" t="str">
        <f ca="1">IFERROR(INDEX('Tratamento de dados'!$S$3:$S$6,MATCH(VALUE(RIGHT(Dados_ordenados[[#This Row],[ID 1-catálogo-código]],1)),'Tratamento de dados'!$T$3:$T$6,0)),"")</f>
        <v>CATSER</v>
      </c>
      <c r="M73" s="67">
        <f ca="1">IFERROR(VALUE(MID(Dados_ordenados[[#This Row],[ID 1-catálogo-código]],2,7)),"")</f>
        <v>3891</v>
      </c>
      <c r="N73" s="68">
        <f ca="1">IFERROR(VLOOKUP(COUNTIF(catmat_ord_col_range,Dados_ordenados[[#This Row],[ID 1-catálogo-código]])&amp;"-"&amp;Dados_ordenados[[#This Row],[ID 1-catálogo-código]],Dados_tratados[[CATMAT/CATSER - Contagem de ocorrências]:[Área Gestora + ID]],2,FALSE),"")</f>
        <v>937346.80999999994</v>
      </c>
      <c r="O73" s="69" t="str">
        <f ca="1">IFERROR(VLOOKUP(COUNTIF(catmat_ord_col_range,Dados_ordenados[[#This Row],[ID 1-catálogo-código]])&amp;"-"&amp;Dados_ordenados[[#This Row],[ID 1-catálogo-código]],Dados_tratados[[CATMAT/CATSER - Contagem de ocorrências]:[Área Gestora + ID]],3,FALSE),"")</f>
        <v>SADI-49</v>
      </c>
      <c r="P73" s="70" t="str">
        <f ca="1">IF(OR(Dados_ordenados[[#This Row],[ID 1-catálogo-código]]="",Dados_ordenados[[#This Row],[ID 1-catálogo-código]]&lt;&gt;catmat_anterior),Dados_ordenados[[#This Row],[Área Gestora-ID]],areagestoraID_anterior&amp;", "&amp;Dados_ordenados[[#This Row],[Área Gestora-ID]])</f>
        <v>SADI-48, SADI-49</v>
      </c>
      <c r="Q73" s="70" t="str">
        <f ca="1">IF(OR(Dados_ordenados[[#This Row],[ID 1-catálogo-código]]="",Dados_ordenados[[#This Row],[ID 1-catálogo-código]]&lt;&gt;catmat_proximo),Dados_ordenados[[#This Row],[ID concatenado por catálogo/código]],"")</f>
        <v>SADI-48, SADI-49</v>
      </c>
    </row>
    <row r="74" spans="1:17" x14ac:dyDescent="0.25">
      <c r="A74" s="63" t="str">
        <f ca="1">area_gestora_concatenada</f>
        <v>SADI</v>
      </c>
      <c r="B74" s="64">
        <f ca="1">IFERROR(IF(INDEX(INDIRECT(area_gestora&amp;"!$B$6:$B$1000"),linha_itemPAC+1)=0,"NÃO INFORMADO",INDEX(INDIRECT(area_gestora&amp;"!$B$6:$B$1000"),linha_itemPAC+1)),"")</f>
        <v>45</v>
      </c>
      <c r="C74" s="64" t="str">
        <f ca="1">IFERROR(IF(INDEX(INDIRECT(area_gestora&amp;"!$D$6:$D$1000"),linha_itemPAC+1)="N/A","N/A", IF(INDEX(INDIRECT(area_gestora&amp;"!$D$6:$D$1000"),linha_itemPAC+1)="","NÃO INFORMADO", IF(INDEX(INDIRECT(area_gestora&amp;"!$D$6:$D$1000"),linha_itemPAC+1)=0,"NÃO INFORMADO", INDEX(INDIRECT(area_gestora&amp;"!$D$6:$D$1000"),linha_itemPAC+1)))),"")</f>
        <v>N/A</v>
      </c>
      <c r="D74" s="64">
        <f ca="1">IFERROR(IF(ISERROR(VALUE(Dados_tratados[[#This Row],[Catálogo]]))=FALSE,Dados_tratados[[#This Row],[Catálogo]],VLOOKUP(Dados_tratados[[#This Row],[Catálogo]],$S$3:$T$6,2,FALSE)),"")</f>
        <v>9</v>
      </c>
      <c r="E74" s="64">
        <f ca="1">IFERROR(IF(INDEX(INDIRECT(area_gestora&amp;"!$E$6:$E$1000"),linha_itemPAC+1)="N/A",9999999,
IF(INDEX(INDIRECT(area_gestora&amp;"!$E$6:$E$1000"),linha_itemPAC+1)="",0,
VALUE(INDEX(INDIRECT(area_gestora&amp;"!$E$6:$E$1000"),linha_itemPAC+1)))),"")</f>
        <v>9999999</v>
      </c>
      <c r="F74" s="64">
        <f ca="1">IFERROR(IF(Dados_tratados[[#This Row],[Código CATSER ou Classe CATMAT]]="","",VALUE(1&amp;TEXT(Dados_tratados[[#This Row],[Código CATSER ou Classe CATMAT]],"0000000")&amp;Dados_tratados[[#This Row],[ID Catálogo]])),"")</f>
        <v>199999999</v>
      </c>
      <c r="G74" s="64" t="str">
        <f ca="1">IF(Dados_tratados[[#This Row],[Código CATSER ou Classe CATMAT]]="","",COUNTIF(catmat_col_range,Dados_tratados[[#This Row],[Concatenação ID 1-catálogo-código]])&amp;"-"&amp;Dados_tratados[[#This Row],[Concatenação ID 1-catálogo-código]])</f>
        <v>5-199999999</v>
      </c>
      <c r="H74" s="65">
        <f ca="1">IFERROR(INDEX(INDIRECT(area_gestora&amp;"!$L$6:$L$1000"),linha_itemPAC+1),"")</f>
        <v>0</v>
      </c>
      <c r="I74" s="66" t="str">
        <f ca="1">Dados_tratados[[#This Row],[Área Gestora]]&amp;"-"&amp;Dados_tratados[[#This Row],[ID PCA]]</f>
        <v>SADI-45</v>
      </c>
      <c r="K74" s="67">
        <f ca="1">IFERROR(SMALL(Dados_tratados[Concatenação ID 1-catálogo-código],ROW(Dados_tratados[[#This Row],[Concatenação ID 1-catálogo-código]])-2),"")</f>
        <v>100039301</v>
      </c>
      <c r="L74" s="67" t="str">
        <f ca="1">IFERROR(INDEX('Tratamento de dados'!$S$3:$S$6,MATCH(VALUE(RIGHT(Dados_ordenados[[#This Row],[ID 1-catálogo-código]],1)),'Tratamento de dados'!$T$3:$T$6,0)),"")</f>
        <v>CATSER</v>
      </c>
      <c r="M74" s="67">
        <f ca="1">IFERROR(VALUE(MID(Dados_ordenados[[#This Row],[ID 1-catálogo-código]],2,7)),"")</f>
        <v>3930</v>
      </c>
      <c r="N74" s="68">
        <f ca="1">IFERROR(VLOOKUP(COUNTIF(catmat_ord_col_range,Dados_ordenados[[#This Row],[ID 1-catálogo-código]])&amp;"-"&amp;Dados_ordenados[[#This Row],[ID 1-catálogo-código]],Dados_tratados[[CATMAT/CATSER - Contagem de ocorrências]:[Área Gestora + ID]],2,FALSE),"")</f>
        <v>878</v>
      </c>
      <c r="O74" s="69" t="str">
        <f ca="1">IFERROR(VLOOKUP(COUNTIF(catmat_ord_col_range,Dados_ordenados[[#This Row],[ID 1-catálogo-código]])&amp;"-"&amp;Dados_ordenados[[#This Row],[ID 1-catálogo-código]],Dados_tratados[[CATMAT/CATSER - Contagem de ocorrências]:[Área Gestora + ID]],3,FALSE),"")</f>
        <v>SADI-122</v>
      </c>
      <c r="P74" s="70" t="str">
        <f ca="1">IF(OR(Dados_ordenados[[#This Row],[ID 1-catálogo-código]]="",Dados_ordenados[[#This Row],[ID 1-catálogo-código]]&lt;&gt;catmat_anterior),Dados_ordenados[[#This Row],[Área Gestora-ID]],areagestoraID_anterior&amp;", "&amp;Dados_ordenados[[#This Row],[Área Gestora-ID]])</f>
        <v>SADI-122</v>
      </c>
      <c r="Q74" s="70" t="str">
        <f ca="1">IF(OR(Dados_ordenados[[#This Row],[ID 1-catálogo-código]]="",Dados_ordenados[[#This Row],[ID 1-catálogo-código]]&lt;&gt;catmat_proximo),Dados_ordenados[[#This Row],[ID concatenado por catálogo/código]],"")</f>
        <v>SADI-122</v>
      </c>
    </row>
    <row r="75" spans="1:17" x14ac:dyDescent="0.25">
      <c r="A75" s="63" t="str">
        <f ca="1">area_gestora_concatenada</f>
        <v>SADI</v>
      </c>
      <c r="B75" s="64">
        <f ca="1">IFERROR(IF(INDEX(INDIRECT(area_gestora&amp;"!$B$6:$B$1000"),linha_itemPAC+1)=0,"NÃO INFORMADO",INDEX(INDIRECT(area_gestora&amp;"!$B$6:$B$1000"),linha_itemPAC+1)),"")</f>
        <v>46</v>
      </c>
      <c r="C75" s="64" t="str">
        <f ca="1">IFERROR(IF(INDEX(INDIRECT(area_gestora&amp;"!$D$6:$D$1000"),linha_itemPAC+1)="N/A","N/A", IF(INDEX(INDIRECT(area_gestora&amp;"!$D$6:$D$1000"),linha_itemPAC+1)="","NÃO INFORMADO", IF(INDEX(INDIRECT(area_gestora&amp;"!$D$6:$D$1000"),linha_itemPAC+1)=0,"NÃO INFORMADO", INDEX(INDIRECT(area_gestora&amp;"!$D$6:$D$1000"),linha_itemPAC+1)))),"")</f>
        <v>CATSER</v>
      </c>
      <c r="D75" s="64">
        <f ca="1">IFERROR(IF(ISERROR(VALUE(Dados_tratados[[#This Row],[Catálogo]]))=FALSE,Dados_tratados[[#This Row],[Catálogo]],VLOOKUP(Dados_tratados[[#This Row],[Catálogo]],$S$3:$T$6,2,FALSE)),"")</f>
        <v>1</v>
      </c>
      <c r="E75" s="64">
        <f ca="1">IFERROR(IF(INDEX(INDIRECT(area_gestora&amp;"!$E$6:$E$1000"),linha_itemPAC+1)="N/A",9999999,
IF(INDEX(INDIRECT(area_gestora&amp;"!$E$6:$E$1000"),linha_itemPAC+1)="",0,
VALUE(INDEX(INDIRECT(area_gestora&amp;"!$E$6:$E$1000"),linha_itemPAC+1)))),"")</f>
        <v>5436</v>
      </c>
      <c r="F75" s="64">
        <f ca="1">IFERROR(IF(Dados_tratados[[#This Row],[Código CATSER ou Classe CATMAT]]="","",VALUE(1&amp;TEXT(Dados_tratados[[#This Row],[Código CATSER ou Classe CATMAT]],"0000000")&amp;Dados_tratados[[#This Row],[ID Catálogo]])),"")</f>
        <v>100054361</v>
      </c>
      <c r="G75" s="64" t="str">
        <f ca="1">IF(Dados_tratados[[#This Row],[Código CATSER ou Classe CATMAT]]="","",COUNTIF(catmat_col_range,Dados_tratados[[#This Row],[Concatenação ID 1-catálogo-código]])&amp;"-"&amp;Dados_tratados[[#This Row],[Concatenação ID 1-catálogo-código]])</f>
        <v>1-100054361</v>
      </c>
      <c r="H75" s="65">
        <f ca="1">IFERROR(INDEX(INDIRECT(area_gestora&amp;"!$L$6:$L$1000"),linha_itemPAC+1),"")</f>
        <v>0</v>
      </c>
      <c r="I75" s="66" t="str">
        <f ca="1">Dados_tratados[[#This Row],[Área Gestora]]&amp;"-"&amp;Dados_tratados[[#This Row],[ID PCA]]</f>
        <v>SADI-46</v>
      </c>
      <c r="K75" s="67">
        <f ca="1">IFERROR(SMALL(Dados_tratados[Concatenação ID 1-catálogo-código],ROW(Dados_tratados[[#This Row],[Concatenação ID 1-catálogo-código]])-2),"")</f>
        <v>100039502</v>
      </c>
      <c r="L75" s="67" t="str">
        <f ca="1">IFERROR(INDEX('Tratamento de dados'!$S$3:$S$6,MATCH(VALUE(RIGHT(Dados_ordenados[[#This Row],[ID 1-catálogo-código]],1)),'Tratamento de dados'!$T$3:$T$6,0)),"")</f>
        <v>CATMAT</v>
      </c>
      <c r="M75" s="67">
        <f ca="1">IFERROR(VALUE(MID(Dados_ordenados[[#This Row],[ID 1-catálogo-código]],2,7)),"")</f>
        <v>3950</v>
      </c>
      <c r="N75" s="68">
        <f ca="1">IFERROR(VLOOKUP(COUNTIF(catmat_ord_col_range,Dados_ordenados[[#This Row],[ID 1-catálogo-código]])&amp;"-"&amp;Dados_ordenados[[#This Row],[ID 1-catálogo-código]],Dados_tratados[[CATMAT/CATSER - Contagem de ocorrências]:[Área Gestora + ID]],2,FALSE),"")</f>
        <v>8000</v>
      </c>
      <c r="O75" s="69" t="str">
        <f ca="1">IFERROR(VLOOKUP(COUNTIF(catmat_ord_col_range,Dados_ordenados[[#This Row],[ID 1-catálogo-código]])&amp;"-"&amp;Dados_ordenados[[#This Row],[ID 1-catálogo-código]],Dados_tratados[[CATMAT/CATSER - Contagem de ocorrências]:[Área Gestora + ID]],3,FALSE),"")</f>
        <v>SADI-133</v>
      </c>
      <c r="P75" s="70" t="str">
        <f ca="1">IF(OR(Dados_ordenados[[#This Row],[ID 1-catálogo-código]]="",Dados_ordenados[[#This Row],[ID 1-catálogo-código]]&lt;&gt;catmat_anterior),Dados_ordenados[[#This Row],[Área Gestora-ID]],areagestoraID_anterior&amp;", "&amp;Dados_ordenados[[#This Row],[Área Gestora-ID]])</f>
        <v>SADI-133</v>
      </c>
      <c r="Q75" s="70" t="str">
        <f ca="1">IF(OR(Dados_ordenados[[#This Row],[ID 1-catálogo-código]]="",Dados_ordenados[[#This Row],[ID 1-catálogo-código]]&lt;&gt;catmat_proximo),Dados_ordenados[[#This Row],[ID concatenado por catálogo/código]],"")</f>
        <v>SADI-133</v>
      </c>
    </row>
    <row r="76" spans="1:17" x14ac:dyDescent="0.25">
      <c r="A76" s="63" t="str">
        <f ca="1">area_gestora_concatenada</f>
        <v>SADI</v>
      </c>
      <c r="B76" s="64">
        <f ca="1">IFERROR(IF(INDEX(INDIRECT(area_gestora&amp;"!$B$6:$B$1000"),linha_itemPAC+1)=0,"NÃO INFORMADO",INDEX(INDIRECT(area_gestora&amp;"!$B$6:$B$1000"),linha_itemPAC+1)),"")</f>
        <v>47</v>
      </c>
      <c r="C76" s="64" t="str">
        <f ca="1">IFERROR(IF(INDEX(INDIRECT(area_gestora&amp;"!$D$6:$D$1000"),linha_itemPAC+1)="N/A","N/A", IF(INDEX(INDIRECT(area_gestora&amp;"!$D$6:$D$1000"),linha_itemPAC+1)="","NÃO INFORMADO", IF(INDEX(INDIRECT(area_gestora&amp;"!$D$6:$D$1000"),linha_itemPAC+1)=0,"NÃO INFORMADO", INDEX(INDIRECT(area_gestora&amp;"!$D$6:$D$1000"),linha_itemPAC+1)))),"")</f>
        <v>CATSER</v>
      </c>
      <c r="D76" s="64">
        <f ca="1">IFERROR(IF(ISERROR(VALUE(Dados_tratados[[#This Row],[Catálogo]]))=FALSE,Dados_tratados[[#This Row],[Catálogo]],VLOOKUP(Dados_tratados[[#This Row],[Catálogo]],$S$3:$T$6,2,FALSE)),"")</f>
        <v>1</v>
      </c>
      <c r="E76" s="64">
        <f ca="1">IFERROR(IF(INDEX(INDIRECT(area_gestora&amp;"!$E$6:$E$1000"),linha_itemPAC+1)="N/A",9999999,
IF(INDEX(INDIRECT(area_gestora&amp;"!$E$6:$E$1000"),linha_itemPAC+1)="",0,
VALUE(INDEX(INDIRECT(area_gestora&amp;"!$E$6:$E$1000"),linha_itemPAC+1)))),"")</f>
        <v>3697</v>
      </c>
      <c r="F76" s="64">
        <f ca="1">IFERROR(IF(Dados_tratados[[#This Row],[Código CATSER ou Classe CATMAT]]="","",VALUE(1&amp;TEXT(Dados_tratados[[#This Row],[Código CATSER ou Classe CATMAT]],"0000000")&amp;Dados_tratados[[#This Row],[ID Catálogo]])),"")</f>
        <v>100036971</v>
      </c>
      <c r="G76" s="64" t="str">
        <f ca="1">IF(Dados_tratados[[#This Row],[Código CATSER ou Classe CATMAT]]="","",COUNTIF(catmat_col_range,Dados_tratados[[#This Row],[Concatenação ID 1-catálogo-código]])&amp;"-"&amp;Dados_tratados[[#This Row],[Concatenação ID 1-catálogo-código]])</f>
        <v>1-100036971</v>
      </c>
      <c r="H76" s="65">
        <f ca="1">IFERROR(INDEX(INDIRECT(area_gestora&amp;"!$L$6:$L$1000"),linha_itemPAC+1),"")</f>
        <v>251534.4</v>
      </c>
      <c r="I76" s="66" t="str">
        <f ca="1">Dados_tratados[[#This Row],[Área Gestora]]&amp;"-"&amp;Dados_tratados[[#This Row],[ID PCA]]</f>
        <v>SADI-47</v>
      </c>
      <c r="K76" s="67">
        <f ca="1">IFERROR(SMALL(Dados_tratados[Concatenação ID 1-catálogo-código],ROW(Dados_tratados[[#This Row],[Concatenação ID 1-catálogo-código]])-2),"")</f>
        <v>100039902</v>
      </c>
      <c r="L76" s="67" t="str">
        <f ca="1">IFERROR(INDEX('Tratamento de dados'!$S$3:$S$6,MATCH(VALUE(RIGHT(Dados_ordenados[[#This Row],[ID 1-catálogo-código]],1)),'Tratamento de dados'!$T$3:$T$6,0)),"")</f>
        <v>CATMAT</v>
      </c>
      <c r="M76" s="67">
        <f ca="1">IFERROR(VALUE(MID(Dados_ordenados[[#This Row],[ID 1-catálogo-código]],2,7)),"")</f>
        <v>3990</v>
      </c>
      <c r="N76" s="68">
        <f ca="1">IFERROR(VLOOKUP(COUNTIF(catmat_ord_col_range,Dados_ordenados[[#This Row],[ID 1-catálogo-código]])&amp;"-"&amp;Dados_ordenados[[#This Row],[ID 1-catálogo-código]],Dados_tratados[[CATMAT/CATSER - Contagem de ocorrências]:[Área Gestora + ID]],2,FALSE),"")</f>
        <v>0</v>
      </c>
      <c r="O76" s="69" t="str">
        <f ca="1">IFERROR(VLOOKUP(COUNTIF(catmat_ord_col_range,Dados_ordenados[[#This Row],[ID 1-catálogo-código]])&amp;"-"&amp;Dados_ordenados[[#This Row],[ID 1-catálogo-código]],Dados_tratados[[CATMAT/CATSER - Contagem de ocorrências]:[Área Gestora + ID]],3,FALSE),"")</f>
        <v>SADI-111</v>
      </c>
      <c r="P76" s="70" t="str">
        <f ca="1">IF(OR(Dados_ordenados[[#This Row],[ID 1-catálogo-código]]="",Dados_ordenados[[#This Row],[ID 1-catálogo-código]]&lt;&gt;catmat_anterior),Dados_ordenados[[#This Row],[Área Gestora-ID]],areagestoraID_anterior&amp;", "&amp;Dados_ordenados[[#This Row],[Área Gestora-ID]])</f>
        <v>SADI-111</v>
      </c>
      <c r="Q76" s="70" t="str">
        <f ca="1">IF(OR(Dados_ordenados[[#This Row],[ID 1-catálogo-código]]="",Dados_ordenados[[#This Row],[ID 1-catálogo-código]]&lt;&gt;catmat_proximo),Dados_ordenados[[#This Row],[ID concatenado por catálogo/código]],"")</f>
        <v>SADI-111</v>
      </c>
    </row>
    <row r="77" spans="1:17" x14ac:dyDescent="0.25">
      <c r="A77" s="63" t="str">
        <f ca="1">area_gestora_concatenada</f>
        <v>SADI</v>
      </c>
      <c r="B77" s="64">
        <f ca="1">IFERROR(IF(INDEX(INDIRECT(area_gestora&amp;"!$B$6:$B$1000"),linha_itemPAC+1)=0,"NÃO INFORMADO",INDEX(INDIRECT(area_gestora&amp;"!$B$6:$B$1000"),linha_itemPAC+1)),"")</f>
        <v>48</v>
      </c>
      <c r="C77" s="64" t="str">
        <f ca="1">IFERROR(IF(INDEX(INDIRECT(area_gestora&amp;"!$D$6:$D$1000"),linha_itemPAC+1)="N/A","N/A", IF(INDEX(INDIRECT(area_gestora&amp;"!$D$6:$D$1000"),linha_itemPAC+1)="","NÃO INFORMADO", IF(INDEX(INDIRECT(area_gestora&amp;"!$D$6:$D$1000"),linha_itemPAC+1)=0,"NÃO INFORMADO", INDEX(INDIRECT(area_gestora&amp;"!$D$6:$D$1000"),linha_itemPAC+1)))),"")</f>
        <v>CATSER</v>
      </c>
      <c r="D77" s="64">
        <f ca="1">IFERROR(IF(ISERROR(VALUE(Dados_tratados[[#This Row],[Catálogo]]))=FALSE,Dados_tratados[[#This Row],[Catálogo]],VLOOKUP(Dados_tratados[[#This Row],[Catálogo]],$S$3:$T$6,2,FALSE)),"")</f>
        <v>1</v>
      </c>
      <c r="E77" s="64">
        <f ca="1">IFERROR(IF(INDEX(INDIRECT(area_gestora&amp;"!$E$6:$E$1000"),linha_itemPAC+1)="N/A",9999999,
IF(INDEX(INDIRECT(area_gestora&amp;"!$E$6:$E$1000"),linha_itemPAC+1)="",0,
VALUE(INDEX(INDIRECT(area_gestora&amp;"!$E$6:$E$1000"),linha_itemPAC+1)))),"")</f>
        <v>3891</v>
      </c>
      <c r="F77" s="64">
        <f ca="1">IFERROR(IF(Dados_tratados[[#This Row],[Código CATSER ou Classe CATMAT]]="","",VALUE(1&amp;TEXT(Dados_tratados[[#This Row],[Código CATSER ou Classe CATMAT]],"0000000")&amp;Dados_tratados[[#This Row],[ID Catálogo]])),"")</f>
        <v>100038911</v>
      </c>
      <c r="G77" s="64" t="str">
        <f ca="1">IF(Dados_tratados[[#This Row],[Código CATSER ou Classe CATMAT]]="","",COUNTIF(catmat_col_range,Dados_tratados[[#This Row],[Concatenação ID 1-catálogo-código]])&amp;"-"&amp;Dados_tratados[[#This Row],[Concatenação ID 1-catálogo-código]])</f>
        <v>1-100038911</v>
      </c>
      <c r="H77" s="65">
        <f ca="1">IFERROR(INDEX(INDIRECT(area_gestora&amp;"!$L$6:$L$1000"),linha_itemPAC+1),"")</f>
        <v>1009268.22</v>
      </c>
      <c r="I77" s="66" t="str">
        <f ca="1">Dados_tratados[[#This Row],[Área Gestora]]&amp;"-"&amp;Dados_tratados[[#This Row],[ID PCA]]</f>
        <v>SADI-48</v>
      </c>
      <c r="K77" s="67">
        <f ca="1">IFERROR(SMALL(Dados_tratados[Concatenação ID 1-catálogo-código],ROW(Dados_tratados[[#This Row],[Concatenação ID 1-catálogo-código]])-2),"")</f>
        <v>100040141</v>
      </c>
      <c r="L77" s="67" t="str">
        <f ca="1">IFERROR(INDEX('Tratamento de dados'!$S$3:$S$6,MATCH(VALUE(RIGHT(Dados_ordenados[[#This Row],[ID 1-catálogo-código]],1)),'Tratamento de dados'!$T$3:$T$6,0)),"")</f>
        <v>CATSER</v>
      </c>
      <c r="M77" s="67">
        <f ca="1">IFERROR(VALUE(MID(Dados_ordenados[[#This Row],[ID 1-catálogo-código]],2,7)),"")</f>
        <v>4014</v>
      </c>
      <c r="N77" s="68">
        <f ca="1">IFERROR(VLOOKUP(COUNTIF(catmat_ord_col_range,Dados_ordenados[[#This Row],[ID 1-catálogo-código]])&amp;"-"&amp;Dados_ordenados[[#This Row],[ID 1-catálogo-código]],Dados_tratados[[CATMAT/CATSER - Contagem de ocorrências]:[Área Gestora + ID]],2,FALSE),"")</f>
        <v>0</v>
      </c>
      <c r="O77" s="69" t="str">
        <f ca="1">IFERROR(VLOOKUP(COUNTIF(catmat_ord_col_range,Dados_ordenados[[#This Row],[ID 1-catálogo-código]])&amp;"-"&amp;Dados_ordenados[[#This Row],[ID 1-catálogo-código]],Dados_tratados[[CATMAT/CATSER - Contagem de ocorrências]:[Área Gestora + ID]],3,FALSE),"")</f>
        <v>EMAG-11</v>
      </c>
      <c r="P77" s="70" t="str">
        <f ca="1">IF(OR(Dados_ordenados[[#This Row],[ID 1-catálogo-código]]="",Dados_ordenados[[#This Row],[ID 1-catálogo-código]]&lt;&gt;catmat_anterior),Dados_ordenados[[#This Row],[Área Gestora-ID]],areagestoraID_anterior&amp;", "&amp;Dados_ordenados[[#This Row],[Área Gestora-ID]])</f>
        <v>EMAG-11</v>
      </c>
      <c r="Q77" s="70" t="str">
        <f ca="1">IF(OR(Dados_ordenados[[#This Row],[ID 1-catálogo-código]]="",Dados_ordenados[[#This Row],[ID 1-catálogo-código]]&lt;&gt;catmat_proximo),Dados_ordenados[[#This Row],[ID concatenado por catálogo/código]],"")</f>
        <v/>
      </c>
    </row>
    <row r="78" spans="1:17" x14ac:dyDescent="0.25">
      <c r="A78" s="63" t="str">
        <f ca="1">area_gestora_concatenada</f>
        <v>SADI</v>
      </c>
      <c r="B78" s="64">
        <f ca="1">IFERROR(IF(INDEX(INDIRECT(area_gestora&amp;"!$B$6:$B$1000"),linha_itemPAC+1)=0,"NÃO INFORMADO",INDEX(INDIRECT(area_gestora&amp;"!$B$6:$B$1000"),linha_itemPAC+1)),"")</f>
        <v>49</v>
      </c>
      <c r="C78" s="64" t="str">
        <f ca="1">IFERROR(IF(INDEX(INDIRECT(area_gestora&amp;"!$D$6:$D$1000"),linha_itemPAC+1)="N/A","N/A", IF(INDEX(INDIRECT(area_gestora&amp;"!$D$6:$D$1000"),linha_itemPAC+1)="","NÃO INFORMADO", IF(INDEX(INDIRECT(area_gestora&amp;"!$D$6:$D$1000"),linha_itemPAC+1)=0,"NÃO INFORMADO", INDEX(INDIRECT(area_gestora&amp;"!$D$6:$D$1000"),linha_itemPAC+1)))),"")</f>
        <v>CATSER</v>
      </c>
      <c r="D78" s="64">
        <f ca="1">IFERROR(IF(ISERROR(VALUE(Dados_tratados[[#This Row],[Catálogo]]))=FALSE,Dados_tratados[[#This Row],[Catálogo]],VLOOKUP(Dados_tratados[[#This Row],[Catálogo]],$S$3:$T$6,2,FALSE)),"")</f>
        <v>1</v>
      </c>
      <c r="E78" s="64">
        <f ca="1">IFERROR(IF(INDEX(INDIRECT(area_gestora&amp;"!$E$6:$E$1000"),linha_itemPAC+1)="N/A",9999999,
IF(INDEX(INDIRECT(area_gestora&amp;"!$E$6:$E$1000"),linha_itemPAC+1)="",0,
VALUE(INDEX(INDIRECT(area_gestora&amp;"!$E$6:$E$1000"),linha_itemPAC+1)))),"")</f>
        <v>3891</v>
      </c>
      <c r="F78" s="64">
        <f ca="1">IFERROR(IF(Dados_tratados[[#This Row],[Código CATSER ou Classe CATMAT]]="","",VALUE(1&amp;TEXT(Dados_tratados[[#This Row],[Código CATSER ou Classe CATMAT]],"0000000")&amp;Dados_tratados[[#This Row],[ID Catálogo]])),"")</f>
        <v>100038911</v>
      </c>
      <c r="G78" s="64" t="str">
        <f ca="1">IF(Dados_tratados[[#This Row],[Código CATSER ou Classe CATMAT]]="","",COUNTIF(catmat_col_range,Dados_tratados[[#This Row],[Concatenação ID 1-catálogo-código]])&amp;"-"&amp;Dados_tratados[[#This Row],[Concatenação ID 1-catálogo-código]])</f>
        <v>2-100038911</v>
      </c>
      <c r="H78" s="65">
        <f ca="1">IFERROR(INDEX(INDIRECT(area_gestora&amp;"!$L$6:$L$1000"),linha_itemPAC+1),"")</f>
        <v>937346.80999999994</v>
      </c>
      <c r="I78" s="66" t="str">
        <f ca="1">Dados_tratados[[#This Row],[Área Gestora]]&amp;"-"&amp;Dados_tratados[[#This Row],[ID PCA]]</f>
        <v>SADI-49</v>
      </c>
      <c r="K78" s="67">
        <f ca="1">IFERROR(SMALL(Dados_tratados[Concatenação ID 1-catálogo-código],ROW(Dados_tratados[[#This Row],[Concatenação ID 1-catálogo-código]])-2),"")</f>
        <v>100040141</v>
      </c>
      <c r="L78" s="67" t="str">
        <f ca="1">IFERROR(INDEX('Tratamento de dados'!$S$3:$S$6,MATCH(VALUE(RIGHT(Dados_ordenados[[#This Row],[ID 1-catálogo-código]],1)),'Tratamento de dados'!$T$3:$T$6,0)),"")</f>
        <v>CATSER</v>
      </c>
      <c r="M78" s="67">
        <f ca="1">IFERROR(VALUE(MID(Dados_ordenados[[#This Row],[ID 1-catálogo-código]],2,7)),"")</f>
        <v>4014</v>
      </c>
      <c r="N78" s="68">
        <f ca="1">IFERROR(VLOOKUP(COUNTIF(catmat_ord_col_range,Dados_ordenados[[#This Row],[ID 1-catálogo-código]])&amp;"-"&amp;Dados_ordenados[[#This Row],[ID 1-catálogo-código]],Dados_tratados[[CATMAT/CATSER - Contagem de ocorrências]:[Área Gestora + ID]],2,FALSE),"")</f>
        <v>21261.5</v>
      </c>
      <c r="O78" s="69" t="str">
        <f ca="1">IFERROR(VLOOKUP(COUNTIF(catmat_ord_col_range,Dados_ordenados[[#This Row],[ID 1-catálogo-código]])&amp;"-"&amp;Dados_ordenados[[#This Row],[ID 1-catálogo-código]],Dados_tratados[[CATMAT/CATSER - Contagem de ocorrências]:[Área Gestora + ID]],3,FALSE),"")</f>
        <v>SADI-119</v>
      </c>
      <c r="P78" s="70" t="str">
        <f ca="1">IF(OR(Dados_ordenados[[#This Row],[ID 1-catálogo-código]]="",Dados_ordenados[[#This Row],[ID 1-catálogo-código]]&lt;&gt;catmat_anterior),Dados_ordenados[[#This Row],[Área Gestora-ID]],areagestoraID_anterior&amp;", "&amp;Dados_ordenados[[#This Row],[Área Gestora-ID]])</f>
        <v>EMAG-11, SADI-119</v>
      </c>
      <c r="Q78" s="70" t="str">
        <f ca="1">IF(OR(Dados_ordenados[[#This Row],[ID 1-catálogo-código]]="",Dados_ordenados[[#This Row],[ID 1-catálogo-código]]&lt;&gt;catmat_proximo),Dados_ordenados[[#This Row],[ID concatenado por catálogo/código]],"")</f>
        <v>EMAG-11, SADI-119</v>
      </c>
    </row>
    <row r="79" spans="1:17" x14ac:dyDescent="0.25">
      <c r="A79" s="63" t="str">
        <f ca="1">area_gestora_concatenada</f>
        <v>SADI</v>
      </c>
      <c r="B79" s="64">
        <f ca="1">IFERROR(IF(INDEX(INDIRECT(area_gestora&amp;"!$B$6:$B$1000"),linha_itemPAC+1)=0,"NÃO INFORMADO",INDEX(INDIRECT(area_gestora&amp;"!$B$6:$B$1000"),linha_itemPAC+1)),"")</f>
        <v>50</v>
      </c>
      <c r="C79" s="64" t="str">
        <f ca="1">IFERROR(IF(INDEX(INDIRECT(area_gestora&amp;"!$D$6:$D$1000"),linha_itemPAC+1)="N/A","N/A", IF(INDEX(INDIRECT(area_gestora&amp;"!$D$6:$D$1000"),linha_itemPAC+1)="","NÃO INFORMADO", IF(INDEX(INDIRECT(area_gestora&amp;"!$D$6:$D$1000"),linha_itemPAC+1)=0,"NÃO INFORMADO", INDEX(INDIRECT(area_gestora&amp;"!$D$6:$D$1000"),linha_itemPAC+1)))),"")</f>
        <v>CATSER</v>
      </c>
      <c r="D79" s="64">
        <f ca="1">IFERROR(IF(ISERROR(VALUE(Dados_tratados[[#This Row],[Catálogo]]))=FALSE,Dados_tratados[[#This Row],[Catálogo]],VLOOKUP(Dados_tratados[[#This Row],[Catálogo]],$S$3:$T$6,2,FALSE)),"")</f>
        <v>1</v>
      </c>
      <c r="E79" s="64">
        <f ca="1">IFERROR(IF(INDEX(INDIRECT(area_gestora&amp;"!$E$6:$E$1000"),linha_itemPAC+1)="N/A",9999999,
IF(INDEX(INDIRECT(area_gestora&amp;"!$E$6:$E$1000"),linha_itemPAC+1)="",0,
VALUE(INDEX(INDIRECT(area_gestora&amp;"!$E$6:$E$1000"),linha_itemPAC+1)))),"")</f>
        <v>24333</v>
      </c>
      <c r="F79" s="64">
        <f ca="1">IFERROR(IF(Dados_tratados[[#This Row],[Código CATSER ou Classe CATMAT]]="","",VALUE(1&amp;TEXT(Dados_tratados[[#This Row],[Código CATSER ou Classe CATMAT]],"0000000")&amp;Dados_tratados[[#This Row],[ID Catálogo]])),"")</f>
        <v>100243331</v>
      </c>
      <c r="G79" s="64" t="str">
        <f ca="1">IF(Dados_tratados[[#This Row],[Código CATSER ou Classe CATMAT]]="","",COUNTIF(catmat_col_range,Dados_tratados[[#This Row],[Concatenação ID 1-catálogo-código]])&amp;"-"&amp;Dados_tratados[[#This Row],[Concatenação ID 1-catálogo-código]])</f>
        <v>1-100243331</v>
      </c>
      <c r="H79" s="65">
        <f ca="1">IFERROR(INDEX(INDIRECT(area_gestora&amp;"!$L$6:$L$1000"),linha_itemPAC+1),"")</f>
        <v>65878.5</v>
      </c>
      <c r="I79" s="66" t="str">
        <f ca="1">Dados_tratados[[#This Row],[Área Gestora]]&amp;"-"&amp;Dados_tratados[[#This Row],[ID PCA]]</f>
        <v>SADI-50</v>
      </c>
      <c r="K79" s="67">
        <f ca="1">IFERROR(SMALL(Dados_tratados[Concatenação ID 1-catálogo-código],ROW(Dados_tratados[[#This Row],[Concatenação ID 1-catálogo-código]])-2),"")</f>
        <v>100041102</v>
      </c>
      <c r="L79" s="67" t="str">
        <f ca="1">IFERROR(INDEX('Tratamento de dados'!$S$3:$S$6,MATCH(VALUE(RIGHT(Dados_ordenados[[#This Row],[ID 1-catálogo-código]],1)),'Tratamento de dados'!$T$3:$T$6,0)),"")</f>
        <v>CATMAT</v>
      </c>
      <c r="M79" s="67">
        <f ca="1">IFERROR(VALUE(MID(Dados_ordenados[[#This Row],[ID 1-catálogo-código]],2,7)),"")</f>
        <v>4110</v>
      </c>
      <c r="N79" s="68">
        <f ca="1">IFERROR(VLOOKUP(COUNTIF(catmat_ord_col_range,Dados_ordenados[[#This Row],[ID 1-catálogo-código]])&amp;"-"&amp;Dados_ordenados[[#This Row],[ID 1-catálogo-código]],Dados_tratados[[CATMAT/CATSER - Contagem de ocorrências]:[Área Gestora + ID]],2,FALSE),"")</f>
        <v>5310.45</v>
      </c>
      <c r="O79" s="69" t="str">
        <f ca="1">IFERROR(VLOOKUP(COUNTIF(catmat_ord_col_range,Dados_ordenados[[#This Row],[ID 1-catálogo-código]])&amp;"-"&amp;Dados_ordenados[[#This Row],[ID 1-catálogo-código]],Dados_tratados[[CATMAT/CATSER - Contagem de ocorrências]:[Área Gestora + ID]],3,FALSE),"")</f>
        <v>SADI-70</v>
      </c>
      <c r="P79" s="70" t="str">
        <f ca="1">IF(OR(Dados_ordenados[[#This Row],[ID 1-catálogo-código]]="",Dados_ordenados[[#This Row],[ID 1-catálogo-código]]&lt;&gt;catmat_anterior),Dados_ordenados[[#This Row],[Área Gestora-ID]],areagestoraID_anterior&amp;", "&amp;Dados_ordenados[[#This Row],[Área Gestora-ID]])</f>
        <v>SADI-70</v>
      </c>
      <c r="Q79" s="70" t="str">
        <f ca="1">IF(OR(Dados_ordenados[[#This Row],[ID 1-catálogo-código]]="",Dados_ordenados[[#This Row],[ID 1-catálogo-código]]&lt;&gt;catmat_proximo),Dados_ordenados[[#This Row],[ID concatenado por catálogo/código]],"")</f>
        <v/>
      </c>
    </row>
    <row r="80" spans="1:17" x14ac:dyDescent="0.25">
      <c r="A80" s="63" t="str">
        <f ca="1">area_gestora_concatenada</f>
        <v>SADI</v>
      </c>
      <c r="B80" s="64">
        <f ca="1">IFERROR(IF(INDEX(INDIRECT(area_gestora&amp;"!$B$6:$B$1000"),linha_itemPAC+1)=0,"NÃO INFORMADO",INDEX(INDIRECT(area_gestora&amp;"!$B$6:$B$1000"),linha_itemPAC+1)),"")</f>
        <v>51</v>
      </c>
      <c r="C80" s="64" t="str">
        <f ca="1">IFERROR(IF(INDEX(INDIRECT(area_gestora&amp;"!$D$6:$D$1000"),linha_itemPAC+1)="N/A","N/A", IF(INDEX(INDIRECT(area_gestora&amp;"!$D$6:$D$1000"),linha_itemPAC+1)="","NÃO INFORMADO", IF(INDEX(INDIRECT(area_gestora&amp;"!$D$6:$D$1000"),linha_itemPAC+1)=0,"NÃO INFORMADO", INDEX(INDIRECT(area_gestora&amp;"!$D$6:$D$1000"),linha_itemPAC+1)))),"")</f>
        <v>N/A</v>
      </c>
      <c r="D80" s="64">
        <f ca="1">IFERROR(IF(ISERROR(VALUE(Dados_tratados[[#This Row],[Catálogo]]))=FALSE,Dados_tratados[[#This Row],[Catálogo]],VLOOKUP(Dados_tratados[[#This Row],[Catálogo]],$S$3:$T$6,2,FALSE)),"")</f>
        <v>9</v>
      </c>
      <c r="E80" s="64">
        <f ca="1">IFERROR(IF(INDEX(INDIRECT(area_gestora&amp;"!$E$6:$E$1000"),linha_itemPAC+1)="N/A",9999999,
IF(INDEX(INDIRECT(area_gestora&amp;"!$E$6:$E$1000"),linha_itemPAC+1)="",0,
VALUE(INDEX(INDIRECT(area_gestora&amp;"!$E$6:$E$1000"),linha_itemPAC+1)))),"")</f>
        <v>9999999</v>
      </c>
      <c r="F80" s="64">
        <f ca="1">IFERROR(IF(Dados_tratados[[#This Row],[Código CATSER ou Classe CATMAT]]="","",VALUE(1&amp;TEXT(Dados_tratados[[#This Row],[Código CATSER ou Classe CATMAT]],"0000000")&amp;Dados_tratados[[#This Row],[ID Catálogo]])),"")</f>
        <v>199999999</v>
      </c>
      <c r="G80" s="64" t="str">
        <f ca="1">IF(Dados_tratados[[#This Row],[Código CATSER ou Classe CATMAT]]="","",COUNTIF(catmat_col_range,Dados_tratados[[#This Row],[Concatenação ID 1-catálogo-código]])&amp;"-"&amp;Dados_tratados[[#This Row],[Concatenação ID 1-catálogo-código]])</f>
        <v>6-199999999</v>
      </c>
      <c r="H80" s="65">
        <f ca="1">IFERROR(INDEX(INDIRECT(area_gestora&amp;"!$L$6:$L$1000"),linha_itemPAC+1),"")</f>
        <v>0</v>
      </c>
      <c r="I80" s="66" t="str">
        <f ca="1">Dados_tratados[[#This Row],[Área Gestora]]&amp;"-"&amp;Dados_tratados[[#This Row],[ID PCA]]</f>
        <v>SADI-51</v>
      </c>
      <c r="K80" s="67">
        <f ca="1">IFERROR(SMALL(Dados_tratados[Concatenação ID 1-catálogo-código],ROW(Dados_tratados[[#This Row],[Concatenação ID 1-catálogo-código]])-2),"")</f>
        <v>100041102</v>
      </c>
      <c r="L80" s="67" t="str">
        <f ca="1">IFERROR(INDEX('Tratamento de dados'!$S$3:$S$6,MATCH(VALUE(RIGHT(Dados_ordenados[[#This Row],[ID 1-catálogo-código]],1)),'Tratamento de dados'!$T$3:$T$6,0)),"")</f>
        <v>CATMAT</v>
      </c>
      <c r="M80" s="67">
        <f ca="1">IFERROR(VALUE(MID(Dados_ordenados[[#This Row],[ID 1-catálogo-código]],2,7)),"")</f>
        <v>4110</v>
      </c>
      <c r="N80" s="68">
        <f ca="1">IFERROR(VLOOKUP(COUNTIF(catmat_ord_col_range,Dados_ordenados[[#This Row],[ID 1-catálogo-código]])&amp;"-"&amp;Dados_ordenados[[#This Row],[ID 1-catálogo-código]],Dados_tratados[[CATMAT/CATSER - Contagem de ocorrências]:[Área Gestora + ID]],2,FALSE),"")</f>
        <v>49397.8</v>
      </c>
      <c r="O80" s="69" t="str">
        <f ca="1">IFERROR(VLOOKUP(COUNTIF(catmat_ord_col_range,Dados_ordenados[[#This Row],[ID 1-catálogo-código]])&amp;"-"&amp;Dados_ordenados[[#This Row],[ID 1-catálogo-código]],Dados_tratados[[CATMAT/CATSER - Contagem de ocorrências]:[Área Gestora + ID]],3,FALSE),"")</f>
        <v>SADI-91</v>
      </c>
      <c r="P80" s="70" t="str">
        <f ca="1">IF(OR(Dados_ordenados[[#This Row],[ID 1-catálogo-código]]="",Dados_ordenados[[#This Row],[ID 1-catálogo-código]]&lt;&gt;catmat_anterior),Dados_ordenados[[#This Row],[Área Gestora-ID]],areagestoraID_anterior&amp;", "&amp;Dados_ordenados[[#This Row],[Área Gestora-ID]])</f>
        <v>SADI-70, SADI-91</v>
      </c>
      <c r="Q80" s="70" t="str">
        <f ca="1">IF(OR(Dados_ordenados[[#This Row],[ID 1-catálogo-código]]="",Dados_ordenados[[#This Row],[ID 1-catálogo-código]]&lt;&gt;catmat_proximo),Dados_ordenados[[#This Row],[ID concatenado por catálogo/código]],"")</f>
        <v>SADI-70, SADI-91</v>
      </c>
    </row>
    <row r="81" spans="1:17" x14ac:dyDescent="0.25">
      <c r="A81" s="63" t="str">
        <f ca="1">area_gestora_concatenada</f>
        <v>SADI</v>
      </c>
      <c r="B81" s="64">
        <f ca="1">IFERROR(IF(INDEX(INDIRECT(area_gestora&amp;"!$B$6:$B$1000"),linha_itemPAC+1)=0,"NÃO INFORMADO",INDEX(INDIRECT(area_gestora&amp;"!$B$6:$B$1000"),linha_itemPAC+1)),"")</f>
        <v>52</v>
      </c>
      <c r="C81" s="64" t="str">
        <f ca="1">IFERROR(IF(INDEX(INDIRECT(area_gestora&amp;"!$D$6:$D$1000"),linha_itemPAC+1)="N/A","N/A", IF(INDEX(INDIRECT(area_gestora&amp;"!$D$6:$D$1000"),linha_itemPAC+1)="","NÃO INFORMADO", IF(INDEX(INDIRECT(area_gestora&amp;"!$D$6:$D$1000"),linha_itemPAC+1)=0,"NÃO INFORMADO", INDEX(INDIRECT(area_gestora&amp;"!$D$6:$D$1000"),linha_itemPAC+1)))),"")</f>
        <v>CATMAT</v>
      </c>
      <c r="D81" s="64">
        <f ca="1">IFERROR(IF(ISERROR(VALUE(Dados_tratados[[#This Row],[Catálogo]]))=FALSE,Dados_tratados[[#This Row],[Catálogo]],VLOOKUP(Dados_tratados[[#This Row],[Catálogo]],$S$3:$T$6,2,FALSE)),"")</f>
        <v>2</v>
      </c>
      <c r="E81" s="64">
        <f ca="1">IFERROR(IF(INDEX(INDIRECT(area_gestora&amp;"!$E$6:$E$1000"),linha_itemPAC+1)="N/A",9999999,
IF(INDEX(INDIRECT(area_gestora&amp;"!$E$6:$E$1000"),linha_itemPAC+1)="",0,
VALUE(INDEX(INDIRECT(area_gestora&amp;"!$E$6:$E$1000"),linha_itemPAC+1)))),"")</f>
        <v>7110</v>
      </c>
      <c r="F81" s="64">
        <f ca="1">IFERROR(IF(Dados_tratados[[#This Row],[Código CATSER ou Classe CATMAT]]="","",VALUE(1&amp;TEXT(Dados_tratados[[#This Row],[Código CATSER ou Classe CATMAT]],"0000000")&amp;Dados_tratados[[#This Row],[ID Catálogo]])),"")</f>
        <v>100071102</v>
      </c>
      <c r="G81" s="64" t="str">
        <f ca="1">IF(Dados_tratados[[#This Row],[Código CATSER ou Classe CATMAT]]="","",COUNTIF(catmat_col_range,Dados_tratados[[#This Row],[Concatenação ID 1-catálogo-código]])&amp;"-"&amp;Dados_tratados[[#This Row],[Concatenação ID 1-catálogo-código]])</f>
        <v>2-100071102</v>
      </c>
      <c r="H81" s="65">
        <f ca="1">IFERROR(INDEX(INDIRECT(area_gestora&amp;"!$L$6:$L$1000"),linha_itemPAC+1),"")</f>
        <v>0</v>
      </c>
      <c r="I81" s="66" t="str">
        <f ca="1">Dados_tratados[[#This Row],[Área Gestora]]&amp;"-"&amp;Dados_tratados[[#This Row],[ID PCA]]</f>
        <v>SADI-52</v>
      </c>
      <c r="K81" s="67">
        <f ca="1">IFERROR(SMALL(Dados_tratados[Concatenação ID 1-catálogo-código],ROW(Dados_tratados[[#This Row],[Concatenação ID 1-catálogo-código]])-2),"")</f>
        <v>100041201</v>
      </c>
      <c r="L81" s="67" t="str">
        <f ca="1">IFERROR(INDEX('Tratamento de dados'!$S$3:$S$6,MATCH(VALUE(RIGHT(Dados_ordenados[[#This Row],[ID 1-catálogo-código]],1)),'Tratamento de dados'!$T$3:$T$6,0)),"")</f>
        <v>CATSER</v>
      </c>
      <c r="M81" s="67">
        <f ca="1">IFERROR(VALUE(MID(Dados_ordenados[[#This Row],[ID 1-catálogo-código]],2,7)),"")</f>
        <v>4120</v>
      </c>
      <c r="N81" s="68">
        <f ca="1">IFERROR(VLOOKUP(COUNTIF(catmat_ord_col_range,Dados_ordenados[[#This Row],[ID 1-catálogo-código]])&amp;"-"&amp;Dados_ordenados[[#This Row],[ID 1-catálogo-código]],Dados_tratados[[CATMAT/CATSER - Contagem de ocorrências]:[Área Gestora + ID]],2,FALSE),"")</f>
        <v>5678658.4100000001</v>
      </c>
      <c r="O81" s="69" t="str">
        <f ca="1">IFERROR(VLOOKUP(COUNTIF(catmat_ord_col_range,Dados_ordenados[[#This Row],[ID 1-catálogo-código]])&amp;"-"&amp;Dados_ordenados[[#This Row],[ID 1-catálogo-código]],Dados_tratados[[CATMAT/CATSER - Contagem de ocorrências]:[Área Gestora + ID]],3,FALSE),"")</f>
        <v>SADI-22</v>
      </c>
      <c r="P81" s="70" t="str">
        <f ca="1">IF(OR(Dados_ordenados[[#This Row],[ID 1-catálogo-código]]="",Dados_ordenados[[#This Row],[ID 1-catálogo-código]]&lt;&gt;catmat_anterior),Dados_ordenados[[#This Row],[Área Gestora-ID]],areagestoraID_anterior&amp;", "&amp;Dados_ordenados[[#This Row],[Área Gestora-ID]])</f>
        <v>SADI-22</v>
      </c>
      <c r="Q81" s="70" t="str">
        <f ca="1">IF(OR(Dados_ordenados[[#This Row],[ID 1-catálogo-código]]="",Dados_ordenados[[#This Row],[ID 1-catálogo-código]]&lt;&gt;catmat_proximo),Dados_ordenados[[#This Row],[ID concatenado por catálogo/código]],"")</f>
        <v>SADI-22</v>
      </c>
    </row>
    <row r="82" spans="1:17" x14ac:dyDescent="0.25">
      <c r="A82" s="63" t="str">
        <f ca="1">area_gestora_concatenada</f>
        <v>SADI</v>
      </c>
      <c r="B82" s="64">
        <f ca="1">IFERROR(IF(INDEX(INDIRECT(area_gestora&amp;"!$B$6:$B$1000"),linha_itemPAC+1)=0,"NÃO INFORMADO",INDEX(INDIRECT(area_gestora&amp;"!$B$6:$B$1000"),linha_itemPAC+1)),"")</f>
        <v>53</v>
      </c>
      <c r="C82" s="64" t="str">
        <f ca="1">IFERROR(IF(INDEX(INDIRECT(area_gestora&amp;"!$D$6:$D$1000"),linha_itemPAC+1)="N/A","N/A", IF(INDEX(INDIRECT(area_gestora&amp;"!$D$6:$D$1000"),linha_itemPAC+1)="","NÃO INFORMADO", IF(INDEX(INDIRECT(area_gestora&amp;"!$D$6:$D$1000"),linha_itemPAC+1)=0,"NÃO INFORMADO", INDEX(INDIRECT(area_gestora&amp;"!$D$6:$D$1000"),linha_itemPAC+1)))),"")</f>
        <v>N/A</v>
      </c>
      <c r="D82" s="64">
        <f ca="1">IFERROR(IF(ISERROR(VALUE(Dados_tratados[[#This Row],[Catálogo]]))=FALSE,Dados_tratados[[#This Row],[Catálogo]],VLOOKUP(Dados_tratados[[#This Row],[Catálogo]],$S$3:$T$6,2,FALSE)),"")</f>
        <v>9</v>
      </c>
      <c r="E82" s="64">
        <f ca="1">IFERROR(IF(INDEX(INDIRECT(area_gestora&amp;"!$E$6:$E$1000"),linha_itemPAC+1)="N/A",9999999,
IF(INDEX(INDIRECT(area_gestora&amp;"!$E$6:$E$1000"),linha_itemPAC+1)="",0,
VALUE(INDEX(INDIRECT(area_gestora&amp;"!$E$6:$E$1000"),linha_itemPAC+1)))),"")</f>
        <v>9999999</v>
      </c>
      <c r="F82" s="64">
        <f ca="1">IFERROR(IF(Dados_tratados[[#This Row],[Código CATSER ou Classe CATMAT]]="","",VALUE(1&amp;TEXT(Dados_tratados[[#This Row],[Código CATSER ou Classe CATMAT]],"0000000")&amp;Dados_tratados[[#This Row],[ID Catálogo]])),"")</f>
        <v>199999999</v>
      </c>
      <c r="G82" s="64" t="str">
        <f ca="1">IF(Dados_tratados[[#This Row],[Código CATSER ou Classe CATMAT]]="","",COUNTIF(catmat_col_range,Dados_tratados[[#This Row],[Concatenação ID 1-catálogo-código]])&amp;"-"&amp;Dados_tratados[[#This Row],[Concatenação ID 1-catálogo-código]])</f>
        <v>7-199999999</v>
      </c>
      <c r="H82" s="65">
        <f ca="1">IFERROR(INDEX(INDIRECT(area_gestora&amp;"!$L$6:$L$1000"),linha_itemPAC+1),"")</f>
        <v>0</v>
      </c>
      <c r="I82" s="66" t="str">
        <f ca="1">Dados_tratados[[#This Row],[Área Gestora]]&amp;"-"&amp;Dados_tratados[[#This Row],[ID PCA]]</f>
        <v>SADI-53</v>
      </c>
      <c r="K82" s="67">
        <f ca="1">IFERROR(SMALL(Dados_tratados[Concatenação ID 1-catálogo-código],ROW(Dados_tratados[[#This Row],[Concatenação ID 1-catálogo-código]])-2),"")</f>
        <v>100041202</v>
      </c>
      <c r="L82" s="67" t="str">
        <f ca="1">IFERROR(INDEX('Tratamento de dados'!$S$3:$S$6,MATCH(VALUE(RIGHT(Dados_ordenados[[#This Row],[ID 1-catálogo-código]],1)),'Tratamento de dados'!$T$3:$T$6,0)),"")</f>
        <v>CATMAT</v>
      </c>
      <c r="M82" s="67">
        <f ca="1">IFERROR(VALUE(MID(Dados_ordenados[[#This Row],[ID 1-catálogo-código]],2,7)),"")</f>
        <v>4120</v>
      </c>
      <c r="N82" s="68">
        <f ca="1">IFERROR(VLOOKUP(COUNTIF(catmat_ord_col_range,Dados_ordenados[[#This Row],[ID 1-catálogo-código]])&amp;"-"&amp;Dados_ordenados[[#This Row],[ID 1-catálogo-código]],Dados_tratados[[CATMAT/CATSER - Contagem de ocorrências]:[Área Gestora + ID]],2,FALSE),"")</f>
        <v>246311.28</v>
      </c>
      <c r="O82" s="69" t="str">
        <f ca="1">IFERROR(VLOOKUP(COUNTIF(catmat_ord_col_range,Dados_ordenados[[#This Row],[ID 1-catálogo-código]])&amp;"-"&amp;Dados_ordenados[[#This Row],[ID 1-catálogo-código]],Dados_tratados[[CATMAT/CATSER - Contagem de ocorrências]:[Área Gestora + ID]],3,FALSE),"")</f>
        <v>SADI-106</v>
      </c>
      <c r="P82" s="70" t="str">
        <f ca="1">IF(OR(Dados_ordenados[[#This Row],[ID 1-catálogo-código]]="",Dados_ordenados[[#This Row],[ID 1-catálogo-código]]&lt;&gt;catmat_anterior),Dados_ordenados[[#This Row],[Área Gestora-ID]],areagestoraID_anterior&amp;", "&amp;Dados_ordenados[[#This Row],[Área Gestora-ID]])</f>
        <v>SADI-106</v>
      </c>
      <c r="Q82" s="70" t="str">
        <f ca="1">IF(OR(Dados_ordenados[[#This Row],[ID 1-catálogo-código]]="",Dados_ordenados[[#This Row],[ID 1-catálogo-código]]&lt;&gt;catmat_proximo),Dados_ordenados[[#This Row],[ID concatenado por catálogo/código]],"")</f>
        <v>SADI-106</v>
      </c>
    </row>
    <row r="83" spans="1:17" x14ac:dyDescent="0.25">
      <c r="A83" s="63" t="str">
        <f ca="1">area_gestora_concatenada</f>
        <v>SADI</v>
      </c>
      <c r="B83" s="64">
        <f ca="1">IFERROR(IF(INDEX(INDIRECT(area_gestora&amp;"!$B$6:$B$1000"),linha_itemPAC+1)=0,"NÃO INFORMADO",INDEX(INDIRECT(area_gestora&amp;"!$B$6:$B$1000"),linha_itemPAC+1)),"")</f>
        <v>54</v>
      </c>
      <c r="C83" s="64" t="str">
        <f ca="1">IFERROR(IF(INDEX(INDIRECT(area_gestora&amp;"!$D$6:$D$1000"),linha_itemPAC+1)="N/A","N/A", IF(INDEX(INDIRECT(area_gestora&amp;"!$D$6:$D$1000"),linha_itemPAC+1)="","NÃO INFORMADO", IF(INDEX(INDIRECT(area_gestora&amp;"!$D$6:$D$1000"),linha_itemPAC+1)=0,"NÃO INFORMADO", INDEX(INDIRECT(area_gestora&amp;"!$D$6:$D$1000"),linha_itemPAC+1)))),"")</f>
        <v>CATSER</v>
      </c>
      <c r="D83" s="64">
        <f ca="1">IFERROR(IF(ISERROR(VALUE(Dados_tratados[[#This Row],[Catálogo]]))=FALSE,Dados_tratados[[#This Row],[Catálogo]],VLOOKUP(Dados_tratados[[#This Row],[Catálogo]],$S$3:$T$6,2,FALSE)),"")</f>
        <v>1</v>
      </c>
      <c r="E83" s="64">
        <f ca="1">IFERROR(IF(INDEX(INDIRECT(area_gestora&amp;"!$E$6:$E$1000"),linha_itemPAC+1)="N/A",9999999,
IF(INDEX(INDIRECT(area_gestora&amp;"!$E$6:$E$1000"),linha_itemPAC+1)="",0,
VALUE(INDEX(INDIRECT(area_gestora&amp;"!$E$6:$E$1000"),linha_itemPAC+1)))),"")</f>
        <v>1627</v>
      </c>
      <c r="F83" s="64">
        <f ca="1">IFERROR(IF(Dados_tratados[[#This Row],[Código CATSER ou Classe CATMAT]]="","",VALUE(1&amp;TEXT(Dados_tratados[[#This Row],[Código CATSER ou Classe CATMAT]],"0000000")&amp;Dados_tratados[[#This Row],[ID Catálogo]])),"")</f>
        <v>100016271</v>
      </c>
      <c r="G83" s="64" t="str">
        <f ca="1">IF(Dados_tratados[[#This Row],[Código CATSER ou Classe CATMAT]]="","",COUNTIF(catmat_col_range,Dados_tratados[[#This Row],[Concatenação ID 1-catálogo-código]])&amp;"-"&amp;Dados_tratados[[#This Row],[Concatenação ID 1-catálogo-código]])</f>
        <v>2-100016271</v>
      </c>
      <c r="H83" s="65">
        <f ca="1">IFERROR(INDEX(INDIRECT(area_gestora&amp;"!$L$6:$L$1000"),linha_itemPAC+1),"")</f>
        <v>0</v>
      </c>
      <c r="I83" s="66" t="str">
        <f ca="1">Dados_tratados[[#This Row],[Área Gestora]]&amp;"-"&amp;Dados_tratados[[#This Row],[ID PCA]]</f>
        <v>SADI-54</v>
      </c>
      <c r="K83" s="67">
        <f ca="1">IFERROR(SMALL(Dados_tratados[Concatenação ID 1-catálogo-código],ROW(Dados_tratados[[#This Row],[Concatenação ID 1-catálogo-código]])-2),"")</f>
        <v>100041381</v>
      </c>
      <c r="L83" s="67" t="str">
        <f ca="1">IFERROR(INDEX('Tratamento de dados'!$S$3:$S$6,MATCH(VALUE(RIGHT(Dados_ordenados[[#This Row],[ID 1-catálogo-código]],1)),'Tratamento de dados'!$T$3:$T$6,0)),"")</f>
        <v>CATSER</v>
      </c>
      <c r="M83" s="67">
        <f ca="1">IFERROR(VALUE(MID(Dados_ordenados[[#This Row],[ID 1-catálogo-código]],2,7)),"")</f>
        <v>4138</v>
      </c>
      <c r="N83" s="68">
        <f ca="1">IFERROR(VLOOKUP(COUNTIF(catmat_ord_col_range,Dados_ordenados[[#This Row],[ID 1-catálogo-código]])&amp;"-"&amp;Dados_ordenados[[#This Row],[ID 1-catálogo-código]],Dados_tratados[[CATMAT/CATSER - Contagem de ocorrências]:[Área Gestora + ID]],2,FALSE),"")</f>
        <v>347.24</v>
      </c>
      <c r="O83" s="69" t="str">
        <f ca="1">IFERROR(VLOOKUP(COUNTIF(catmat_ord_col_range,Dados_ordenados[[#This Row],[ID 1-catálogo-código]])&amp;"-"&amp;Dados_ordenados[[#This Row],[ID 1-catálogo-código]],Dados_tratados[[CATMAT/CATSER - Contagem de ocorrências]:[Área Gestora + ID]],3,FALSE),"")</f>
        <v>SADI-15</v>
      </c>
      <c r="P83" s="70" t="str">
        <f ca="1">IF(OR(Dados_ordenados[[#This Row],[ID 1-catálogo-código]]="",Dados_ordenados[[#This Row],[ID 1-catálogo-código]]&lt;&gt;catmat_anterior),Dados_ordenados[[#This Row],[Área Gestora-ID]],areagestoraID_anterior&amp;", "&amp;Dados_ordenados[[#This Row],[Área Gestora-ID]])</f>
        <v>SADI-15</v>
      </c>
      <c r="Q83" s="70" t="str">
        <f ca="1">IF(OR(Dados_ordenados[[#This Row],[ID 1-catálogo-código]]="",Dados_ordenados[[#This Row],[ID 1-catálogo-código]]&lt;&gt;catmat_proximo),Dados_ordenados[[#This Row],[ID concatenado por catálogo/código]],"")</f>
        <v>SADI-15</v>
      </c>
    </row>
    <row r="84" spans="1:17" x14ac:dyDescent="0.25">
      <c r="A84" s="63" t="str">
        <f ca="1">area_gestora_concatenada</f>
        <v>SADI</v>
      </c>
      <c r="B84" s="64">
        <f ca="1">IFERROR(IF(INDEX(INDIRECT(area_gestora&amp;"!$B$6:$B$1000"),linha_itemPAC+1)=0,"NÃO INFORMADO",INDEX(INDIRECT(area_gestora&amp;"!$B$6:$B$1000"),linha_itemPAC+1)),"")</f>
        <v>55</v>
      </c>
      <c r="C84" s="64" t="str">
        <f ca="1">IFERROR(IF(INDEX(INDIRECT(area_gestora&amp;"!$D$6:$D$1000"),linha_itemPAC+1)="N/A","N/A", IF(INDEX(INDIRECT(area_gestora&amp;"!$D$6:$D$1000"),linha_itemPAC+1)="","NÃO INFORMADO", IF(INDEX(INDIRECT(area_gestora&amp;"!$D$6:$D$1000"),linha_itemPAC+1)=0,"NÃO INFORMADO", INDEX(INDIRECT(area_gestora&amp;"!$D$6:$D$1000"),linha_itemPAC+1)))),"")</f>
        <v>CATSER</v>
      </c>
      <c r="D84" s="64">
        <f ca="1">IFERROR(IF(ISERROR(VALUE(Dados_tratados[[#This Row],[Catálogo]]))=FALSE,Dados_tratados[[#This Row],[Catálogo]],VLOOKUP(Dados_tratados[[#This Row],[Catálogo]],$S$3:$T$6,2,FALSE)),"")</f>
        <v>1</v>
      </c>
      <c r="E84" s="64">
        <f ca="1">IFERROR(IF(INDEX(INDIRECT(area_gestora&amp;"!$E$6:$E$1000"),linha_itemPAC+1)="N/A",9999999,
IF(INDEX(INDIRECT(area_gestora&amp;"!$E$6:$E$1000"),linha_itemPAC+1)="",0,
VALUE(INDEX(INDIRECT(area_gestora&amp;"!$E$6:$E$1000"),linha_itemPAC+1)))),"")</f>
        <v>1627</v>
      </c>
      <c r="F84" s="64">
        <f ca="1">IFERROR(IF(Dados_tratados[[#This Row],[Código CATSER ou Classe CATMAT]]="","",VALUE(1&amp;TEXT(Dados_tratados[[#This Row],[Código CATSER ou Classe CATMAT]],"0000000")&amp;Dados_tratados[[#This Row],[ID Catálogo]])),"")</f>
        <v>100016271</v>
      </c>
      <c r="G84" s="64" t="str">
        <f ca="1">IF(Dados_tratados[[#This Row],[Código CATSER ou Classe CATMAT]]="","",COUNTIF(catmat_col_range,Dados_tratados[[#This Row],[Concatenação ID 1-catálogo-código]])&amp;"-"&amp;Dados_tratados[[#This Row],[Concatenação ID 1-catálogo-código]])</f>
        <v>3-100016271</v>
      </c>
      <c r="H84" s="65">
        <f ca="1">IFERROR(INDEX(INDIRECT(area_gestora&amp;"!$L$6:$L$1000"),linha_itemPAC+1),"")</f>
        <v>1064748.8</v>
      </c>
      <c r="I84" s="66" t="str">
        <f ca="1">Dados_tratados[[#This Row],[Área Gestora]]&amp;"-"&amp;Dados_tratados[[#This Row],[ID PCA]]</f>
        <v>SADI-55</v>
      </c>
      <c r="K84" s="67">
        <f ca="1">IFERROR(SMALL(Dados_tratados[Concatenação ID 1-catálogo-código],ROW(Dados_tratados[[#This Row],[Concatenação ID 1-catálogo-código]])-2),"")</f>
        <v>100042271</v>
      </c>
      <c r="L84" s="67" t="str">
        <f ca="1">IFERROR(INDEX('Tratamento de dados'!$S$3:$S$6,MATCH(VALUE(RIGHT(Dados_ordenados[[#This Row],[ID 1-catálogo-código]],1)),'Tratamento de dados'!$T$3:$T$6,0)),"")</f>
        <v>CATSER</v>
      </c>
      <c r="M84" s="67">
        <f ca="1">IFERROR(VALUE(MID(Dados_ordenados[[#This Row],[ID 1-catálogo-código]],2,7)),"")</f>
        <v>4227</v>
      </c>
      <c r="N84" s="68">
        <f ca="1">IFERROR(VLOOKUP(COUNTIF(catmat_ord_col_range,Dados_ordenados[[#This Row],[ID 1-catálogo-código]])&amp;"-"&amp;Dados_ordenados[[#This Row],[ID 1-catálogo-código]],Dados_tratados[[CATMAT/CATSER - Contagem de ocorrências]:[Área Gestora + ID]],2,FALSE),"")</f>
        <v>8100</v>
      </c>
      <c r="O84" s="69" t="str">
        <f ca="1">IFERROR(VLOOKUP(COUNTIF(catmat_ord_col_range,Dados_ordenados[[#This Row],[ID 1-catálogo-código]])&amp;"-"&amp;Dados_ordenados[[#This Row],[ID 1-catálogo-código]],Dados_tratados[[CATMAT/CATSER - Contagem de ocorrências]:[Área Gestora + ID]],3,FALSE),"")</f>
        <v>SADI-17</v>
      </c>
      <c r="P84" s="70" t="str">
        <f ca="1">IF(OR(Dados_ordenados[[#This Row],[ID 1-catálogo-código]]="",Dados_ordenados[[#This Row],[ID 1-catálogo-código]]&lt;&gt;catmat_anterior),Dados_ordenados[[#This Row],[Área Gestora-ID]],areagestoraID_anterior&amp;", "&amp;Dados_ordenados[[#This Row],[Área Gestora-ID]])</f>
        <v>SADI-17</v>
      </c>
      <c r="Q84" s="70" t="str">
        <f ca="1">IF(OR(Dados_ordenados[[#This Row],[ID 1-catálogo-código]]="",Dados_ordenados[[#This Row],[ID 1-catálogo-código]]&lt;&gt;catmat_proximo),Dados_ordenados[[#This Row],[ID concatenado por catálogo/código]],"")</f>
        <v>SADI-17</v>
      </c>
    </row>
    <row r="85" spans="1:17" x14ac:dyDescent="0.25">
      <c r="A85" s="63" t="str">
        <f ca="1">area_gestora_concatenada</f>
        <v>SADI</v>
      </c>
      <c r="B85" s="64">
        <f ca="1">IFERROR(IF(INDEX(INDIRECT(area_gestora&amp;"!$B$6:$B$1000"),linha_itemPAC+1)=0,"NÃO INFORMADO",INDEX(INDIRECT(area_gestora&amp;"!$B$6:$B$1000"),linha_itemPAC+1)),"")</f>
        <v>56</v>
      </c>
      <c r="C85" s="64" t="str">
        <f ca="1">IFERROR(IF(INDEX(INDIRECT(area_gestora&amp;"!$D$6:$D$1000"),linha_itemPAC+1)="N/A","N/A", IF(INDEX(INDIRECT(area_gestora&amp;"!$D$6:$D$1000"),linha_itemPAC+1)="","NÃO INFORMADO", IF(INDEX(INDIRECT(area_gestora&amp;"!$D$6:$D$1000"),linha_itemPAC+1)=0,"NÃO INFORMADO", INDEX(INDIRECT(area_gestora&amp;"!$D$6:$D$1000"),linha_itemPAC+1)))),"")</f>
        <v>CATSER</v>
      </c>
      <c r="D85" s="64">
        <f ca="1">IFERROR(IF(ISERROR(VALUE(Dados_tratados[[#This Row],[Catálogo]]))=FALSE,Dados_tratados[[#This Row],[Catálogo]],VLOOKUP(Dados_tratados[[#This Row],[Catálogo]],$S$3:$T$6,2,FALSE)),"")</f>
        <v>1</v>
      </c>
      <c r="E85" s="64">
        <f ca="1">IFERROR(IF(INDEX(INDIRECT(area_gestora&amp;"!$E$6:$E$1000"),linha_itemPAC+1)="N/A",9999999,
IF(INDEX(INDIRECT(area_gestora&amp;"!$E$6:$E$1000"),linha_itemPAC+1)="",0,
VALUE(INDEX(INDIRECT(area_gestora&amp;"!$E$6:$E$1000"),linha_itemPAC+1)))),"")</f>
        <v>1627</v>
      </c>
      <c r="F85" s="64">
        <f ca="1">IFERROR(IF(Dados_tratados[[#This Row],[Código CATSER ou Classe CATMAT]]="","",VALUE(1&amp;TEXT(Dados_tratados[[#This Row],[Código CATSER ou Classe CATMAT]],"0000000")&amp;Dados_tratados[[#This Row],[ID Catálogo]])),"")</f>
        <v>100016271</v>
      </c>
      <c r="G85" s="64" t="str">
        <f ca="1">IF(Dados_tratados[[#This Row],[Código CATSER ou Classe CATMAT]]="","",COUNTIF(catmat_col_range,Dados_tratados[[#This Row],[Concatenação ID 1-catálogo-código]])&amp;"-"&amp;Dados_tratados[[#This Row],[Concatenação ID 1-catálogo-código]])</f>
        <v>4-100016271</v>
      </c>
      <c r="H85" s="65">
        <f ca="1">IFERROR(INDEX(INDIRECT(area_gestora&amp;"!$L$6:$L$1000"),linha_itemPAC+1),"")</f>
        <v>0</v>
      </c>
      <c r="I85" s="66" t="str">
        <f ca="1">Dados_tratados[[#This Row],[Área Gestora]]&amp;"-"&amp;Dados_tratados[[#This Row],[ID PCA]]</f>
        <v>SADI-56</v>
      </c>
      <c r="K85" s="67">
        <f ca="1">IFERROR(SMALL(Dados_tratados[Concatenação ID 1-catálogo-código],ROW(Dados_tratados[[#This Row],[Concatenação ID 1-catálogo-código]])-2),"")</f>
        <v>100042402</v>
      </c>
      <c r="L85" s="67" t="str">
        <f ca="1">IFERROR(INDEX('Tratamento de dados'!$S$3:$S$6,MATCH(VALUE(RIGHT(Dados_ordenados[[#This Row],[ID 1-catálogo-código]],1)),'Tratamento de dados'!$T$3:$T$6,0)),"")</f>
        <v>CATMAT</v>
      </c>
      <c r="M85" s="67">
        <f ca="1">IFERROR(VALUE(MID(Dados_ordenados[[#This Row],[ID 1-catálogo-código]],2,7)),"")</f>
        <v>4240</v>
      </c>
      <c r="N85" s="68">
        <f ca="1">IFERROR(VLOOKUP(COUNTIF(catmat_ord_col_range,Dados_ordenados[[#This Row],[ID 1-catálogo-código]])&amp;"-"&amp;Dados_ordenados[[#This Row],[ID 1-catálogo-código]],Dados_tratados[[CATMAT/CATSER - Contagem de ocorrências]:[Área Gestora + ID]],2,FALSE),"")</f>
        <v>11780</v>
      </c>
      <c r="O85" s="69" t="str">
        <f ca="1">IFERROR(VLOOKUP(COUNTIF(catmat_ord_col_range,Dados_ordenados[[#This Row],[ID 1-catálogo-código]])&amp;"-"&amp;Dados_ordenados[[#This Row],[ID 1-catálogo-código]],Dados_tratados[[CATMAT/CATSER - Contagem de ocorrências]:[Área Gestora + ID]],3,FALSE),"")</f>
        <v>SSEG-36</v>
      </c>
      <c r="P85" s="70" t="str">
        <f ca="1">IF(OR(Dados_ordenados[[#This Row],[ID 1-catálogo-código]]="",Dados_ordenados[[#This Row],[ID 1-catálogo-código]]&lt;&gt;catmat_anterior),Dados_ordenados[[#This Row],[Área Gestora-ID]],areagestoraID_anterior&amp;", "&amp;Dados_ordenados[[#This Row],[Área Gestora-ID]])</f>
        <v>SSEG-36</v>
      </c>
      <c r="Q85" s="70" t="str">
        <f ca="1">IF(OR(Dados_ordenados[[#This Row],[ID 1-catálogo-código]]="",Dados_ordenados[[#This Row],[ID 1-catálogo-código]]&lt;&gt;catmat_proximo),Dados_ordenados[[#This Row],[ID concatenado por catálogo/código]],"")</f>
        <v/>
      </c>
    </row>
    <row r="86" spans="1:17" x14ac:dyDescent="0.25">
      <c r="A86" s="63" t="str">
        <f ca="1">area_gestora_concatenada</f>
        <v>SADI</v>
      </c>
      <c r="B86" s="64">
        <f ca="1">IFERROR(IF(INDEX(INDIRECT(area_gestora&amp;"!$B$6:$B$1000"),linha_itemPAC+1)=0,"NÃO INFORMADO",INDEX(INDIRECT(area_gestora&amp;"!$B$6:$B$1000"),linha_itemPAC+1)),"")</f>
        <v>57</v>
      </c>
      <c r="C86" s="64" t="str">
        <f ca="1">IFERROR(IF(INDEX(INDIRECT(area_gestora&amp;"!$D$6:$D$1000"),linha_itemPAC+1)="N/A","N/A", IF(INDEX(INDIRECT(area_gestora&amp;"!$D$6:$D$1000"),linha_itemPAC+1)="","NÃO INFORMADO", IF(INDEX(INDIRECT(area_gestora&amp;"!$D$6:$D$1000"),linha_itemPAC+1)=0,"NÃO INFORMADO", INDEX(INDIRECT(area_gestora&amp;"!$D$6:$D$1000"),linha_itemPAC+1)))),"")</f>
        <v>CATSER</v>
      </c>
      <c r="D86" s="64">
        <f ca="1">IFERROR(IF(ISERROR(VALUE(Dados_tratados[[#This Row],[Catálogo]]))=FALSE,Dados_tratados[[#This Row],[Catálogo]],VLOOKUP(Dados_tratados[[#This Row],[Catálogo]],$S$3:$T$6,2,FALSE)),"")</f>
        <v>1</v>
      </c>
      <c r="E86" s="64">
        <f ca="1">IFERROR(IF(INDEX(INDIRECT(area_gestora&amp;"!$E$6:$E$1000"),linha_itemPAC+1)="N/A",9999999,
IF(INDEX(INDIRECT(area_gestora&amp;"!$E$6:$E$1000"),linha_itemPAC+1)="",0,
VALUE(INDEX(INDIRECT(area_gestora&amp;"!$E$6:$E$1000"),linha_itemPAC+1)))),"")</f>
        <v>1970</v>
      </c>
      <c r="F86" s="64">
        <f ca="1">IFERROR(IF(Dados_tratados[[#This Row],[Código CATSER ou Classe CATMAT]]="","",VALUE(1&amp;TEXT(Dados_tratados[[#This Row],[Código CATSER ou Classe CATMAT]],"0000000")&amp;Dados_tratados[[#This Row],[ID Catálogo]])),"")</f>
        <v>100019701</v>
      </c>
      <c r="G86" s="64" t="str">
        <f ca="1">IF(Dados_tratados[[#This Row],[Código CATSER ou Classe CATMAT]]="","",COUNTIF(catmat_col_range,Dados_tratados[[#This Row],[Concatenação ID 1-catálogo-código]])&amp;"-"&amp;Dados_tratados[[#This Row],[Concatenação ID 1-catálogo-código]])</f>
        <v>6-100019701</v>
      </c>
      <c r="H86" s="65">
        <f ca="1">IFERROR(INDEX(INDIRECT(area_gestora&amp;"!$L$6:$L$1000"),linha_itemPAC+1),"")</f>
        <v>0</v>
      </c>
      <c r="I86" s="66" t="str">
        <f ca="1">Dados_tratados[[#This Row],[Área Gestora]]&amp;"-"&amp;Dados_tratados[[#This Row],[ID PCA]]</f>
        <v>SADI-57</v>
      </c>
      <c r="K86" s="67">
        <f ca="1">IFERROR(SMALL(Dados_tratados[Concatenação ID 1-catálogo-código],ROW(Dados_tratados[[#This Row],[Concatenação ID 1-catálogo-código]])-2),"")</f>
        <v>100042402</v>
      </c>
      <c r="L86" s="67" t="str">
        <f ca="1">IFERROR(INDEX('Tratamento de dados'!$S$3:$S$6,MATCH(VALUE(RIGHT(Dados_ordenados[[#This Row],[ID 1-catálogo-código]],1)),'Tratamento de dados'!$T$3:$T$6,0)),"")</f>
        <v>CATMAT</v>
      </c>
      <c r="M86" s="67">
        <f ca="1">IFERROR(VALUE(MID(Dados_ordenados[[#This Row],[ID 1-catálogo-código]],2,7)),"")</f>
        <v>4240</v>
      </c>
      <c r="N86" s="68">
        <f ca="1">IFERROR(VLOOKUP(COUNTIF(catmat_ord_col_range,Dados_ordenados[[#This Row],[ID 1-catálogo-código]])&amp;"-"&amp;Dados_ordenados[[#This Row],[ID 1-catálogo-código]],Dados_tratados[[CATMAT/CATSER - Contagem de ocorrências]:[Área Gestora + ID]],2,FALSE),"")</f>
        <v>11720</v>
      </c>
      <c r="O86" s="69" t="str">
        <f ca="1">IFERROR(VLOOKUP(COUNTIF(catmat_ord_col_range,Dados_ordenados[[#This Row],[ID 1-catálogo-código]])&amp;"-"&amp;Dados_ordenados[[#This Row],[ID 1-catálogo-código]],Dados_tratados[[CATMAT/CATSER - Contagem de ocorrências]:[Área Gestora + ID]],3,FALSE),"")</f>
        <v>SSEG-37</v>
      </c>
      <c r="P86" s="70" t="str">
        <f ca="1">IF(OR(Dados_ordenados[[#This Row],[ID 1-catálogo-código]]="",Dados_ordenados[[#This Row],[ID 1-catálogo-código]]&lt;&gt;catmat_anterior),Dados_ordenados[[#This Row],[Área Gestora-ID]],areagestoraID_anterior&amp;", "&amp;Dados_ordenados[[#This Row],[Área Gestora-ID]])</f>
        <v>SSEG-36, SSEG-37</v>
      </c>
      <c r="Q86" s="70" t="str">
        <f ca="1">IF(OR(Dados_ordenados[[#This Row],[ID 1-catálogo-código]]="",Dados_ordenados[[#This Row],[ID 1-catálogo-código]]&lt;&gt;catmat_proximo),Dados_ordenados[[#This Row],[ID concatenado por catálogo/código]],"")</f>
        <v/>
      </c>
    </row>
    <row r="87" spans="1:17" x14ac:dyDescent="0.25">
      <c r="A87" s="63" t="str">
        <f ca="1">area_gestora_concatenada</f>
        <v>SADI</v>
      </c>
      <c r="B87" s="64">
        <f ca="1">IFERROR(IF(INDEX(INDIRECT(area_gestora&amp;"!$B$6:$B$1000"),linha_itemPAC+1)=0,"NÃO INFORMADO",INDEX(INDIRECT(area_gestora&amp;"!$B$6:$B$1000"),linha_itemPAC+1)),"")</f>
        <v>58</v>
      </c>
      <c r="C87" s="64" t="str">
        <f ca="1">IFERROR(IF(INDEX(INDIRECT(area_gestora&amp;"!$D$6:$D$1000"),linha_itemPAC+1)="N/A","N/A", IF(INDEX(INDIRECT(area_gestora&amp;"!$D$6:$D$1000"),linha_itemPAC+1)="","NÃO INFORMADO", IF(INDEX(INDIRECT(area_gestora&amp;"!$D$6:$D$1000"),linha_itemPAC+1)=0,"NÃO INFORMADO", INDEX(INDIRECT(area_gestora&amp;"!$D$6:$D$1000"),linha_itemPAC+1)))),"")</f>
        <v>CATSER</v>
      </c>
      <c r="D87" s="64">
        <f ca="1">IFERROR(IF(ISERROR(VALUE(Dados_tratados[[#This Row],[Catálogo]]))=FALSE,Dados_tratados[[#This Row],[Catálogo]],VLOOKUP(Dados_tratados[[#This Row],[Catálogo]],$S$3:$T$6,2,FALSE)),"")</f>
        <v>1</v>
      </c>
      <c r="E87" s="64">
        <f ca="1">IFERROR(IF(INDEX(INDIRECT(area_gestora&amp;"!$E$6:$E$1000"),linha_itemPAC+1)="N/A",9999999,
IF(INDEX(INDIRECT(area_gestora&amp;"!$E$6:$E$1000"),linha_itemPAC+1)="",0,
VALUE(INDEX(INDIRECT(area_gestora&amp;"!$E$6:$E$1000"),linha_itemPAC+1)))),"")</f>
        <v>3557</v>
      </c>
      <c r="F87" s="64">
        <f ca="1">IFERROR(IF(Dados_tratados[[#This Row],[Código CATSER ou Classe CATMAT]]="","",VALUE(1&amp;TEXT(Dados_tratados[[#This Row],[Código CATSER ou Classe CATMAT]],"0000000")&amp;Dados_tratados[[#This Row],[ID Catálogo]])),"")</f>
        <v>100035571</v>
      </c>
      <c r="G87" s="64" t="str">
        <f ca="1">IF(Dados_tratados[[#This Row],[Código CATSER ou Classe CATMAT]]="","",COUNTIF(catmat_col_range,Dados_tratados[[#This Row],[Concatenação ID 1-catálogo-código]])&amp;"-"&amp;Dados_tratados[[#This Row],[Concatenação ID 1-catálogo-código]])</f>
        <v>2-100035571</v>
      </c>
      <c r="H87" s="65">
        <f ca="1">IFERROR(INDEX(INDIRECT(area_gestora&amp;"!$L$6:$L$1000"),linha_itemPAC+1),"")</f>
        <v>4457727.01</v>
      </c>
      <c r="I87" s="66" t="str">
        <f ca="1">Dados_tratados[[#This Row],[Área Gestora]]&amp;"-"&amp;Dados_tratados[[#This Row],[ID PCA]]</f>
        <v>SADI-58</v>
      </c>
      <c r="K87" s="67">
        <f ca="1">IFERROR(SMALL(Dados_tratados[Concatenação ID 1-catálogo-código],ROW(Dados_tratados[[#This Row],[Concatenação ID 1-catálogo-código]])-2),"")</f>
        <v>100042402</v>
      </c>
      <c r="L87" s="67" t="str">
        <f ca="1">IFERROR(INDEX('Tratamento de dados'!$S$3:$S$6,MATCH(VALUE(RIGHT(Dados_ordenados[[#This Row],[ID 1-catálogo-código]],1)),'Tratamento de dados'!$T$3:$T$6,0)),"")</f>
        <v>CATMAT</v>
      </c>
      <c r="M87" s="67">
        <f ca="1">IFERROR(VALUE(MID(Dados_ordenados[[#This Row],[ID 1-catálogo-código]],2,7)),"")</f>
        <v>4240</v>
      </c>
      <c r="N87" s="68">
        <f ca="1">IFERROR(VLOOKUP(COUNTIF(catmat_ord_col_range,Dados_ordenados[[#This Row],[ID 1-catálogo-código]])&amp;"-"&amp;Dados_ordenados[[#This Row],[ID 1-catálogo-código]],Dados_tratados[[CATMAT/CATSER - Contagem de ocorrências]:[Área Gestora + ID]],2,FALSE),"")</f>
        <v>19296</v>
      </c>
      <c r="O87" s="69" t="str">
        <f ca="1">IFERROR(VLOOKUP(COUNTIF(catmat_ord_col_range,Dados_ordenados[[#This Row],[ID 1-catálogo-código]])&amp;"-"&amp;Dados_ordenados[[#This Row],[ID 1-catálogo-código]],Dados_tratados[[CATMAT/CATSER - Contagem de ocorrências]:[Área Gestora + ID]],3,FALSE),"")</f>
        <v>SSEG-38</v>
      </c>
      <c r="P87" s="70" t="str">
        <f ca="1">IF(OR(Dados_ordenados[[#This Row],[ID 1-catálogo-código]]="",Dados_ordenados[[#This Row],[ID 1-catálogo-código]]&lt;&gt;catmat_anterior),Dados_ordenados[[#This Row],[Área Gestora-ID]],areagestoraID_anterior&amp;", "&amp;Dados_ordenados[[#This Row],[Área Gestora-ID]])</f>
        <v>SSEG-36, SSEG-37, SSEG-38</v>
      </c>
      <c r="Q87" s="70" t="str">
        <f ca="1">IF(OR(Dados_ordenados[[#This Row],[ID 1-catálogo-código]]="",Dados_ordenados[[#This Row],[ID 1-catálogo-código]]&lt;&gt;catmat_proximo),Dados_ordenados[[#This Row],[ID concatenado por catálogo/código]],"")</f>
        <v/>
      </c>
    </row>
    <row r="88" spans="1:17" x14ac:dyDescent="0.25">
      <c r="A88" s="63" t="str">
        <f ca="1">area_gestora_concatenada</f>
        <v>SADI</v>
      </c>
      <c r="B88" s="64">
        <f ca="1">IFERROR(IF(INDEX(INDIRECT(area_gestora&amp;"!$B$6:$B$1000"),linha_itemPAC+1)=0,"NÃO INFORMADO",INDEX(INDIRECT(area_gestora&amp;"!$B$6:$B$1000"),linha_itemPAC+1)),"")</f>
        <v>59</v>
      </c>
      <c r="C88" s="64" t="str">
        <f ca="1">IFERROR(IF(INDEX(INDIRECT(area_gestora&amp;"!$D$6:$D$1000"),linha_itemPAC+1)="N/A","N/A", IF(INDEX(INDIRECT(area_gestora&amp;"!$D$6:$D$1000"),linha_itemPAC+1)="","NÃO INFORMADO", IF(INDEX(INDIRECT(area_gestora&amp;"!$D$6:$D$1000"),linha_itemPAC+1)=0,"NÃO INFORMADO", INDEX(INDIRECT(area_gestora&amp;"!$D$6:$D$1000"),linha_itemPAC+1)))),"")</f>
        <v>CATSER</v>
      </c>
      <c r="D88" s="64">
        <f ca="1">IFERROR(IF(ISERROR(VALUE(Dados_tratados[[#This Row],[Catálogo]]))=FALSE,Dados_tratados[[#This Row],[Catálogo]],VLOOKUP(Dados_tratados[[#This Row],[Catálogo]],$S$3:$T$6,2,FALSE)),"")</f>
        <v>1</v>
      </c>
      <c r="E88" s="64">
        <f ca="1">IFERROR(IF(INDEX(INDIRECT(area_gestora&amp;"!$E$6:$E$1000"),linha_itemPAC+1)="N/A",9999999,
IF(INDEX(INDIRECT(area_gestora&amp;"!$E$6:$E$1000"),linha_itemPAC+1)="",0,
VALUE(INDEX(INDIRECT(area_gestora&amp;"!$E$6:$E$1000"),linha_itemPAC+1)))),"")</f>
        <v>20710</v>
      </c>
      <c r="F88" s="64">
        <f ca="1">IFERROR(IF(Dados_tratados[[#This Row],[Código CATSER ou Classe CATMAT]]="","",VALUE(1&amp;TEXT(Dados_tratados[[#This Row],[Código CATSER ou Classe CATMAT]],"0000000")&amp;Dados_tratados[[#This Row],[ID Catálogo]])),"")</f>
        <v>100207101</v>
      </c>
      <c r="G88" s="64" t="str">
        <f ca="1">IF(Dados_tratados[[#This Row],[Código CATSER ou Classe CATMAT]]="","",COUNTIF(catmat_col_range,Dados_tratados[[#This Row],[Concatenação ID 1-catálogo-código]])&amp;"-"&amp;Dados_tratados[[#This Row],[Concatenação ID 1-catálogo-código]])</f>
        <v>1-100207101</v>
      </c>
      <c r="H88" s="65">
        <f ca="1">IFERROR(INDEX(INDIRECT(area_gestora&amp;"!$L$6:$L$1000"),linha_itemPAC+1),"")</f>
        <v>6477572</v>
      </c>
      <c r="I88" s="66" t="str">
        <f ca="1">Dados_tratados[[#This Row],[Área Gestora]]&amp;"-"&amp;Dados_tratados[[#This Row],[ID PCA]]</f>
        <v>SADI-59</v>
      </c>
      <c r="K88" s="67">
        <f ca="1">IFERROR(SMALL(Dados_tratados[Concatenação ID 1-catálogo-código],ROW(Dados_tratados[[#This Row],[Concatenação ID 1-catálogo-código]])-2),"")</f>
        <v>100042402</v>
      </c>
      <c r="L88" s="67" t="str">
        <f ca="1">IFERROR(INDEX('Tratamento de dados'!$S$3:$S$6,MATCH(VALUE(RIGHT(Dados_ordenados[[#This Row],[ID 1-catálogo-código]],1)),'Tratamento de dados'!$T$3:$T$6,0)),"")</f>
        <v>CATMAT</v>
      </c>
      <c r="M88" s="67">
        <f ca="1">IFERROR(VALUE(MID(Dados_ordenados[[#This Row],[ID 1-catálogo-código]],2,7)),"")</f>
        <v>4240</v>
      </c>
      <c r="N88" s="68">
        <f ca="1">IFERROR(VLOOKUP(COUNTIF(catmat_ord_col_range,Dados_ordenados[[#This Row],[ID 1-catálogo-código]])&amp;"-"&amp;Dados_ordenados[[#This Row],[ID 1-catálogo-código]],Dados_tratados[[CATMAT/CATSER - Contagem de ocorrências]:[Área Gestora + ID]],2,FALSE),"")</f>
        <v>3289</v>
      </c>
      <c r="O88" s="69" t="str">
        <f ca="1">IFERROR(VLOOKUP(COUNTIF(catmat_ord_col_range,Dados_ordenados[[#This Row],[ID 1-catálogo-código]])&amp;"-"&amp;Dados_ordenados[[#This Row],[ID 1-catálogo-código]],Dados_tratados[[CATMAT/CATSER - Contagem de ocorrências]:[Área Gestora + ID]],3,FALSE),"")</f>
        <v>SSEG-40</v>
      </c>
      <c r="P88" s="70" t="str">
        <f ca="1">IF(OR(Dados_ordenados[[#This Row],[ID 1-catálogo-código]]="",Dados_ordenados[[#This Row],[ID 1-catálogo-código]]&lt;&gt;catmat_anterior),Dados_ordenados[[#This Row],[Área Gestora-ID]],areagestoraID_anterior&amp;", "&amp;Dados_ordenados[[#This Row],[Área Gestora-ID]])</f>
        <v>SSEG-36, SSEG-37, SSEG-38, SSEG-40</v>
      </c>
      <c r="Q88" s="70" t="str">
        <f ca="1">IF(OR(Dados_ordenados[[#This Row],[ID 1-catálogo-código]]="",Dados_ordenados[[#This Row],[ID 1-catálogo-código]]&lt;&gt;catmat_proximo),Dados_ordenados[[#This Row],[ID concatenado por catálogo/código]],"")</f>
        <v/>
      </c>
    </row>
    <row r="89" spans="1:17" x14ac:dyDescent="0.25">
      <c r="A89" s="63" t="str">
        <f ca="1">area_gestora_concatenada</f>
        <v>SADI</v>
      </c>
      <c r="B89" s="64">
        <f ca="1">IFERROR(IF(INDEX(INDIRECT(area_gestora&amp;"!$B$6:$B$1000"),linha_itemPAC+1)=0,"NÃO INFORMADO",INDEX(INDIRECT(area_gestora&amp;"!$B$6:$B$1000"),linha_itemPAC+1)),"")</f>
        <v>60</v>
      </c>
      <c r="C89" s="64" t="str">
        <f ca="1">IFERROR(IF(INDEX(INDIRECT(area_gestora&amp;"!$D$6:$D$1000"),linha_itemPAC+1)="N/A","N/A", IF(INDEX(INDIRECT(area_gestora&amp;"!$D$6:$D$1000"),linha_itemPAC+1)="","NÃO INFORMADO", IF(INDEX(INDIRECT(area_gestora&amp;"!$D$6:$D$1000"),linha_itemPAC+1)=0,"NÃO INFORMADO", INDEX(INDIRECT(area_gestora&amp;"!$D$6:$D$1000"),linha_itemPAC+1)))),"")</f>
        <v>CATSER</v>
      </c>
      <c r="D89" s="64">
        <f ca="1">IFERROR(IF(ISERROR(VALUE(Dados_tratados[[#This Row],[Catálogo]]))=FALSE,Dados_tratados[[#This Row],[Catálogo]],VLOOKUP(Dados_tratados[[#This Row],[Catálogo]],$S$3:$T$6,2,FALSE)),"")</f>
        <v>1</v>
      </c>
      <c r="E89" s="64">
        <f ca="1">IFERROR(IF(INDEX(INDIRECT(area_gestora&amp;"!$E$6:$E$1000"),linha_itemPAC+1)="N/A",9999999,
IF(INDEX(INDIRECT(area_gestora&amp;"!$E$6:$E$1000"),linha_itemPAC+1)="",0,
VALUE(INDEX(INDIRECT(area_gestora&amp;"!$E$6:$E$1000"),linha_itemPAC+1)))),"")</f>
        <v>2763</v>
      </c>
      <c r="F89" s="64">
        <f ca="1">IFERROR(IF(Dados_tratados[[#This Row],[Código CATSER ou Classe CATMAT]]="","",VALUE(1&amp;TEXT(Dados_tratados[[#This Row],[Código CATSER ou Classe CATMAT]],"0000000")&amp;Dados_tratados[[#This Row],[ID Catálogo]])),"")</f>
        <v>100027631</v>
      </c>
      <c r="G89" s="64" t="str">
        <f ca="1">IF(Dados_tratados[[#This Row],[Código CATSER ou Classe CATMAT]]="","",COUNTIF(catmat_col_range,Dados_tratados[[#This Row],[Concatenação ID 1-catálogo-código]])&amp;"-"&amp;Dados_tratados[[#This Row],[Concatenação ID 1-catálogo-código]])</f>
        <v>2-100027631</v>
      </c>
      <c r="H89" s="65">
        <f ca="1">IFERROR(INDEX(INDIRECT(area_gestora&amp;"!$L$6:$L$1000"),linha_itemPAC+1),"")</f>
        <v>341832.02</v>
      </c>
      <c r="I89" s="66" t="str">
        <f ca="1">Dados_tratados[[#This Row],[Área Gestora]]&amp;"-"&amp;Dados_tratados[[#This Row],[ID PCA]]</f>
        <v>SADI-60</v>
      </c>
      <c r="K89" s="67">
        <f ca="1">IFERROR(SMALL(Dados_tratados[Concatenação ID 1-catálogo-código],ROW(Dados_tratados[[#This Row],[Concatenação ID 1-catálogo-código]])-2),"")</f>
        <v>100042402</v>
      </c>
      <c r="L89" s="67" t="str">
        <f ca="1">IFERROR(INDEX('Tratamento de dados'!$S$3:$S$6,MATCH(VALUE(RIGHT(Dados_ordenados[[#This Row],[ID 1-catálogo-código]],1)),'Tratamento de dados'!$T$3:$T$6,0)),"")</f>
        <v>CATMAT</v>
      </c>
      <c r="M89" s="67">
        <f ca="1">IFERROR(VALUE(MID(Dados_ordenados[[#This Row],[ID 1-catálogo-código]],2,7)),"")</f>
        <v>4240</v>
      </c>
      <c r="N89" s="68">
        <f ca="1">IFERROR(VLOOKUP(COUNTIF(catmat_ord_col_range,Dados_ordenados[[#This Row],[ID 1-catálogo-código]])&amp;"-"&amp;Dados_ordenados[[#This Row],[ID 1-catálogo-código]],Dados_tratados[[CATMAT/CATSER - Contagem de ocorrências]:[Área Gestora + ID]],2,FALSE),"")</f>
        <v>4290</v>
      </c>
      <c r="O89" s="69" t="str">
        <f ca="1">IFERROR(VLOOKUP(COUNTIF(catmat_ord_col_range,Dados_ordenados[[#This Row],[ID 1-catálogo-código]])&amp;"-"&amp;Dados_ordenados[[#This Row],[ID 1-catálogo-código]],Dados_tratados[[CATMAT/CATSER - Contagem de ocorrências]:[Área Gestora + ID]],3,FALSE),"")</f>
        <v>SSEG-43</v>
      </c>
      <c r="P89" s="70" t="str">
        <f ca="1">IF(OR(Dados_ordenados[[#This Row],[ID 1-catálogo-código]]="",Dados_ordenados[[#This Row],[ID 1-catálogo-código]]&lt;&gt;catmat_anterior),Dados_ordenados[[#This Row],[Área Gestora-ID]],areagestoraID_anterior&amp;", "&amp;Dados_ordenados[[#This Row],[Área Gestora-ID]])</f>
        <v>SSEG-36, SSEG-37, SSEG-38, SSEG-40, SSEG-43</v>
      </c>
      <c r="Q89" s="70" t="str">
        <f ca="1">IF(OR(Dados_ordenados[[#This Row],[ID 1-catálogo-código]]="",Dados_ordenados[[#This Row],[ID 1-catálogo-código]]&lt;&gt;catmat_proximo),Dados_ordenados[[#This Row],[ID concatenado por catálogo/código]],"")</f>
        <v>SSEG-36, SSEG-37, SSEG-38, SSEG-40, SSEG-43</v>
      </c>
    </row>
    <row r="90" spans="1:17" x14ac:dyDescent="0.25">
      <c r="A90" s="63" t="str">
        <f ca="1">area_gestora_concatenada</f>
        <v>SADI</v>
      </c>
      <c r="B90" s="64">
        <f ca="1">IFERROR(IF(INDEX(INDIRECT(area_gestora&amp;"!$B$6:$B$1000"),linha_itemPAC+1)=0,"NÃO INFORMADO",INDEX(INDIRECT(area_gestora&amp;"!$B$6:$B$1000"),linha_itemPAC+1)),"")</f>
        <v>61</v>
      </c>
      <c r="C90" s="64" t="str">
        <f ca="1">IFERROR(IF(INDEX(INDIRECT(area_gestora&amp;"!$D$6:$D$1000"),linha_itemPAC+1)="N/A","N/A", IF(INDEX(INDIRECT(area_gestora&amp;"!$D$6:$D$1000"),linha_itemPAC+1)="","NÃO INFORMADO", IF(INDEX(INDIRECT(area_gestora&amp;"!$D$6:$D$1000"),linha_itemPAC+1)=0,"NÃO INFORMADO", INDEX(INDIRECT(area_gestora&amp;"!$D$6:$D$1000"),linha_itemPAC+1)))),"")</f>
        <v>CATSER</v>
      </c>
      <c r="D90" s="64">
        <f ca="1">IFERROR(IF(ISERROR(VALUE(Dados_tratados[[#This Row],[Catálogo]]))=FALSE,Dados_tratados[[#This Row],[Catálogo]],VLOOKUP(Dados_tratados[[#This Row],[Catálogo]],$S$3:$T$6,2,FALSE)),"")</f>
        <v>1</v>
      </c>
      <c r="E90" s="64">
        <f ca="1">IFERROR(IF(INDEX(INDIRECT(area_gestora&amp;"!$E$6:$E$1000"),linha_itemPAC+1)="N/A",9999999,
IF(INDEX(INDIRECT(area_gestora&amp;"!$E$6:$E$1000"),linha_itemPAC+1)="",0,
VALUE(INDEX(INDIRECT(area_gestora&amp;"!$E$6:$E$1000"),linha_itemPAC+1)))),"")</f>
        <v>2658</v>
      </c>
      <c r="F90" s="64">
        <f ca="1">IFERROR(IF(Dados_tratados[[#This Row],[Código CATSER ou Classe CATMAT]]="","",VALUE(1&amp;TEXT(Dados_tratados[[#This Row],[Código CATSER ou Classe CATMAT]],"0000000")&amp;Dados_tratados[[#This Row],[ID Catálogo]])),"")</f>
        <v>100026581</v>
      </c>
      <c r="G90" s="64" t="str">
        <f ca="1">IF(Dados_tratados[[#This Row],[Código CATSER ou Classe CATMAT]]="","",COUNTIF(catmat_col_range,Dados_tratados[[#This Row],[Concatenação ID 1-catálogo-código]])&amp;"-"&amp;Dados_tratados[[#This Row],[Concatenação ID 1-catálogo-código]])</f>
        <v>1-100026581</v>
      </c>
      <c r="H90" s="65">
        <f ca="1">IFERROR(INDEX(INDIRECT(area_gestora&amp;"!$L$6:$L$1000"),linha_itemPAC+1),"")</f>
        <v>220000</v>
      </c>
      <c r="I90" s="66" t="str">
        <f ca="1">Dados_tratados[[#This Row],[Área Gestora]]&amp;"-"&amp;Dados_tratados[[#This Row],[ID PCA]]</f>
        <v>SADI-61</v>
      </c>
      <c r="K90" s="67">
        <f ca="1">IFERROR(SMALL(Dados_tratados[Concatenação ID 1-catálogo-código],ROW(Dados_tratados[[#This Row],[Concatenação ID 1-catálogo-código]])-2),"")</f>
        <v>100042861</v>
      </c>
      <c r="L90" s="67" t="str">
        <f ca="1">IFERROR(INDEX('Tratamento de dados'!$S$3:$S$6,MATCH(VALUE(RIGHT(Dados_ordenados[[#This Row],[ID 1-catálogo-código]],1)),'Tratamento de dados'!$T$3:$T$6,0)),"")</f>
        <v>CATSER</v>
      </c>
      <c r="M90" s="67">
        <f ca="1">IFERROR(VALUE(MID(Dados_ordenados[[#This Row],[ID 1-catálogo-código]],2,7)),"")</f>
        <v>4286</v>
      </c>
      <c r="N90" s="68">
        <f ca="1">IFERROR(VLOOKUP(COUNTIF(catmat_ord_col_range,Dados_ordenados[[#This Row],[ID 1-catálogo-código]])&amp;"-"&amp;Dados_ordenados[[#This Row],[ID 1-catálogo-código]],Dados_tratados[[CATMAT/CATSER - Contagem de ocorrências]:[Área Gestora + ID]],2,FALSE),"")</f>
        <v>172337.67</v>
      </c>
      <c r="O90" s="69" t="str">
        <f ca="1">IFERROR(VLOOKUP(COUNTIF(catmat_ord_col_range,Dados_ordenados[[#This Row],[ID 1-catálogo-código]])&amp;"-"&amp;Dados_ordenados[[#This Row],[ID 1-catálogo-código]],Dados_tratados[[CATMAT/CATSER - Contagem de ocorrências]:[Área Gestora + ID]],3,FALSE),"")</f>
        <v>SADI-32</v>
      </c>
      <c r="P90" s="70" t="str">
        <f ca="1">IF(OR(Dados_ordenados[[#This Row],[ID 1-catálogo-código]]="",Dados_ordenados[[#This Row],[ID 1-catálogo-código]]&lt;&gt;catmat_anterior),Dados_ordenados[[#This Row],[Área Gestora-ID]],areagestoraID_anterior&amp;", "&amp;Dados_ordenados[[#This Row],[Área Gestora-ID]])</f>
        <v>SADI-32</v>
      </c>
      <c r="Q90" s="70" t="str">
        <f ca="1">IF(OR(Dados_ordenados[[#This Row],[ID 1-catálogo-código]]="",Dados_ordenados[[#This Row],[ID 1-catálogo-código]]&lt;&gt;catmat_proximo),Dados_ordenados[[#This Row],[ID concatenado por catálogo/código]],"")</f>
        <v>SADI-32</v>
      </c>
    </row>
    <row r="91" spans="1:17" x14ac:dyDescent="0.25">
      <c r="A91" s="63" t="str">
        <f ca="1">area_gestora_concatenada</f>
        <v>SADI</v>
      </c>
      <c r="B91" s="64">
        <f ca="1">IFERROR(IF(INDEX(INDIRECT(area_gestora&amp;"!$B$6:$B$1000"),linha_itemPAC+1)=0,"NÃO INFORMADO",INDEX(INDIRECT(area_gestora&amp;"!$B$6:$B$1000"),linha_itemPAC+1)),"")</f>
        <v>62</v>
      </c>
      <c r="C91" s="64" t="str">
        <f ca="1">IFERROR(IF(INDEX(INDIRECT(area_gestora&amp;"!$D$6:$D$1000"),linha_itemPAC+1)="N/A","N/A", IF(INDEX(INDIRECT(area_gestora&amp;"!$D$6:$D$1000"),linha_itemPAC+1)="","NÃO INFORMADO", IF(INDEX(INDIRECT(area_gestora&amp;"!$D$6:$D$1000"),linha_itemPAC+1)=0,"NÃO INFORMADO", INDEX(INDIRECT(area_gestora&amp;"!$D$6:$D$1000"),linha_itemPAC+1)))),"")</f>
        <v>CATSER</v>
      </c>
      <c r="D91" s="64">
        <f ca="1">IFERROR(IF(ISERROR(VALUE(Dados_tratados[[#This Row],[Catálogo]]))=FALSE,Dados_tratados[[#This Row],[Catálogo]],VLOOKUP(Dados_tratados[[#This Row],[Catálogo]],$S$3:$T$6,2,FALSE)),"")</f>
        <v>1</v>
      </c>
      <c r="E91" s="64">
        <f ca="1">IFERROR(IF(INDEX(INDIRECT(area_gestora&amp;"!$E$6:$E$1000"),linha_itemPAC+1)="N/A",9999999,
IF(INDEX(INDIRECT(area_gestora&amp;"!$E$6:$E$1000"),linha_itemPAC+1)="",0,
VALUE(INDEX(INDIRECT(area_gestora&amp;"!$E$6:$E$1000"),linha_itemPAC+1)))),"")</f>
        <v>12955</v>
      </c>
      <c r="F91" s="64">
        <f ca="1">IFERROR(IF(Dados_tratados[[#This Row],[Código CATSER ou Classe CATMAT]]="","",VALUE(1&amp;TEXT(Dados_tratados[[#This Row],[Código CATSER ou Classe CATMAT]],"0000000")&amp;Dados_tratados[[#This Row],[ID Catálogo]])),"")</f>
        <v>100129551</v>
      </c>
      <c r="G91" s="64" t="str">
        <f ca="1">IF(Dados_tratados[[#This Row],[Código CATSER ou Classe CATMAT]]="","",COUNTIF(catmat_col_range,Dados_tratados[[#This Row],[Concatenação ID 1-catálogo-código]])&amp;"-"&amp;Dados_tratados[[#This Row],[Concatenação ID 1-catálogo-código]])</f>
        <v>1-100129551</v>
      </c>
      <c r="H91" s="65">
        <f ca="1">IFERROR(INDEX(INDIRECT(area_gestora&amp;"!$L$6:$L$1000"),linha_itemPAC+1),"")</f>
        <v>410121.07999999996</v>
      </c>
      <c r="I91" s="66" t="str">
        <f ca="1">Dados_tratados[[#This Row],[Área Gestora]]&amp;"-"&amp;Dados_tratados[[#This Row],[ID PCA]]</f>
        <v>SADI-62</v>
      </c>
      <c r="K91" s="67">
        <f ca="1">IFERROR(SMALL(Dados_tratados[Concatenação ID 1-catálogo-código],ROW(Dados_tratados[[#This Row],[Concatenação ID 1-catálogo-código]])-2),"")</f>
        <v>100043202</v>
      </c>
      <c r="L91" s="67" t="str">
        <f ca="1">IFERROR(INDEX('Tratamento de dados'!$S$3:$S$6,MATCH(VALUE(RIGHT(Dados_ordenados[[#This Row],[ID 1-catálogo-código]],1)),'Tratamento de dados'!$T$3:$T$6,0)),"")</f>
        <v>CATMAT</v>
      </c>
      <c r="M91" s="67">
        <f ca="1">IFERROR(VALUE(MID(Dados_ordenados[[#This Row],[ID 1-catálogo-código]],2,7)),"")</f>
        <v>4320</v>
      </c>
      <c r="N91" s="68">
        <f ca="1">IFERROR(VLOOKUP(COUNTIF(catmat_ord_col_range,Dados_ordenados[[#This Row],[ID 1-catálogo-código]])&amp;"-"&amp;Dados_ordenados[[#This Row],[ID 1-catálogo-código]],Dados_tratados[[CATMAT/CATSER - Contagem de ocorrências]:[Área Gestora + ID]],2,FALSE),"")</f>
        <v>37980</v>
      </c>
      <c r="O91" s="69" t="str">
        <f ca="1">IFERROR(VLOOKUP(COUNTIF(catmat_ord_col_range,Dados_ordenados[[#This Row],[ID 1-catálogo-código]])&amp;"-"&amp;Dados_ordenados[[#This Row],[ID 1-catálogo-código]],Dados_tratados[[CATMAT/CATSER - Contagem de ocorrências]:[Área Gestora + ID]],3,FALSE),"")</f>
        <v>SADI-77</v>
      </c>
      <c r="P91" s="70" t="str">
        <f ca="1">IF(OR(Dados_ordenados[[#This Row],[ID 1-catálogo-código]]="",Dados_ordenados[[#This Row],[ID 1-catálogo-código]]&lt;&gt;catmat_anterior),Dados_ordenados[[#This Row],[Área Gestora-ID]],areagestoraID_anterior&amp;", "&amp;Dados_ordenados[[#This Row],[Área Gestora-ID]])</f>
        <v>SADI-77</v>
      </c>
      <c r="Q91" s="70" t="str">
        <f ca="1">IF(OR(Dados_ordenados[[#This Row],[ID 1-catálogo-código]]="",Dados_ordenados[[#This Row],[ID 1-catálogo-código]]&lt;&gt;catmat_proximo),Dados_ordenados[[#This Row],[ID concatenado por catálogo/código]],"")</f>
        <v>SADI-77</v>
      </c>
    </row>
    <row r="92" spans="1:17" x14ac:dyDescent="0.25">
      <c r="A92" s="63" t="str">
        <f ca="1">area_gestora_concatenada</f>
        <v>SADI</v>
      </c>
      <c r="B92" s="64">
        <f ca="1">IFERROR(IF(INDEX(INDIRECT(area_gestora&amp;"!$B$6:$B$1000"),linha_itemPAC+1)=0,"NÃO INFORMADO",INDEX(INDIRECT(area_gestora&amp;"!$B$6:$B$1000"),linha_itemPAC+1)),"")</f>
        <v>63</v>
      </c>
      <c r="C92" s="64" t="str">
        <f ca="1">IFERROR(IF(INDEX(INDIRECT(area_gestora&amp;"!$D$6:$D$1000"),linha_itemPAC+1)="N/A","N/A", IF(INDEX(INDIRECT(area_gestora&amp;"!$D$6:$D$1000"),linha_itemPAC+1)="","NÃO INFORMADO", IF(INDEX(INDIRECT(area_gestora&amp;"!$D$6:$D$1000"),linha_itemPAC+1)=0,"NÃO INFORMADO", INDEX(INDIRECT(area_gestora&amp;"!$D$6:$D$1000"),linha_itemPAC+1)))),"")</f>
        <v>CATSER</v>
      </c>
      <c r="D92" s="64">
        <f ca="1">IFERROR(IF(ISERROR(VALUE(Dados_tratados[[#This Row],[Catálogo]]))=FALSE,Dados_tratados[[#This Row],[Catálogo]],VLOOKUP(Dados_tratados[[#This Row],[Catálogo]],$S$3:$T$6,2,FALSE)),"")</f>
        <v>1</v>
      </c>
      <c r="E92" s="64">
        <f ca="1">IFERROR(IF(INDEX(INDIRECT(area_gestora&amp;"!$E$6:$E$1000"),linha_itemPAC+1)="N/A",9999999,
IF(INDEX(INDIRECT(area_gestora&amp;"!$E$6:$E$1000"),linha_itemPAC+1)="",0,
VALUE(INDEX(INDIRECT(area_gestora&amp;"!$E$6:$E$1000"),linha_itemPAC+1)))),"")</f>
        <v>18775</v>
      </c>
      <c r="F92" s="64">
        <f ca="1">IFERROR(IF(Dados_tratados[[#This Row],[Código CATSER ou Classe CATMAT]]="","",VALUE(1&amp;TEXT(Dados_tratados[[#This Row],[Código CATSER ou Classe CATMAT]],"0000000")&amp;Dados_tratados[[#This Row],[ID Catálogo]])),"")</f>
        <v>100187751</v>
      </c>
      <c r="G92" s="64" t="str">
        <f ca="1">IF(Dados_tratados[[#This Row],[Código CATSER ou Classe CATMAT]]="","",COUNTIF(catmat_col_range,Dados_tratados[[#This Row],[Concatenação ID 1-catálogo-código]])&amp;"-"&amp;Dados_tratados[[#This Row],[Concatenação ID 1-catálogo-código]])</f>
        <v>1-100187751</v>
      </c>
      <c r="H92" s="65">
        <f ca="1">IFERROR(INDEX(INDIRECT(area_gestora&amp;"!$L$6:$L$1000"),linha_itemPAC+1),"")</f>
        <v>48660</v>
      </c>
      <c r="I92" s="66" t="str">
        <f ca="1">Dados_tratados[[#This Row],[Área Gestora]]&amp;"-"&amp;Dados_tratados[[#This Row],[ID PCA]]</f>
        <v>SADI-63</v>
      </c>
      <c r="K92" s="67">
        <f ca="1">IFERROR(SMALL(Dados_tratados[Concatenação ID 1-catálogo-código],ROW(Dados_tratados[[#This Row],[Concatenação ID 1-catálogo-código]])-2),"")</f>
        <v>100043831</v>
      </c>
      <c r="L92" s="67" t="str">
        <f ca="1">IFERROR(INDEX('Tratamento de dados'!$S$3:$S$6,MATCH(VALUE(RIGHT(Dados_ordenados[[#This Row],[ID 1-catálogo-código]],1)),'Tratamento de dados'!$T$3:$T$6,0)),"")</f>
        <v>CATSER</v>
      </c>
      <c r="M92" s="67">
        <f ca="1">IFERROR(VALUE(MID(Dados_ordenados[[#This Row],[ID 1-catálogo-código]],2,7)),"")</f>
        <v>4383</v>
      </c>
      <c r="N92" s="68">
        <f ca="1">IFERROR(VLOOKUP(COUNTIF(catmat_ord_col_range,Dados_ordenados[[#This Row],[ID 1-catálogo-código]])&amp;"-"&amp;Dados_ordenados[[#This Row],[ID 1-catálogo-código]],Dados_tratados[[CATMAT/CATSER - Contagem de ocorrências]:[Área Gestora + ID]],2,FALSE),"")</f>
        <v>145030.57999999999</v>
      </c>
      <c r="O92" s="69" t="str">
        <f ca="1">IFERROR(VLOOKUP(COUNTIF(catmat_ord_col_range,Dados_ordenados[[#This Row],[ID 1-catálogo-código]])&amp;"-"&amp;Dados_ordenados[[#This Row],[ID 1-catálogo-código]],Dados_tratados[[CATMAT/CATSER - Contagem de ocorrências]:[Área Gestora + ID]],3,FALSE),"")</f>
        <v>SADI-94</v>
      </c>
      <c r="P92" s="70" t="str">
        <f ca="1">IF(OR(Dados_ordenados[[#This Row],[ID 1-catálogo-código]]="",Dados_ordenados[[#This Row],[ID 1-catálogo-código]]&lt;&gt;catmat_anterior),Dados_ordenados[[#This Row],[Área Gestora-ID]],areagestoraID_anterior&amp;", "&amp;Dados_ordenados[[#This Row],[Área Gestora-ID]])</f>
        <v>SADI-94</v>
      </c>
      <c r="Q92" s="70" t="str">
        <f ca="1">IF(OR(Dados_ordenados[[#This Row],[ID 1-catálogo-código]]="",Dados_ordenados[[#This Row],[ID 1-catálogo-código]]&lt;&gt;catmat_proximo),Dados_ordenados[[#This Row],[ID concatenado por catálogo/código]],"")</f>
        <v>SADI-94</v>
      </c>
    </row>
    <row r="93" spans="1:17" x14ac:dyDescent="0.25">
      <c r="A93" s="63" t="str">
        <f ca="1">area_gestora_concatenada</f>
        <v>SADI</v>
      </c>
      <c r="B93" s="64">
        <f ca="1">IFERROR(IF(INDEX(INDIRECT(area_gestora&amp;"!$B$6:$B$1000"),linha_itemPAC+1)=0,"NÃO INFORMADO",INDEX(INDIRECT(area_gestora&amp;"!$B$6:$B$1000"),linha_itemPAC+1)),"")</f>
        <v>64</v>
      </c>
      <c r="C93" s="64" t="str">
        <f ca="1">IFERROR(IF(INDEX(INDIRECT(area_gestora&amp;"!$D$6:$D$1000"),linha_itemPAC+1)="N/A","N/A", IF(INDEX(INDIRECT(area_gestora&amp;"!$D$6:$D$1000"),linha_itemPAC+1)="","NÃO INFORMADO", IF(INDEX(INDIRECT(area_gestora&amp;"!$D$6:$D$1000"),linha_itemPAC+1)=0,"NÃO INFORMADO", INDEX(INDIRECT(area_gestora&amp;"!$D$6:$D$1000"),linha_itemPAC+1)))),"")</f>
        <v>CATMAT</v>
      </c>
      <c r="D93" s="64">
        <f ca="1">IFERROR(IF(ISERROR(VALUE(Dados_tratados[[#This Row],[Catálogo]]))=FALSE,Dados_tratados[[#This Row],[Catálogo]],VLOOKUP(Dados_tratados[[#This Row],[Catálogo]],$S$3:$T$6,2,FALSE)),"")</f>
        <v>2</v>
      </c>
      <c r="E93" s="64">
        <f ca="1">IFERROR(IF(INDEX(INDIRECT(area_gestora&amp;"!$E$6:$E$1000"),linha_itemPAC+1)="N/A",9999999,
IF(INDEX(INDIRECT(area_gestora&amp;"!$E$6:$E$1000"),linha_itemPAC+1)="",0,
VALUE(INDEX(INDIRECT(area_gestora&amp;"!$E$6:$E$1000"),linha_itemPAC+1)))),"")</f>
        <v>6130</v>
      </c>
      <c r="F93" s="64">
        <f ca="1">IFERROR(IF(Dados_tratados[[#This Row],[Código CATSER ou Classe CATMAT]]="","",VALUE(1&amp;TEXT(Dados_tratados[[#This Row],[Código CATSER ou Classe CATMAT]],"0000000")&amp;Dados_tratados[[#This Row],[ID Catálogo]])),"")</f>
        <v>100061302</v>
      </c>
      <c r="G93" s="64" t="str">
        <f ca="1">IF(Dados_tratados[[#This Row],[Código CATSER ou Classe CATMAT]]="","",COUNTIF(catmat_col_range,Dados_tratados[[#This Row],[Concatenação ID 1-catálogo-código]])&amp;"-"&amp;Dados_tratados[[#This Row],[Concatenação ID 1-catálogo-código]])</f>
        <v>1-100061302</v>
      </c>
      <c r="H93" s="65">
        <f ca="1">IFERROR(INDEX(INDIRECT(area_gestora&amp;"!$L$6:$L$1000"),linha_itemPAC+1),"")</f>
        <v>16230</v>
      </c>
      <c r="I93" s="66" t="str">
        <f ca="1">Dados_tratados[[#This Row],[Área Gestora]]&amp;"-"&amp;Dados_tratados[[#This Row],[ID PCA]]</f>
        <v>SADI-64</v>
      </c>
      <c r="K93" s="67">
        <f ca="1">IFERROR(SMALL(Dados_tratados[Concatenação ID 1-catálogo-código],ROW(Dados_tratados[[#This Row],[Concatenação ID 1-catálogo-código]])-2),"")</f>
        <v>100043911</v>
      </c>
      <c r="L93" s="67" t="str">
        <f ca="1">IFERROR(INDEX('Tratamento de dados'!$S$3:$S$6,MATCH(VALUE(RIGHT(Dados_ordenados[[#This Row],[ID 1-catálogo-código]],1)),'Tratamento de dados'!$T$3:$T$6,0)),"")</f>
        <v>CATSER</v>
      </c>
      <c r="M93" s="67">
        <f ca="1">IFERROR(VALUE(MID(Dados_ordenados[[#This Row],[ID 1-catálogo-código]],2,7)),"")</f>
        <v>4391</v>
      </c>
      <c r="N93" s="68">
        <f ca="1">IFERROR(VLOOKUP(COUNTIF(catmat_ord_col_range,Dados_ordenados[[#This Row],[ID 1-catálogo-código]])&amp;"-"&amp;Dados_ordenados[[#This Row],[ID 1-catálogo-código]],Dados_tratados[[CATMAT/CATSER - Contagem de ocorrências]:[Área Gestora + ID]],2,FALSE),"")</f>
        <v>46008.639999999999</v>
      </c>
      <c r="O93" s="69" t="str">
        <f ca="1">IFERROR(VLOOKUP(COUNTIF(catmat_ord_col_range,Dados_ordenados[[#This Row],[ID 1-catálogo-código]])&amp;"-"&amp;Dados_ordenados[[#This Row],[ID 1-catálogo-código]],Dados_tratados[[CATMAT/CATSER - Contagem de ocorrências]:[Área Gestora + ID]],3,FALSE),"")</f>
        <v>SEGE-2</v>
      </c>
      <c r="P93" s="70" t="str">
        <f ca="1">IF(OR(Dados_ordenados[[#This Row],[ID 1-catálogo-código]]="",Dados_ordenados[[#This Row],[ID 1-catálogo-código]]&lt;&gt;catmat_anterior),Dados_ordenados[[#This Row],[Área Gestora-ID]],areagestoraID_anterior&amp;", "&amp;Dados_ordenados[[#This Row],[Área Gestora-ID]])</f>
        <v>SEGE-2</v>
      </c>
      <c r="Q93" s="70" t="str">
        <f ca="1">IF(OR(Dados_ordenados[[#This Row],[ID 1-catálogo-código]]="",Dados_ordenados[[#This Row],[ID 1-catálogo-código]]&lt;&gt;catmat_proximo),Dados_ordenados[[#This Row],[ID concatenado por catálogo/código]],"")</f>
        <v/>
      </c>
    </row>
    <row r="94" spans="1:17" x14ac:dyDescent="0.25">
      <c r="A94" s="63" t="str">
        <f ca="1">area_gestora_concatenada</f>
        <v>SADI</v>
      </c>
      <c r="B94" s="64">
        <f ca="1">IFERROR(IF(INDEX(INDIRECT(area_gestora&amp;"!$B$6:$B$1000"),linha_itemPAC+1)=0,"NÃO INFORMADO",INDEX(INDIRECT(area_gestora&amp;"!$B$6:$B$1000"),linha_itemPAC+1)),"")</f>
        <v>65</v>
      </c>
      <c r="C94" s="64" t="str">
        <f ca="1">IFERROR(IF(INDEX(INDIRECT(area_gestora&amp;"!$D$6:$D$1000"),linha_itemPAC+1)="N/A","N/A", IF(INDEX(INDIRECT(area_gestora&amp;"!$D$6:$D$1000"),linha_itemPAC+1)="","NÃO INFORMADO", IF(INDEX(INDIRECT(area_gestora&amp;"!$D$6:$D$1000"),linha_itemPAC+1)=0,"NÃO INFORMADO", INDEX(INDIRECT(area_gestora&amp;"!$D$6:$D$1000"),linha_itemPAC+1)))),"")</f>
        <v>CATMAT</v>
      </c>
      <c r="D94" s="64">
        <f ca="1">IFERROR(IF(ISERROR(VALUE(Dados_tratados[[#This Row],[Catálogo]]))=FALSE,Dados_tratados[[#This Row],[Catálogo]],VLOOKUP(Dados_tratados[[#This Row],[Catálogo]],$S$3:$T$6,2,FALSE)),"")</f>
        <v>2</v>
      </c>
      <c r="E94" s="64">
        <f ca="1">IFERROR(IF(INDEX(INDIRECT(area_gestora&amp;"!$E$6:$E$1000"),linha_itemPAC+1)="N/A",9999999,
IF(INDEX(INDIRECT(area_gestora&amp;"!$E$6:$E$1000"),linha_itemPAC+1)="",0,
VALUE(INDEX(INDIRECT(area_gestora&amp;"!$E$6:$E$1000"),linha_itemPAC+1)))),"")</f>
        <v>5670</v>
      </c>
      <c r="F94" s="64">
        <f ca="1">IFERROR(IF(Dados_tratados[[#This Row],[Código CATSER ou Classe CATMAT]]="","",VALUE(1&amp;TEXT(Dados_tratados[[#This Row],[Código CATSER ou Classe CATMAT]],"0000000")&amp;Dados_tratados[[#This Row],[ID Catálogo]])),"")</f>
        <v>100056702</v>
      </c>
      <c r="G94" s="64" t="str">
        <f ca="1">IF(Dados_tratados[[#This Row],[Código CATSER ou Classe CATMAT]]="","",COUNTIF(catmat_col_range,Dados_tratados[[#This Row],[Concatenação ID 1-catálogo-código]])&amp;"-"&amp;Dados_tratados[[#This Row],[Concatenação ID 1-catálogo-código]])</f>
        <v>1-100056702</v>
      </c>
      <c r="H94" s="65">
        <f ca="1">IFERROR(INDEX(INDIRECT(area_gestora&amp;"!$L$6:$L$1000"),linha_itemPAC+1),"")</f>
        <v>3755.66</v>
      </c>
      <c r="I94" s="66" t="str">
        <f ca="1">Dados_tratados[[#This Row],[Área Gestora]]&amp;"-"&amp;Dados_tratados[[#This Row],[ID PCA]]</f>
        <v>SADI-65</v>
      </c>
      <c r="K94" s="67">
        <f ca="1">IFERROR(SMALL(Dados_tratados[Concatenação ID 1-catálogo-código],ROW(Dados_tratados[[#This Row],[Concatenação ID 1-catálogo-código]])-2),"")</f>
        <v>100043911</v>
      </c>
      <c r="L94" s="67" t="str">
        <f ca="1">IFERROR(INDEX('Tratamento de dados'!$S$3:$S$6,MATCH(VALUE(RIGHT(Dados_ordenados[[#This Row],[ID 1-catálogo-código]],1)),'Tratamento de dados'!$T$3:$T$6,0)),"")</f>
        <v>CATSER</v>
      </c>
      <c r="M94" s="67">
        <f ca="1">IFERROR(VALUE(MID(Dados_ordenados[[#This Row],[ID 1-catálogo-código]],2,7)),"")</f>
        <v>4391</v>
      </c>
      <c r="N94" s="68">
        <f ca="1">IFERROR(VLOOKUP(COUNTIF(catmat_ord_col_range,Dados_ordenados[[#This Row],[ID 1-catálogo-código]])&amp;"-"&amp;Dados_ordenados[[#This Row],[ID 1-catálogo-código]],Dados_tratados[[CATMAT/CATSER - Contagem de ocorrências]:[Área Gestora + ID]],2,FALSE),"")</f>
        <v>66572.960000000006</v>
      </c>
      <c r="O94" s="69" t="str">
        <f ca="1">IFERROR(VLOOKUP(COUNTIF(catmat_ord_col_range,Dados_ordenados[[#This Row],[ID 1-catálogo-código]])&amp;"-"&amp;Dados_ordenados[[#This Row],[ID 1-catálogo-código]],Dados_tratados[[CATMAT/CATSER - Contagem de ocorrências]:[Área Gestora + ID]],3,FALSE),"")</f>
        <v>SEGE-2</v>
      </c>
      <c r="P94" s="70" t="str">
        <f ca="1">IF(OR(Dados_ordenados[[#This Row],[ID 1-catálogo-código]]="",Dados_ordenados[[#This Row],[ID 1-catálogo-código]]&lt;&gt;catmat_anterior),Dados_ordenados[[#This Row],[Área Gestora-ID]],areagestoraID_anterior&amp;", "&amp;Dados_ordenados[[#This Row],[Área Gestora-ID]])</f>
        <v>SEGE-2, SEGE-2</v>
      </c>
      <c r="Q94" s="70" t="str">
        <f ca="1">IF(OR(Dados_ordenados[[#This Row],[ID 1-catálogo-código]]="",Dados_ordenados[[#This Row],[ID 1-catálogo-código]]&lt;&gt;catmat_proximo),Dados_ordenados[[#This Row],[ID concatenado por catálogo/código]],"")</f>
        <v/>
      </c>
    </row>
    <row r="95" spans="1:17" x14ac:dyDescent="0.25">
      <c r="A95" s="63" t="str">
        <f ca="1">area_gestora_concatenada</f>
        <v>SADI</v>
      </c>
      <c r="B95" s="64">
        <f ca="1">IFERROR(IF(INDEX(INDIRECT(area_gestora&amp;"!$B$6:$B$1000"),linha_itemPAC+1)=0,"NÃO INFORMADO",INDEX(INDIRECT(area_gestora&amp;"!$B$6:$B$1000"),linha_itemPAC+1)),"")</f>
        <v>66</v>
      </c>
      <c r="C95" s="64" t="str">
        <f ca="1">IFERROR(IF(INDEX(INDIRECT(area_gestora&amp;"!$D$6:$D$1000"),linha_itemPAC+1)="N/A","N/A", IF(INDEX(INDIRECT(area_gestora&amp;"!$D$6:$D$1000"),linha_itemPAC+1)="","NÃO INFORMADO", IF(INDEX(INDIRECT(area_gestora&amp;"!$D$6:$D$1000"),linha_itemPAC+1)=0,"NÃO INFORMADO", INDEX(INDIRECT(area_gestora&amp;"!$D$6:$D$1000"),linha_itemPAC+1)))),"")</f>
        <v>CATMAT</v>
      </c>
      <c r="D95" s="64">
        <f ca="1">IFERROR(IF(ISERROR(VALUE(Dados_tratados[[#This Row],[Catálogo]]))=FALSE,Dados_tratados[[#This Row],[Catálogo]],VLOOKUP(Dados_tratados[[#This Row],[Catálogo]],$S$3:$T$6,2,FALSE)),"")</f>
        <v>2</v>
      </c>
      <c r="E95" s="64">
        <f ca="1">IFERROR(IF(INDEX(INDIRECT(area_gestora&amp;"!$E$6:$E$1000"),linha_itemPAC+1)="N/A",9999999,
IF(INDEX(INDIRECT(area_gestora&amp;"!$E$6:$E$1000"),linha_itemPAC+1)="",0,
VALUE(INDEX(INDIRECT(area_gestora&amp;"!$E$6:$E$1000"),linha_itemPAC+1)))),"")</f>
        <v>8730</v>
      </c>
      <c r="F95" s="64">
        <f ca="1">IFERROR(IF(Dados_tratados[[#This Row],[Código CATSER ou Classe CATMAT]]="","",VALUE(1&amp;TEXT(Dados_tratados[[#This Row],[Código CATSER ou Classe CATMAT]],"0000000")&amp;Dados_tratados[[#This Row],[ID Catálogo]])),"")</f>
        <v>100087302</v>
      </c>
      <c r="G95" s="64" t="str">
        <f ca="1">IF(Dados_tratados[[#This Row],[Código CATSER ou Classe CATMAT]]="","",COUNTIF(catmat_col_range,Dados_tratados[[#This Row],[Concatenação ID 1-catálogo-código]])&amp;"-"&amp;Dados_tratados[[#This Row],[Concatenação ID 1-catálogo-código]])</f>
        <v>1-100087302</v>
      </c>
      <c r="H95" s="65">
        <f ca="1">IFERROR(INDEX(INDIRECT(area_gestora&amp;"!$L$6:$L$1000"),linha_itemPAC+1),"")</f>
        <v>1910</v>
      </c>
      <c r="I95" s="66" t="str">
        <f ca="1">Dados_tratados[[#This Row],[Área Gestora]]&amp;"-"&amp;Dados_tratados[[#This Row],[ID PCA]]</f>
        <v>SADI-66</v>
      </c>
      <c r="K95" s="67">
        <f ca="1">IFERROR(SMALL(Dados_tratados[Concatenação ID 1-catálogo-código],ROW(Dados_tratados[[#This Row],[Concatenação ID 1-catálogo-código]])-2),"")</f>
        <v>100043911</v>
      </c>
      <c r="L95" s="67" t="str">
        <f ca="1">IFERROR(INDEX('Tratamento de dados'!$S$3:$S$6,MATCH(VALUE(RIGHT(Dados_ordenados[[#This Row],[ID 1-catálogo-código]],1)),'Tratamento de dados'!$T$3:$T$6,0)),"")</f>
        <v>CATSER</v>
      </c>
      <c r="M95" s="67">
        <f ca="1">IFERROR(VALUE(MID(Dados_ordenados[[#This Row],[ID 1-catálogo-código]],2,7)),"")</f>
        <v>4391</v>
      </c>
      <c r="N95" s="68">
        <f ca="1">IFERROR(VLOOKUP(COUNTIF(catmat_ord_col_range,Dados_ordenados[[#This Row],[ID 1-catálogo-código]])&amp;"-"&amp;Dados_ordenados[[#This Row],[ID 1-catálogo-código]],Dados_tratados[[CATMAT/CATSER - Contagem de ocorrências]:[Área Gestora + ID]],2,FALSE),"")</f>
        <v>4001.6</v>
      </c>
      <c r="O95" s="69" t="str">
        <f ca="1">IFERROR(VLOOKUP(COUNTIF(catmat_ord_col_range,Dados_ordenados[[#This Row],[ID 1-catálogo-código]])&amp;"-"&amp;Dados_ordenados[[#This Row],[ID 1-catálogo-código]],Dados_tratados[[CATMAT/CATSER - Contagem de ocorrências]:[Área Gestora + ID]],3,FALSE),"")</f>
        <v>SEGE-20</v>
      </c>
      <c r="P95" s="70" t="str">
        <f ca="1">IF(OR(Dados_ordenados[[#This Row],[ID 1-catálogo-código]]="",Dados_ordenados[[#This Row],[ID 1-catálogo-código]]&lt;&gt;catmat_anterior),Dados_ordenados[[#This Row],[Área Gestora-ID]],areagestoraID_anterior&amp;", "&amp;Dados_ordenados[[#This Row],[Área Gestora-ID]])</f>
        <v>SEGE-2, SEGE-2, SEGE-20</v>
      </c>
      <c r="Q95" s="70" t="str">
        <f ca="1">IF(OR(Dados_ordenados[[#This Row],[ID 1-catálogo-código]]="",Dados_ordenados[[#This Row],[ID 1-catálogo-código]]&lt;&gt;catmat_proximo),Dados_ordenados[[#This Row],[ID concatenado por catálogo/código]],"")</f>
        <v>SEGE-2, SEGE-2, SEGE-20</v>
      </c>
    </row>
    <row r="96" spans="1:17" x14ac:dyDescent="0.25">
      <c r="A96" s="63" t="str">
        <f ca="1">area_gestora_concatenada</f>
        <v>SADI</v>
      </c>
      <c r="B96" s="64">
        <f ca="1">IFERROR(IF(INDEX(INDIRECT(area_gestora&amp;"!$B$6:$B$1000"),linha_itemPAC+1)=0,"NÃO INFORMADO",INDEX(INDIRECT(area_gestora&amp;"!$B$6:$B$1000"),linha_itemPAC+1)),"")</f>
        <v>67</v>
      </c>
      <c r="C96" s="64" t="str">
        <f ca="1">IFERROR(IF(INDEX(INDIRECT(area_gestora&amp;"!$D$6:$D$1000"),linha_itemPAC+1)="N/A","N/A", IF(INDEX(INDIRECT(area_gestora&amp;"!$D$6:$D$1000"),linha_itemPAC+1)="","NÃO INFORMADO", IF(INDEX(INDIRECT(area_gestora&amp;"!$D$6:$D$1000"),linha_itemPAC+1)=0,"NÃO INFORMADO", INDEX(INDIRECT(area_gestora&amp;"!$D$6:$D$1000"),linha_itemPAC+1)))),"")</f>
        <v>CATSER</v>
      </c>
      <c r="D96" s="64">
        <f ca="1">IFERROR(IF(ISERROR(VALUE(Dados_tratados[[#This Row],[Catálogo]]))=FALSE,Dados_tratados[[#This Row],[Catálogo]],VLOOKUP(Dados_tratados[[#This Row],[Catálogo]],$S$3:$T$6,2,FALSE)),"")</f>
        <v>1</v>
      </c>
      <c r="E96" s="64">
        <f ca="1">IFERROR(IF(INDEX(INDIRECT(area_gestora&amp;"!$E$6:$E$1000"),linha_itemPAC+1)="N/A",9999999,
IF(INDEX(INDIRECT(area_gestora&amp;"!$E$6:$E$1000"),linha_itemPAC+1)="",0,
VALUE(INDEX(INDIRECT(area_gestora&amp;"!$E$6:$E$1000"),linha_itemPAC+1)))),"")</f>
        <v>27685</v>
      </c>
      <c r="F96" s="64">
        <f ca="1">IFERROR(IF(Dados_tratados[[#This Row],[Código CATSER ou Classe CATMAT]]="","",VALUE(1&amp;TEXT(Dados_tratados[[#This Row],[Código CATSER ou Classe CATMAT]],"0000000")&amp;Dados_tratados[[#This Row],[ID Catálogo]])),"")</f>
        <v>100276851</v>
      </c>
      <c r="G96" s="64" t="str">
        <f ca="1">IF(Dados_tratados[[#This Row],[Código CATSER ou Classe CATMAT]]="","",COUNTIF(catmat_col_range,Dados_tratados[[#This Row],[Concatenação ID 1-catálogo-código]])&amp;"-"&amp;Dados_tratados[[#This Row],[Concatenação ID 1-catálogo-código]])</f>
        <v>1-100276851</v>
      </c>
      <c r="H96" s="65">
        <f ca="1">IFERROR(INDEX(INDIRECT(area_gestora&amp;"!$L$6:$L$1000"),linha_itemPAC+1),"")</f>
        <v>29119.530000000002</v>
      </c>
      <c r="I96" s="66" t="str">
        <f ca="1">Dados_tratados[[#This Row],[Área Gestora]]&amp;"-"&amp;Dados_tratados[[#This Row],[ID PCA]]</f>
        <v>SADI-67</v>
      </c>
      <c r="K96" s="67">
        <f ca="1">IFERROR(SMALL(Dados_tratados[Concatenação ID 1-catálogo-código],ROW(Dados_tratados[[#This Row],[Concatenação ID 1-catálogo-código]])-2),"")</f>
        <v>100046102</v>
      </c>
      <c r="L96" s="67" t="str">
        <f ca="1">IFERROR(INDEX('Tratamento de dados'!$S$3:$S$6,MATCH(VALUE(RIGHT(Dados_ordenados[[#This Row],[ID 1-catálogo-código]],1)),'Tratamento de dados'!$T$3:$T$6,0)),"")</f>
        <v>CATMAT</v>
      </c>
      <c r="M96" s="67">
        <f ca="1">IFERROR(VALUE(MID(Dados_ordenados[[#This Row],[ID 1-catálogo-código]],2,7)),"")</f>
        <v>4610</v>
      </c>
      <c r="N96" s="68">
        <f ca="1">IFERROR(VLOOKUP(COUNTIF(catmat_ord_col_range,Dados_ordenados[[#This Row],[ID 1-catálogo-código]])&amp;"-"&amp;Dados_ordenados[[#This Row],[ID 1-catálogo-código]],Dados_tratados[[CATMAT/CATSER - Contagem de ocorrências]:[Área Gestora + ID]],2,FALSE),"")</f>
        <v>5867.0400000000009</v>
      </c>
      <c r="O96" s="69" t="str">
        <f ca="1">IFERROR(VLOOKUP(COUNTIF(catmat_ord_col_range,Dados_ordenados[[#This Row],[ID 1-catálogo-código]])&amp;"-"&amp;Dados_ordenados[[#This Row],[ID 1-catálogo-código]],Dados_tratados[[CATMAT/CATSER - Contagem de ocorrências]:[Área Gestora + ID]],3,FALSE),"")</f>
        <v>SADI-89</v>
      </c>
      <c r="P96" s="70" t="str">
        <f ca="1">IF(OR(Dados_ordenados[[#This Row],[ID 1-catálogo-código]]="",Dados_ordenados[[#This Row],[ID 1-catálogo-código]]&lt;&gt;catmat_anterior),Dados_ordenados[[#This Row],[Área Gestora-ID]],areagestoraID_anterior&amp;", "&amp;Dados_ordenados[[#This Row],[Área Gestora-ID]])</f>
        <v>SADI-89</v>
      </c>
      <c r="Q96" s="70" t="str">
        <f ca="1">IF(OR(Dados_ordenados[[#This Row],[ID 1-catálogo-código]]="",Dados_ordenados[[#This Row],[ID 1-catálogo-código]]&lt;&gt;catmat_proximo),Dados_ordenados[[#This Row],[ID concatenado por catálogo/código]],"")</f>
        <v>SADI-89</v>
      </c>
    </row>
    <row r="97" spans="1:17" x14ac:dyDescent="0.25">
      <c r="A97" s="63" t="str">
        <f ca="1">area_gestora_concatenada</f>
        <v>SADI</v>
      </c>
      <c r="B97" s="64">
        <f ca="1">IFERROR(IF(INDEX(INDIRECT(area_gestora&amp;"!$B$6:$B$1000"),linha_itemPAC+1)=0,"NÃO INFORMADO",INDEX(INDIRECT(area_gestora&amp;"!$B$6:$B$1000"),linha_itemPAC+1)),"")</f>
        <v>68</v>
      </c>
      <c r="C97" s="64" t="str">
        <f ca="1">IFERROR(IF(INDEX(INDIRECT(area_gestora&amp;"!$D$6:$D$1000"),linha_itemPAC+1)="N/A","N/A", IF(INDEX(INDIRECT(area_gestora&amp;"!$D$6:$D$1000"),linha_itemPAC+1)="","NÃO INFORMADO", IF(INDEX(INDIRECT(area_gestora&amp;"!$D$6:$D$1000"),linha_itemPAC+1)=0,"NÃO INFORMADO", INDEX(INDIRECT(area_gestora&amp;"!$D$6:$D$1000"),linha_itemPAC+1)))),"")</f>
        <v>CATSER</v>
      </c>
      <c r="D97" s="64">
        <f ca="1">IFERROR(IF(ISERROR(VALUE(Dados_tratados[[#This Row],[Catálogo]]))=FALSE,Dados_tratados[[#This Row],[Catálogo]],VLOOKUP(Dados_tratados[[#This Row],[Catálogo]],$S$3:$T$6,2,FALSE)),"")</f>
        <v>1</v>
      </c>
      <c r="E97" s="64">
        <f ca="1">IFERROR(IF(INDEX(INDIRECT(area_gestora&amp;"!$E$6:$E$1000"),linha_itemPAC+1)="N/A",9999999,
IF(INDEX(INDIRECT(area_gestora&amp;"!$E$6:$E$1000"),linha_itemPAC+1)="",0,
VALUE(INDEX(INDIRECT(area_gestora&amp;"!$E$6:$E$1000"),linha_itemPAC+1)))),"")</f>
        <v>17507</v>
      </c>
      <c r="F97" s="64">
        <f ca="1">IFERROR(IF(Dados_tratados[[#This Row],[Código CATSER ou Classe CATMAT]]="","",VALUE(1&amp;TEXT(Dados_tratados[[#This Row],[Código CATSER ou Classe CATMAT]],"0000000")&amp;Dados_tratados[[#This Row],[ID Catálogo]])),"")</f>
        <v>100175071</v>
      </c>
      <c r="G97" s="64" t="str">
        <f ca="1">IF(Dados_tratados[[#This Row],[Código CATSER ou Classe CATMAT]]="","",COUNTIF(catmat_col_range,Dados_tratados[[#This Row],[Concatenação ID 1-catálogo-código]])&amp;"-"&amp;Dados_tratados[[#This Row],[Concatenação ID 1-catálogo-código]])</f>
        <v>1-100175071</v>
      </c>
      <c r="H97" s="65">
        <f ca="1">IFERROR(INDEX(INDIRECT(area_gestora&amp;"!$L$6:$L$1000"),linha_itemPAC+1),"")</f>
        <v>5978</v>
      </c>
      <c r="I97" s="66" t="str">
        <f ca="1">Dados_tratados[[#This Row],[Área Gestora]]&amp;"-"&amp;Dados_tratados[[#This Row],[ID PCA]]</f>
        <v>SADI-68</v>
      </c>
      <c r="K97" s="67">
        <f ca="1">IFERROR(SMALL(Dados_tratados[Concatenação ID 1-catálogo-código],ROW(Dados_tratados[[#This Row],[Concatenação ID 1-catálogo-código]])-2),"")</f>
        <v>100052102</v>
      </c>
      <c r="L97" s="67" t="str">
        <f ca="1">IFERROR(INDEX('Tratamento de dados'!$S$3:$S$6,MATCH(VALUE(RIGHT(Dados_ordenados[[#This Row],[ID 1-catálogo-código]],1)),'Tratamento de dados'!$T$3:$T$6,0)),"")</f>
        <v>CATMAT</v>
      </c>
      <c r="M97" s="67">
        <f ca="1">IFERROR(VALUE(MID(Dados_ordenados[[#This Row],[ID 1-catálogo-código]],2,7)),"")</f>
        <v>5210</v>
      </c>
      <c r="N97" s="68">
        <f ca="1">IFERROR(VLOOKUP(COUNTIF(catmat_ord_col_range,Dados_ordenados[[#This Row],[ID 1-catálogo-código]])&amp;"-"&amp;Dados_ordenados[[#This Row],[ID 1-catálogo-código]],Dados_tratados[[CATMAT/CATSER - Contagem de ocorrências]:[Área Gestora + ID]],2,FALSE),"")</f>
        <v>1813.37</v>
      </c>
      <c r="O97" s="69" t="str">
        <f ca="1">IFERROR(VLOOKUP(COUNTIF(catmat_ord_col_range,Dados_ordenados[[#This Row],[ID 1-catálogo-código]])&amp;"-"&amp;Dados_ordenados[[#This Row],[ID 1-catálogo-código]],Dados_tratados[[CATMAT/CATSER - Contagem de ocorrências]:[Área Gestora + ID]],3,FALSE),"")</f>
        <v>SADI-117</v>
      </c>
      <c r="P97" s="70" t="str">
        <f ca="1">IF(OR(Dados_ordenados[[#This Row],[ID 1-catálogo-código]]="",Dados_ordenados[[#This Row],[ID 1-catálogo-código]]&lt;&gt;catmat_anterior),Dados_ordenados[[#This Row],[Área Gestora-ID]],areagestoraID_anterior&amp;", "&amp;Dados_ordenados[[#This Row],[Área Gestora-ID]])</f>
        <v>SADI-117</v>
      </c>
      <c r="Q97" s="70" t="str">
        <f ca="1">IF(OR(Dados_ordenados[[#This Row],[ID 1-catálogo-código]]="",Dados_ordenados[[#This Row],[ID 1-catálogo-código]]&lt;&gt;catmat_proximo),Dados_ordenados[[#This Row],[ID concatenado por catálogo/código]],"")</f>
        <v>SADI-117</v>
      </c>
    </row>
    <row r="98" spans="1:17" x14ac:dyDescent="0.25">
      <c r="A98" s="63" t="str">
        <f ca="1">area_gestora_concatenada</f>
        <v>SADI</v>
      </c>
      <c r="B98" s="64">
        <f ca="1">IFERROR(IF(INDEX(INDIRECT(area_gestora&amp;"!$B$6:$B$1000"),linha_itemPAC+1)=0,"NÃO INFORMADO",INDEX(INDIRECT(area_gestora&amp;"!$B$6:$B$1000"),linha_itemPAC+1)),"")</f>
        <v>69</v>
      </c>
      <c r="C98" s="64" t="str">
        <f ca="1">IFERROR(IF(INDEX(INDIRECT(area_gestora&amp;"!$D$6:$D$1000"),linha_itemPAC+1)="N/A","N/A", IF(INDEX(INDIRECT(area_gestora&amp;"!$D$6:$D$1000"),linha_itemPAC+1)="","NÃO INFORMADO", IF(INDEX(INDIRECT(area_gestora&amp;"!$D$6:$D$1000"),linha_itemPAC+1)=0,"NÃO INFORMADO", INDEX(INDIRECT(area_gestora&amp;"!$D$6:$D$1000"),linha_itemPAC+1)))),"")</f>
        <v>CATMAT</v>
      </c>
      <c r="D98" s="64">
        <f ca="1">IFERROR(IF(ISERROR(VALUE(Dados_tratados[[#This Row],[Catálogo]]))=FALSE,Dados_tratados[[#This Row],[Catálogo]],VLOOKUP(Dados_tratados[[#This Row],[Catálogo]],$S$3:$T$6,2,FALSE)),"")</f>
        <v>2</v>
      </c>
      <c r="E98" s="64">
        <f ca="1">IFERROR(IF(INDEX(INDIRECT(area_gestora&amp;"!$E$6:$E$1000"),linha_itemPAC+1)="N/A",9999999,
IF(INDEX(INDIRECT(area_gestora&amp;"!$E$6:$E$1000"),linha_itemPAC+1)="",0,
VALUE(INDEX(INDIRECT(area_gestora&amp;"!$E$6:$E$1000"),linha_itemPAC+1)))),"")</f>
        <v>5820</v>
      </c>
      <c r="F98" s="64">
        <f ca="1">IFERROR(IF(Dados_tratados[[#This Row],[Código CATSER ou Classe CATMAT]]="","",VALUE(1&amp;TEXT(Dados_tratados[[#This Row],[Código CATSER ou Classe CATMAT]],"0000000")&amp;Dados_tratados[[#This Row],[ID Catálogo]])),"")</f>
        <v>100058202</v>
      </c>
      <c r="G98" s="64" t="str">
        <f ca="1">IF(Dados_tratados[[#This Row],[Código CATSER ou Classe CATMAT]]="","",COUNTIF(catmat_col_range,Dados_tratados[[#This Row],[Concatenação ID 1-catálogo-código]])&amp;"-"&amp;Dados_tratados[[#This Row],[Concatenação ID 1-catálogo-código]])</f>
        <v>1-100058202</v>
      </c>
      <c r="H98" s="65">
        <f ca="1">IFERROR(INDEX(INDIRECT(area_gestora&amp;"!$L$6:$L$1000"),linha_itemPAC+1),"")</f>
        <v>28000</v>
      </c>
      <c r="I98" s="66" t="str">
        <f ca="1">Dados_tratados[[#This Row],[Área Gestora]]&amp;"-"&amp;Dados_tratados[[#This Row],[ID PCA]]</f>
        <v>SADI-69</v>
      </c>
      <c r="K98" s="67">
        <f ca="1">IFERROR(SMALL(Dados_tratados[Concatenação ID 1-catálogo-código],ROW(Dados_tratados[[#This Row],[Concatenação ID 1-catálogo-código]])-2),"")</f>
        <v>100053402</v>
      </c>
      <c r="L98" s="67" t="str">
        <f ca="1">IFERROR(INDEX('Tratamento de dados'!$S$3:$S$6,MATCH(VALUE(RIGHT(Dados_ordenados[[#This Row],[ID 1-catálogo-código]],1)),'Tratamento de dados'!$T$3:$T$6,0)),"")</f>
        <v>CATMAT</v>
      </c>
      <c r="M98" s="67">
        <f ca="1">IFERROR(VALUE(MID(Dados_ordenados[[#This Row],[ID 1-catálogo-código]],2,7)),"")</f>
        <v>5340</v>
      </c>
      <c r="N98" s="68">
        <f ca="1">IFERROR(VLOOKUP(COUNTIF(catmat_ord_col_range,Dados_ordenados[[#This Row],[ID 1-catálogo-código]])&amp;"-"&amp;Dados_ordenados[[#This Row],[ID 1-catálogo-código]],Dados_tratados[[CATMAT/CATSER - Contagem de ocorrências]:[Área Gestora + ID]],2,FALSE),"")</f>
        <v>0</v>
      </c>
      <c r="O98" s="69" t="str">
        <f ca="1">IFERROR(VLOOKUP(COUNTIF(catmat_ord_col_range,Dados_ordenados[[#This Row],[ID 1-catálogo-código]])&amp;"-"&amp;Dados_ordenados[[#This Row],[ID 1-catálogo-código]],Dados_tratados[[CATMAT/CATSER - Contagem de ocorrências]:[Área Gestora + ID]],3,FALSE),"")</f>
        <v>SADI-43</v>
      </c>
      <c r="P98" s="70" t="str">
        <f ca="1">IF(OR(Dados_ordenados[[#This Row],[ID 1-catálogo-código]]="",Dados_ordenados[[#This Row],[ID 1-catálogo-código]]&lt;&gt;catmat_anterior),Dados_ordenados[[#This Row],[Área Gestora-ID]],areagestoraID_anterior&amp;", "&amp;Dados_ordenados[[#This Row],[Área Gestora-ID]])</f>
        <v>SADI-43</v>
      </c>
      <c r="Q98" s="70" t="str">
        <f ca="1">IF(OR(Dados_ordenados[[#This Row],[ID 1-catálogo-código]]="",Dados_ordenados[[#This Row],[ID 1-catálogo-código]]&lt;&gt;catmat_proximo),Dados_ordenados[[#This Row],[ID concatenado por catálogo/código]],"")</f>
        <v>SADI-43</v>
      </c>
    </row>
    <row r="99" spans="1:17" x14ac:dyDescent="0.25">
      <c r="A99" s="63" t="str">
        <f ca="1">area_gestora_concatenada</f>
        <v>SADI</v>
      </c>
      <c r="B99" s="64">
        <f ca="1">IFERROR(IF(INDEX(INDIRECT(area_gestora&amp;"!$B$6:$B$1000"),linha_itemPAC+1)=0,"NÃO INFORMADO",INDEX(INDIRECT(area_gestora&amp;"!$B$6:$B$1000"),linha_itemPAC+1)),"")</f>
        <v>70</v>
      </c>
      <c r="C99" s="64" t="str">
        <f ca="1">IFERROR(IF(INDEX(INDIRECT(area_gestora&amp;"!$D$6:$D$1000"),linha_itemPAC+1)="N/A","N/A", IF(INDEX(INDIRECT(area_gestora&amp;"!$D$6:$D$1000"),linha_itemPAC+1)="","NÃO INFORMADO", IF(INDEX(INDIRECT(area_gestora&amp;"!$D$6:$D$1000"),linha_itemPAC+1)=0,"NÃO INFORMADO", INDEX(INDIRECT(area_gestora&amp;"!$D$6:$D$1000"),linha_itemPAC+1)))),"")</f>
        <v>CATMAT</v>
      </c>
      <c r="D99" s="64">
        <f ca="1">IFERROR(IF(ISERROR(VALUE(Dados_tratados[[#This Row],[Catálogo]]))=FALSE,Dados_tratados[[#This Row],[Catálogo]],VLOOKUP(Dados_tratados[[#This Row],[Catálogo]],$S$3:$T$6,2,FALSE)),"")</f>
        <v>2</v>
      </c>
      <c r="E99" s="64">
        <f ca="1">IFERROR(IF(INDEX(INDIRECT(area_gestora&amp;"!$E$6:$E$1000"),linha_itemPAC+1)="N/A",9999999,
IF(INDEX(INDIRECT(area_gestora&amp;"!$E$6:$E$1000"),linha_itemPAC+1)="",0,
VALUE(INDEX(INDIRECT(area_gestora&amp;"!$E$6:$E$1000"),linha_itemPAC+1)))),"")</f>
        <v>4110</v>
      </c>
      <c r="F99" s="64">
        <f ca="1">IFERROR(IF(Dados_tratados[[#This Row],[Código CATSER ou Classe CATMAT]]="","",VALUE(1&amp;TEXT(Dados_tratados[[#This Row],[Código CATSER ou Classe CATMAT]],"0000000")&amp;Dados_tratados[[#This Row],[ID Catálogo]])),"")</f>
        <v>100041102</v>
      </c>
      <c r="G99" s="64" t="str">
        <f ca="1">IF(Dados_tratados[[#This Row],[Código CATSER ou Classe CATMAT]]="","",COUNTIF(catmat_col_range,Dados_tratados[[#This Row],[Concatenação ID 1-catálogo-código]])&amp;"-"&amp;Dados_tratados[[#This Row],[Concatenação ID 1-catálogo-código]])</f>
        <v>1-100041102</v>
      </c>
      <c r="H99" s="65">
        <f ca="1">IFERROR(INDEX(INDIRECT(area_gestora&amp;"!$L$6:$L$1000"),linha_itemPAC+1),"")</f>
        <v>5310.45</v>
      </c>
      <c r="I99" s="66" t="str">
        <f ca="1">Dados_tratados[[#This Row],[Área Gestora]]&amp;"-"&amp;Dados_tratados[[#This Row],[ID PCA]]</f>
        <v>SADI-70</v>
      </c>
      <c r="K99" s="67">
        <f ca="1">IFERROR(SMALL(Dados_tratados[Concatenação ID 1-catálogo-código],ROW(Dados_tratados[[#This Row],[Concatenação ID 1-catálogo-código]])-2),"")</f>
        <v>100053801</v>
      </c>
      <c r="L99" s="67" t="str">
        <f ca="1">IFERROR(INDEX('Tratamento de dados'!$S$3:$S$6,MATCH(VALUE(RIGHT(Dados_ordenados[[#This Row],[ID 1-catálogo-código]],1)),'Tratamento de dados'!$T$3:$T$6,0)),"")</f>
        <v>CATSER</v>
      </c>
      <c r="M99" s="67">
        <f ca="1">IFERROR(VALUE(MID(Dados_ordenados[[#This Row],[ID 1-catálogo-código]],2,7)),"")</f>
        <v>5380</v>
      </c>
      <c r="N99" s="68">
        <f ca="1">IFERROR(VLOOKUP(COUNTIF(catmat_ord_col_range,Dados_ordenados[[#This Row],[ID 1-catálogo-código]])&amp;"-"&amp;Dados_ordenados[[#This Row],[ID 1-catálogo-código]],Dados_tratados[[CATMAT/CATSER - Contagem de ocorrências]:[Área Gestora + ID]],2,FALSE),"")</f>
        <v>637495.66999999993</v>
      </c>
      <c r="O99" s="69" t="str">
        <f ca="1">IFERROR(VLOOKUP(COUNTIF(catmat_ord_col_range,Dados_ordenados[[#This Row],[ID 1-catálogo-código]])&amp;"-"&amp;Dados_ordenados[[#This Row],[ID 1-catálogo-código]],Dados_tratados[[CATMAT/CATSER - Contagem de ocorrências]:[Área Gestora + ID]],3,FALSE),"")</f>
        <v>SADI-5</v>
      </c>
      <c r="P99" s="70" t="str">
        <f ca="1">IF(OR(Dados_ordenados[[#This Row],[ID 1-catálogo-código]]="",Dados_ordenados[[#This Row],[ID 1-catálogo-código]]&lt;&gt;catmat_anterior),Dados_ordenados[[#This Row],[Área Gestora-ID]],areagestoraID_anterior&amp;", "&amp;Dados_ordenados[[#This Row],[Área Gestora-ID]])</f>
        <v>SADI-5</v>
      </c>
      <c r="Q99" s="70" t="str">
        <f ca="1">IF(OR(Dados_ordenados[[#This Row],[ID 1-catálogo-código]]="",Dados_ordenados[[#This Row],[ID 1-catálogo-código]]&lt;&gt;catmat_proximo),Dados_ordenados[[#This Row],[ID concatenado por catálogo/código]],"")</f>
        <v>SADI-5</v>
      </c>
    </row>
    <row r="100" spans="1:17" x14ac:dyDescent="0.25">
      <c r="A100" s="63" t="str">
        <f ca="1">area_gestora_concatenada</f>
        <v>SADI</v>
      </c>
      <c r="B100" s="64">
        <f ca="1">IFERROR(IF(INDEX(INDIRECT(area_gestora&amp;"!$B$6:$B$1000"),linha_itemPAC+1)=0,"NÃO INFORMADO",INDEX(INDIRECT(area_gestora&amp;"!$B$6:$B$1000"),linha_itemPAC+1)),"")</f>
        <v>71</v>
      </c>
      <c r="C100" s="64" t="str">
        <f ca="1">IFERROR(IF(INDEX(INDIRECT(area_gestora&amp;"!$D$6:$D$1000"),linha_itemPAC+1)="N/A","N/A", IF(INDEX(INDIRECT(area_gestora&amp;"!$D$6:$D$1000"),linha_itemPAC+1)="","NÃO INFORMADO", IF(INDEX(INDIRECT(area_gestora&amp;"!$D$6:$D$1000"),linha_itemPAC+1)=0,"NÃO INFORMADO", INDEX(INDIRECT(area_gestora&amp;"!$D$6:$D$1000"),linha_itemPAC+1)))),"")</f>
        <v>CATSER</v>
      </c>
      <c r="D100" s="64">
        <f ca="1">IFERROR(IF(ISERROR(VALUE(Dados_tratados[[#This Row],[Catálogo]]))=FALSE,Dados_tratados[[#This Row],[Catálogo]],VLOOKUP(Dados_tratados[[#This Row],[Catálogo]],$S$3:$T$6,2,FALSE)),"")</f>
        <v>1</v>
      </c>
      <c r="E100" s="64">
        <f ca="1">IFERROR(IF(INDEX(INDIRECT(area_gestora&amp;"!$E$6:$E$1000"),linha_itemPAC+1)="N/A",9999999,
IF(INDEX(INDIRECT(area_gestora&amp;"!$E$6:$E$1000"),linha_itemPAC+1)="",0,
VALUE(INDEX(INDIRECT(area_gestora&amp;"!$E$6:$E$1000"),linha_itemPAC+1)))),"")</f>
        <v>14591</v>
      </c>
      <c r="F100" s="64">
        <f ca="1">IFERROR(IF(Dados_tratados[[#This Row],[Código CATSER ou Classe CATMAT]]="","",VALUE(1&amp;TEXT(Dados_tratados[[#This Row],[Código CATSER ou Classe CATMAT]],"0000000")&amp;Dados_tratados[[#This Row],[ID Catálogo]])),"")</f>
        <v>100145911</v>
      </c>
      <c r="G100" s="64" t="str">
        <f ca="1">IF(Dados_tratados[[#This Row],[Código CATSER ou Classe CATMAT]]="","",COUNTIF(catmat_col_range,Dados_tratados[[#This Row],[Concatenação ID 1-catálogo-código]])&amp;"-"&amp;Dados_tratados[[#This Row],[Concatenação ID 1-catálogo-código]])</f>
        <v>1-100145911</v>
      </c>
      <c r="H100" s="65">
        <f ca="1">IFERROR(INDEX(INDIRECT(area_gestora&amp;"!$L$6:$L$1000"),linha_itemPAC+1),"")</f>
        <v>50306</v>
      </c>
      <c r="I100" s="66" t="str">
        <f ca="1">Dados_tratados[[#This Row],[Área Gestora]]&amp;"-"&amp;Dados_tratados[[#This Row],[ID PCA]]</f>
        <v>SADI-71</v>
      </c>
      <c r="K100" s="67">
        <f ca="1">IFERROR(SMALL(Dados_tratados[Concatenação ID 1-catálogo-código],ROW(Dados_tratados[[#This Row],[Concatenação ID 1-catálogo-código]])-2),"")</f>
        <v>100054281</v>
      </c>
      <c r="L100" s="67" t="str">
        <f ca="1">IFERROR(INDEX('Tratamento de dados'!$S$3:$S$6,MATCH(VALUE(RIGHT(Dados_ordenados[[#This Row],[ID 1-catálogo-código]],1)),'Tratamento de dados'!$T$3:$T$6,0)),"")</f>
        <v>CATSER</v>
      </c>
      <c r="M100" s="67">
        <f ca="1">IFERROR(VALUE(MID(Dados_ordenados[[#This Row],[ID 1-catálogo-código]],2,7)),"")</f>
        <v>5428</v>
      </c>
      <c r="N100" s="68">
        <f ca="1">IFERROR(VLOOKUP(COUNTIF(catmat_ord_col_range,Dados_ordenados[[#This Row],[ID 1-catálogo-código]])&amp;"-"&amp;Dados_ordenados[[#This Row],[ID 1-catálogo-código]],Dados_tratados[[CATMAT/CATSER - Contagem de ocorrências]:[Área Gestora + ID]],2,FALSE),"")</f>
        <v>11540</v>
      </c>
      <c r="O100" s="69" t="str">
        <f ca="1">IFERROR(VLOOKUP(COUNTIF(catmat_ord_col_range,Dados_ordenados[[#This Row],[ID 1-catálogo-código]])&amp;"-"&amp;Dados_ordenados[[#This Row],[ID 1-catálogo-código]],Dados_tratados[[CATMAT/CATSER - Contagem de ocorrências]:[Área Gestora + ID]],3,FALSE),"")</f>
        <v>SADI-97</v>
      </c>
      <c r="P100" s="70" t="str">
        <f ca="1">IF(OR(Dados_ordenados[[#This Row],[ID 1-catálogo-código]]="",Dados_ordenados[[#This Row],[ID 1-catálogo-código]]&lt;&gt;catmat_anterior),Dados_ordenados[[#This Row],[Área Gestora-ID]],areagestoraID_anterior&amp;", "&amp;Dados_ordenados[[#This Row],[Área Gestora-ID]])</f>
        <v>SADI-97</v>
      </c>
      <c r="Q100" s="70" t="str">
        <f ca="1">IF(OR(Dados_ordenados[[#This Row],[ID 1-catálogo-código]]="",Dados_ordenados[[#This Row],[ID 1-catálogo-código]]&lt;&gt;catmat_proximo),Dados_ordenados[[#This Row],[ID concatenado por catálogo/código]],"")</f>
        <v>SADI-97</v>
      </c>
    </row>
    <row r="101" spans="1:17" x14ac:dyDescent="0.25">
      <c r="A101" s="63" t="str">
        <f ca="1">area_gestora_concatenada</f>
        <v>SADI</v>
      </c>
      <c r="B101" s="64">
        <f ca="1">IFERROR(IF(INDEX(INDIRECT(area_gestora&amp;"!$B$6:$B$1000"),linha_itemPAC+1)=0,"NÃO INFORMADO",INDEX(INDIRECT(area_gestora&amp;"!$B$6:$B$1000"),linha_itemPAC+1)),"")</f>
        <v>72</v>
      </c>
      <c r="C101" s="64" t="str">
        <f ca="1">IFERROR(IF(INDEX(INDIRECT(area_gestora&amp;"!$D$6:$D$1000"),linha_itemPAC+1)="N/A","N/A", IF(INDEX(INDIRECT(area_gestora&amp;"!$D$6:$D$1000"),linha_itemPAC+1)="","NÃO INFORMADO", IF(INDEX(INDIRECT(area_gestora&amp;"!$D$6:$D$1000"),linha_itemPAC+1)=0,"NÃO INFORMADO", INDEX(INDIRECT(area_gestora&amp;"!$D$6:$D$1000"),linha_itemPAC+1)))),"")</f>
        <v>CATMAT</v>
      </c>
      <c r="D101" s="64">
        <f ca="1">IFERROR(IF(ISERROR(VALUE(Dados_tratados[[#This Row],[Catálogo]]))=FALSE,Dados_tratados[[#This Row],[Catálogo]],VLOOKUP(Dados_tratados[[#This Row],[Catálogo]],$S$3:$T$6,2,FALSE)),"")</f>
        <v>2</v>
      </c>
      <c r="E101" s="64">
        <f ca="1">IFERROR(IF(INDEX(INDIRECT(area_gestora&amp;"!$E$6:$E$1000"),linha_itemPAC+1)="N/A",9999999,
IF(INDEX(INDIRECT(area_gestora&amp;"!$E$6:$E$1000"),linha_itemPAC+1)="",0,
VALUE(INDEX(INDIRECT(area_gestora&amp;"!$E$6:$E$1000"),linha_itemPAC+1)))),"")</f>
        <v>9905</v>
      </c>
      <c r="F101" s="64">
        <f ca="1">IFERROR(IF(Dados_tratados[[#This Row],[Código CATSER ou Classe CATMAT]]="","",VALUE(1&amp;TEXT(Dados_tratados[[#This Row],[Código CATSER ou Classe CATMAT]],"0000000")&amp;Dados_tratados[[#This Row],[ID Catálogo]])),"")</f>
        <v>100099052</v>
      </c>
      <c r="G101" s="64" t="str">
        <f ca="1">IF(Dados_tratados[[#This Row],[Código CATSER ou Classe CATMAT]]="","",COUNTIF(catmat_col_range,Dados_tratados[[#This Row],[Concatenação ID 1-catálogo-código]])&amp;"-"&amp;Dados_tratados[[#This Row],[Concatenação ID 1-catálogo-código]])</f>
        <v>1-100099052</v>
      </c>
      <c r="H101" s="65">
        <f ca="1">IFERROR(INDEX(INDIRECT(area_gestora&amp;"!$L$6:$L$1000"),linha_itemPAC+1),"")</f>
        <v>4326</v>
      </c>
      <c r="I101" s="66" t="str">
        <f ca="1">Dados_tratados[[#This Row],[Área Gestora]]&amp;"-"&amp;Dados_tratados[[#This Row],[ID PCA]]</f>
        <v>SADI-72</v>
      </c>
      <c r="K101" s="67">
        <f ca="1">IFERROR(SMALL(Dados_tratados[Concatenação ID 1-catálogo-código],ROW(Dados_tratados[[#This Row],[Concatenação ID 1-catálogo-código]])-2),"")</f>
        <v>100054361</v>
      </c>
      <c r="L101" s="67" t="str">
        <f ca="1">IFERROR(INDEX('Tratamento de dados'!$S$3:$S$6,MATCH(VALUE(RIGHT(Dados_ordenados[[#This Row],[ID 1-catálogo-código]],1)),'Tratamento de dados'!$T$3:$T$6,0)),"")</f>
        <v>CATSER</v>
      </c>
      <c r="M101" s="67">
        <f ca="1">IFERROR(VALUE(MID(Dados_ordenados[[#This Row],[ID 1-catálogo-código]],2,7)),"")</f>
        <v>5436</v>
      </c>
      <c r="N101" s="68">
        <f ca="1">IFERROR(VLOOKUP(COUNTIF(catmat_ord_col_range,Dados_ordenados[[#This Row],[ID 1-catálogo-código]])&amp;"-"&amp;Dados_ordenados[[#This Row],[ID 1-catálogo-código]],Dados_tratados[[CATMAT/CATSER - Contagem de ocorrências]:[Área Gestora + ID]],2,FALSE),"")</f>
        <v>0</v>
      </c>
      <c r="O101" s="69" t="str">
        <f ca="1">IFERROR(VLOOKUP(COUNTIF(catmat_ord_col_range,Dados_ordenados[[#This Row],[ID 1-catálogo-código]])&amp;"-"&amp;Dados_ordenados[[#This Row],[ID 1-catálogo-código]],Dados_tratados[[CATMAT/CATSER - Contagem de ocorrências]:[Área Gestora + ID]],3,FALSE),"")</f>
        <v>SADI-46</v>
      </c>
      <c r="P101" s="70" t="str">
        <f ca="1">IF(OR(Dados_ordenados[[#This Row],[ID 1-catálogo-código]]="",Dados_ordenados[[#This Row],[ID 1-catálogo-código]]&lt;&gt;catmat_anterior),Dados_ordenados[[#This Row],[Área Gestora-ID]],areagestoraID_anterior&amp;", "&amp;Dados_ordenados[[#This Row],[Área Gestora-ID]])</f>
        <v>SADI-46</v>
      </c>
      <c r="Q101" s="70" t="str">
        <f ca="1">IF(OR(Dados_ordenados[[#This Row],[ID 1-catálogo-código]]="",Dados_ordenados[[#This Row],[ID 1-catálogo-código]]&lt;&gt;catmat_proximo),Dados_ordenados[[#This Row],[ID concatenado por catálogo/código]],"")</f>
        <v>SADI-46</v>
      </c>
    </row>
    <row r="102" spans="1:17" x14ac:dyDescent="0.25">
      <c r="A102" s="63" t="str">
        <f ca="1">area_gestora_concatenada</f>
        <v>SADI</v>
      </c>
      <c r="B102" s="64">
        <f ca="1">IFERROR(IF(INDEX(INDIRECT(area_gestora&amp;"!$B$6:$B$1000"),linha_itemPAC+1)=0,"NÃO INFORMADO",INDEX(INDIRECT(area_gestora&amp;"!$B$6:$B$1000"),linha_itemPAC+1)),"")</f>
        <v>73</v>
      </c>
      <c r="C102" s="64" t="str">
        <f ca="1">IFERROR(IF(INDEX(INDIRECT(area_gestora&amp;"!$D$6:$D$1000"),linha_itemPAC+1)="N/A","N/A", IF(INDEX(INDIRECT(area_gestora&amp;"!$D$6:$D$1000"),linha_itemPAC+1)="","NÃO INFORMADO", IF(INDEX(INDIRECT(area_gestora&amp;"!$D$6:$D$1000"),linha_itemPAC+1)=0,"NÃO INFORMADO", INDEX(INDIRECT(area_gestora&amp;"!$D$6:$D$1000"),linha_itemPAC+1)))),"")</f>
        <v>CATSER</v>
      </c>
      <c r="D102" s="64">
        <f ca="1">IFERROR(IF(ISERROR(VALUE(Dados_tratados[[#This Row],[Catálogo]]))=FALSE,Dados_tratados[[#This Row],[Catálogo]],VLOOKUP(Dados_tratados[[#This Row],[Catálogo]],$S$3:$T$6,2,FALSE)),"")</f>
        <v>1</v>
      </c>
      <c r="E102" s="64">
        <f ca="1">IFERROR(IF(INDEX(INDIRECT(area_gestora&amp;"!$E$6:$E$1000"),linha_itemPAC+1)="N/A",9999999,
IF(INDEX(INDIRECT(area_gestora&amp;"!$E$6:$E$1000"),linha_itemPAC+1)="",0,
VALUE(INDEX(INDIRECT(area_gestora&amp;"!$E$6:$E$1000"),linha_itemPAC+1)))),"")</f>
        <v>18180</v>
      </c>
      <c r="F102" s="64">
        <f ca="1">IFERROR(IF(Dados_tratados[[#This Row],[Código CATSER ou Classe CATMAT]]="","",VALUE(1&amp;TEXT(Dados_tratados[[#This Row],[Código CATSER ou Classe CATMAT]],"0000000")&amp;Dados_tratados[[#This Row],[ID Catálogo]])),"")</f>
        <v>100181801</v>
      </c>
      <c r="G102" s="64" t="str">
        <f ca="1">IF(Dados_tratados[[#This Row],[Código CATSER ou Classe CATMAT]]="","",COUNTIF(catmat_col_range,Dados_tratados[[#This Row],[Concatenação ID 1-catálogo-código]])&amp;"-"&amp;Dados_tratados[[#This Row],[Concatenação ID 1-catálogo-código]])</f>
        <v>1-100181801</v>
      </c>
      <c r="H102" s="65">
        <f ca="1">IFERROR(INDEX(INDIRECT(area_gestora&amp;"!$L$6:$L$1000"),linha_itemPAC+1),"")</f>
        <v>629424.19999999995</v>
      </c>
      <c r="I102" s="66" t="str">
        <f ca="1">Dados_tratados[[#This Row],[Área Gestora]]&amp;"-"&amp;Dados_tratados[[#This Row],[ID PCA]]</f>
        <v>SADI-73</v>
      </c>
      <c r="K102" s="67">
        <f ca="1">IFERROR(SMALL(Dados_tratados[Concatenação ID 1-catálogo-código],ROW(Dados_tratados[[#This Row],[Concatenação ID 1-catálogo-código]])-2),"")</f>
        <v>100054402</v>
      </c>
      <c r="L102" s="67" t="str">
        <f ca="1">IFERROR(INDEX('Tratamento de dados'!$S$3:$S$6,MATCH(VALUE(RIGHT(Dados_ordenados[[#This Row],[ID 1-catálogo-código]],1)),'Tratamento de dados'!$T$3:$T$6,0)),"")</f>
        <v>CATMAT</v>
      </c>
      <c r="M102" s="67">
        <f ca="1">IFERROR(VALUE(MID(Dados_ordenados[[#This Row],[ID 1-catálogo-código]],2,7)),"")</f>
        <v>5440</v>
      </c>
      <c r="N102" s="68">
        <f ca="1">IFERROR(VLOOKUP(COUNTIF(catmat_ord_col_range,Dados_ordenados[[#This Row],[ID 1-catálogo-código]])&amp;"-"&amp;Dados_ordenados[[#This Row],[ID 1-catálogo-código]],Dados_tratados[[CATMAT/CATSER - Contagem de ocorrências]:[Área Gestora + ID]],2,FALSE),"")</f>
        <v>0</v>
      </c>
      <c r="O102" s="69" t="str">
        <f ca="1">IFERROR(VLOOKUP(COUNTIF(catmat_ord_col_range,Dados_ordenados[[#This Row],[ID 1-catálogo-código]])&amp;"-"&amp;Dados_ordenados[[#This Row],[ID 1-catálogo-código]],Dados_tratados[[CATMAT/CATSER - Contagem de ocorrências]:[Área Gestora + ID]],3,FALSE),"")</f>
        <v>SADI-131</v>
      </c>
      <c r="P102" s="70" t="str">
        <f ca="1">IF(OR(Dados_ordenados[[#This Row],[ID 1-catálogo-código]]="",Dados_ordenados[[#This Row],[ID 1-catálogo-código]]&lt;&gt;catmat_anterior),Dados_ordenados[[#This Row],[Área Gestora-ID]],areagestoraID_anterior&amp;", "&amp;Dados_ordenados[[#This Row],[Área Gestora-ID]])</f>
        <v>SADI-131</v>
      </c>
      <c r="Q102" s="70" t="str">
        <f ca="1">IF(OR(Dados_ordenados[[#This Row],[ID 1-catálogo-código]]="",Dados_ordenados[[#This Row],[ID 1-catálogo-código]]&lt;&gt;catmat_proximo),Dados_ordenados[[#This Row],[ID concatenado por catálogo/código]],"")</f>
        <v>SADI-131</v>
      </c>
    </row>
    <row r="103" spans="1:17" x14ac:dyDescent="0.25">
      <c r="A103" s="63" t="str">
        <f ca="1">area_gestora_concatenada</f>
        <v>SADI</v>
      </c>
      <c r="B103" s="64">
        <f ca="1">IFERROR(IF(INDEX(INDIRECT(area_gestora&amp;"!$B$6:$B$1000"),linha_itemPAC+1)=0,"NÃO INFORMADO",INDEX(INDIRECT(area_gestora&amp;"!$B$6:$B$1000"),linha_itemPAC+1)),"")</f>
        <v>74</v>
      </c>
      <c r="C103" s="64" t="str">
        <f ca="1">IFERROR(IF(INDEX(INDIRECT(area_gestora&amp;"!$D$6:$D$1000"),linha_itemPAC+1)="N/A","N/A", IF(INDEX(INDIRECT(area_gestora&amp;"!$D$6:$D$1000"),linha_itemPAC+1)="","NÃO INFORMADO", IF(INDEX(INDIRECT(area_gestora&amp;"!$D$6:$D$1000"),linha_itemPAC+1)=0,"NÃO INFORMADO", INDEX(INDIRECT(area_gestora&amp;"!$D$6:$D$1000"),linha_itemPAC+1)))),"")</f>
        <v>CATMAT</v>
      </c>
      <c r="D103" s="64">
        <f ca="1">IFERROR(IF(ISERROR(VALUE(Dados_tratados[[#This Row],[Catálogo]]))=FALSE,Dados_tratados[[#This Row],[Catálogo]],VLOOKUP(Dados_tratados[[#This Row],[Catálogo]],$S$3:$T$6,2,FALSE)),"")</f>
        <v>2</v>
      </c>
      <c r="E103" s="64">
        <f ca="1">IFERROR(IF(INDEX(INDIRECT(area_gestora&amp;"!$E$6:$E$1000"),linha_itemPAC+1)="N/A",9999999,
IF(INDEX(INDIRECT(area_gestora&amp;"!$E$6:$E$1000"),linha_itemPAC+1)="",0,
VALUE(INDEX(INDIRECT(area_gestora&amp;"!$E$6:$E$1000"),linha_itemPAC+1)))),"")</f>
        <v>5805</v>
      </c>
      <c r="F103" s="64">
        <f ca="1">IFERROR(IF(Dados_tratados[[#This Row],[Código CATSER ou Classe CATMAT]]="","",VALUE(1&amp;TEXT(Dados_tratados[[#This Row],[Código CATSER ou Classe CATMAT]],"0000000")&amp;Dados_tratados[[#This Row],[ID Catálogo]])),"")</f>
        <v>100058052</v>
      </c>
      <c r="G103" s="64" t="str">
        <f ca="1">IF(Dados_tratados[[#This Row],[Código CATSER ou Classe CATMAT]]="","",COUNTIF(catmat_col_range,Dados_tratados[[#This Row],[Concatenação ID 1-catálogo-código]])&amp;"-"&amp;Dados_tratados[[#This Row],[Concatenação ID 1-catálogo-código]])</f>
        <v>1-100058052</v>
      </c>
      <c r="H103" s="65">
        <f ca="1">IFERROR(INDEX(INDIRECT(area_gestora&amp;"!$L$6:$L$1000"),linha_itemPAC+1),"")</f>
        <v>0</v>
      </c>
      <c r="I103" s="66" t="str">
        <f ca="1">Dados_tratados[[#This Row],[Área Gestora]]&amp;"-"&amp;Dados_tratados[[#This Row],[ID PCA]]</f>
        <v>SADI-74</v>
      </c>
      <c r="K103" s="67">
        <f ca="1">IFERROR(SMALL(Dados_tratados[Concatenação ID 1-catálogo-código],ROW(Dados_tratados[[#This Row],[Concatenação ID 1-catálogo-código]])-2),"")</f>
        <v>100054521</v>
      </c>
      <c r="L103" s="67" t="str">
        <f ca="1">IFERROR(INDEX('Tratamento de dados'!$S$3:$S$6,MATCH(VALUE(RIGHT(Dados_ordenados[[#This Row],[ID 1-catálogo-código]],1)),'Tratamento de dados'!$T$3:$T$6,0)),"")</f>
        <v>CATSER</v>
      </c>
      <c r="M103" s="67">
        <f ca="1">IFERROR(VALUE(MID(Dados_ordenados[[#This Row],[ID 1-catálogo-código]],2,7)),"")</f>
        <v>5452</v>
      </c>
      <c r="N103" s="68">
        <f ca="1">IFERROR(VLOOKUP(COUNTIF(catmat_ord_col_range,Dados_ordenados[[#This Row],[ID 1-catálogo-código]])&amp;"-"&amp;Dados_ordenados[[#This Row],[ID 1-catálogo-código]],Dados_tratados[[CATMAT/CATSER - Contagem de ocorrências]:[Área Gestora + ID]],2,FALSE),"")</f>
        <v>48076</v>
      </c>
      <c r="O103" s="69" t="str">
        <f ca="1">IFERROR(VLOOKUP(COUNTIF(catmat_ord_col_range,Dados_ordenados[[#This Row],[ID 1-catálogo-código]])&amp;"-"&amp;Dados_ordenados[[#This Row],[ID 1-catálogo-código]],Dados_tratados[[CATMAT/CATSER - Contagem de ocorrências]:[Área Gestora + ID]],3,FALSE),"")</f>
        <v>SADI-85</v>
      </c>
      <c r="P103" s="70" t="str">
        <f ca="1">IF(OR(Dados_ordenados[[#This Row],[ID 1-catálogo-código]]="",Dados_ordenados[[#This Row],[ID 1-catálogo-código]]&lt;&gt;catmat_anterior),Dados_ordenados[[#This Row],[Área Gestora-ID]],areagestoraID_anterior&amp;", "&amp;Dados_ordenados[[#This Row],[Área Gestora-ID]])</f>
        <v>SADI-85</v>
      </c>
      <c r="Q103" s="70" t="str">
        <f ca="1">IF(OR(Dados_ordenados[[#This Row],[ID 1-catálogo-código]]="",Dados_ordenados[[#This Row],[ID 1-catálogo-código]]&lt;&gt;catmat_proximo),Dados_ordenados[[#This Row],[ID concatenado por catálogo/código]],"")</f>
        <v/>
      </c>
    </row>
    <row r="104" spans="1:17" x14ac:dyDescent="0.25">
      <c r="A104" s="63" t="str">
        <f ca="1">area_gestora_concatenada</f>
        <v>SADI</v>
      </c>
      <c r="B104" s="64">
        <f ca="1">IFERROR(IF(INDEX(INDIRECT(area_gestora&amp;"!$B$6:$B$1000"),linha_itemPAC+1)=0,"NÃO INFORMADO",INDEX(INDIRECT(area_gestora&amp;"!$B$6:$B$1000"),linha_itemPAC+1)),"")</f>
        <v>75</v>
      </c>
      <c r="C104" s="64" t="str">
        <f ca="1">IFERROR(IF(INDEX(INDIRECT(area_gestora&amp;"!$D$6:$D$1000"),linha_itemPAC+1)="N/A","N/A", IF(INDEX(INDIRECT(area_gestora&amp;"!$D$6:$D$1000"),linha_itemPAC+1)="","NÃO INFORMADO", IF(INDEX(INDIRECT(area_gestora&amp;"!$D$6:$D$1000"),linha_itemPAC+1)=0,"NÃO INFORMADO", INDEX(INDIRECT(area_gestora&amp;"!$D$6:$D$1000"),linha_itemPAC+1)))),"")</f>
        <v>CATSER</v>
      </c>
      <c r="D104" s="64">
        <f ca="1">IFERROR(IF(ISERROR(VALUE(Dados_tratados[[#This Row],[Catálogo]]))=FALSE,Dados_tratados[[#This Row],[Catálogo]],VLOOKUP(Dados_tratados[[#This Row],[Catálogo]],$S$3:$T$6,2,FALSE)),"")</f>
        <v>1</v>
      </c>
      <c r="E104" s="64">
        <f ca="1">IFERROR(IF(INDEX(INDIRECT(area_gestora&amp;"!$E$6:$E$1000"),linha_itemPAC+1)="N/A",9999999,
IF(INDEX(INDIRECT(area_gestora&amp;"!$E$6:$E$1000"),linha_itemPAC+1)="",0,
VALUE(INDEX(INDIRECT(area_gestora&amp;"!$E$6:$E$1000"),linha_itemPAC+1)))),"")</f>
        <v>5576</v>
      </c>
      <c r="F104" s="64">
        <f ca="1">IFERROR(IF(Dados_tratados[[#This Row],[Código CATSER ou Classe CATMAT]]="","",VALUE(1&amp;TEXT(Dados_tratados[[#This Row],[Código CATSER ou Classe CATMAT]],"0000000")&amp;Dados_tratados[[#This Row],[ID Catálogo]])),"")</f>
        <v>100055761</v>
      </c>
      <c r="G104" s="64" t="str">
        <f ca="1">IF(Dados_tratados[[#This Row],[Código CATSER ou Classe CATMAT]]="","",COUNTIF(catmat_col_range,Dados_tratados[[#This Row],[Concatenação ID 1-catálogo-código]])&amp;"-"&amp;Dados_tratados[[#This Row],[Concatenação ID 1-catálogo-código]])</f>
        <v>1-100055761</v>
      </c>
      <c r="H104" s="65">
        <f ca="1">IFERROR(INDEX(INDIRECT(area_gestora&amp;"!$L$6:$L$1000"),linha_itemPAC+1),"")</f>
        <v>0</v>
      </c>
      <c r="I104" s="66" t="str">
        <f ca="1">Dados_tratados[[#This Row],[Área Gestora]]&amp;"-"&amp;Dados_tratados[[#This Row],[ID PCA]]</f>
        <v>SADI-75</v>
      </c>
      <c r="K104" s="67">
        <f ca="1">IFERROR(SMALL(Dados_tratados[Concatenação ID 1-catálogo-código],ROW(Dados_tratados[[#This Row],[Concatenação ID 1-catálogo-código]])-2),"")</f>
        <v>100054521</v>
      </c>
      <c r="L104" s="67" t="str">
        <f ca="1">IFERROR(INDEX('Tratamento de dados'!$S$3:$S$6,MATCH(VALUE(RIGHT(Dados_ordenados[[#This Row],[ID 1-catálogo-código]],1)),'Tratamento de dados'!$T$3:$T$6,0)),"")</f>
        <v>CATSER</v>
      </c>
      <c r="M104" s="67">
        <f ca="1">IFERROR(VALUE(MID(Dados_ordenados[[#This Row],[ID 1-catálogo-código]],2,7)),"")</f>
        <v>5452</v>
      </c>
      <c r="N104" s="68">
        <f ca="1">IFERROR(VLOOKUP(COUNTIF(catmat_ord_col_range,Dados_ordenados[[#This Row],[ID 1-catálogo-código]])&amp;"-"&amp;Dados_ordenados[[#This Row],[ID 1-catálogo-código]],Dados_tratados[[CATMAT/CATSER - Contagem de ocorrências]:[Área Gestora + ID]],2,FALSE),"")</f>
        <v>30000</v>
      </c>
      <c r="O104" s="69" t="str">
        <f ca="1">IFERROR(VLOOKUP(COUNTIF(catmat_ord_col_range,Dados_ordenados[[#This Row],[ID 1-catálogo-código]])&amp;"-"&amp;Dados_ordenados[[#This Row],[ID 1-catálogo-código]],Dados_tratados[[CATMAT/CATSER - Contagem de ocorrências]:[Área Gestora + ID]],3,FALSE),"")</f>
        <v>SADI-144</v>
      </c>
      <c r="P104" s="70" t="str">
        <f ca="1">IF(OR(Dados_ordenados[[#This Row],[ID 1-catálogo-código]]="",Dados_ordenados[[#This Row],[ID 1-catálogo-código]]&lt;&gt;catmat_anterior),Dados_ordenados[[#This Row],[Área Gestora-ID]],areagestoraID_anterior&amp;", "&amp;Dados_ordenados[[#This Row],[Área Gestora-ID]])</f>
        <v>SADI-85, SADI-144</v>
      </c>
      <c r="Q104" s="70" t="str">
        <f ca="1">IF(OR(Dados_ordenados[[#This Row],[ID 1-catálogo-código]]="",Dados_ordenados[[#This Row],[ID 1-catálogo-código]]&lt;&gt;catmat_proximo),Dados_ordenados[[#This Row],[ID concatenado por catálogo/código]],"")</f>
        <v>SADI-85, SADI-144</v>
      </c>
    </row>
    <row r="105" spans="1:17" x14ac:dyDescent="0.25">
      <c r="A105" s="63" t="str">
        <f ca="1">area_gestora_concatenada</f>
        <v>SADI</v>
      </c>
      <c r="B105" s="64">
        <f ca="1">IFERROR(IF(INDEX(INDIRECT(area_gestora&amp;"!$B$6:$B$1000"),linha_itemPAC+1)=0,"NÃO INFORMADO",INDEX(INDIRECT(area_gestora&amp;"!$B$6:$B$1000"),linha_itemPAC+1)),"")</f>
        <v>76</v>
      </c>
      <c r="C105" s="64" t="str">
        <f ca="1">IFERROR(IF(INDEX(INDIRECT(area_gestora&amp;"!$D$6:$D$1000"),linha_itemPAC+1)="N/A","N/A", IF(INDEX(INDIRECT(area_gestora&amp;"!$D$6:$D$1000"),linha_itemPAC+1)="","NÃO INFORMADO", IF(INDEX(INDIRECT(area_gestora&amp;"!$D$6:$D$1000"),linha_itemPAC+1)=0,"NÃO INFORMADO", INDEX(INDIRECT(area_gestora&amp;"!$D$6:$D$1000"),linha_itemPAC+1)))),"")</f>
        <v>CATMAT</v>
      </c>
      <c r="D105" s="64">
        <f ca="1">IFERROR(IF(ISERROR(VALUE(Dados_tratados[[#This Row],[Catálogo]]))=FALSE,Dados_tratados[[#This Row],[Catálogo]],VLOOKUP(Dados_tratados[[#This Row],[Catálogo]],$S$3:$T$6,2,FALSE)),"")</f>
        <v>2</v>
      </c>
      <c r="E105" s="64">
        <f ca="1">IFERROR(IF(INDEX(INDIRECT(area_gestora&amp;"!$E$6:$E$1000"),linha_itemPAC+1)="N/A",9999999,
IF(INDEX(INDIRECT(area_gestora&amp;"!$E$6:$E$1000"),linha_itemPAC+1)="",0,
VALUE(INDEX(INDIRECT(area_gestora&amp;"!$E$6:$E$1000"),linha_itemPAC+1)))),"")</f>
        <v>6130</v>
      </c>
      <c r="F105" s="64">
        <f ca="1">IFERROR(IF(Dados_tratados[[#This Row],[Código CATSER ou Classe CATMAT]]="","",VALUE(1&amp;TEXT(Dados_tratados[[#This Row],[Código CATSER ou Classe CATMAT]],"0000000")&amp;Dados_tratados[[#This Row],[ID Catálogo]])),"")</f>
        <v>100061302</v>
      </c>
      <c r="G105" s="64" t="str">
        <f ca="1">IF(Dados_tratados[[#This Row],[Código CATSER ou Classe CATMAT]]="","",COUNTIF(catmat_col_range,Dados_tratados[[#This Row],[Concatenação ID 1-catálogo-código]])&amp;"-"&amp;Dados_tratados[[#This Row],[Concatenação ID 1-catálogo-código]])</f>
        <v>2-100061302</v>
      </c>
      <c r="H105" s="65">
        <f ca="1">IFERROR(INDEX(INDIRECT(area_gestora&amp;"!$L$6:$L$1000"),linha_itemPAC+1),"")</f>
        <v>0</v>
      </c>
      <c r="I105" s="66" t="str">
        <f ca="1">Dados_tratados[[#This Row],[Área Gestora]]&amp;"-"&amp;Dados_tratados[[#This Row],[ID PCA]]</f>
        <v>SADI-76</v>
      </c>
      <c r="K105" s="67">
        <f ca="1">IFERROR(SMALL(Dados_tratados[Concatenação ID 1-catálogo-código],ROW(Dados_tratados[[#This Row],[Concatenação ID 1-catálogo-código]])-2),"")</f>
        <v>100055222</v>
      </c>
      <c r="L105" s="67" t="str">
        <f ca="1">IFERROR(INDEX('Tratamento de dados'!$S$3:$S$6,MATCH(VALUE(RIGHT(Dados_ordenados[[#This Row],[ID 1-catálogo-código]],1)),'Tratamento de dados'!$T$3:$T$6,0)),"")</f>
        <v>CATMAT</v>
      </c>
      <c r="M105" s="67">
        <f ca="1">IFERROR(VALUE(MID(Dados_ordenados[[#This Row],[ID 1-catálogo-código]],2,7)),"")</f>
        <v>5522</v>
      </c>
      <c r="N105" s="68">
        <f ca="1">IFERROR(VLOOKUP(COUNTIF(catmat_ord_col_range,Dados_ordenados[[#This Row],[ID 1-catálogo-código]])&amp;"-"&amp;Dados_ordenados[[#This Row],[ID 1-catálogo-código]],Dados_tratados[[CATMAT/CATSER - Contagem de ocorrências]:[Área Gestora + ID]],2,FALSE),"")</f>
        <v>1207999</v>
      </c>
      <c r="O105" s="69" t="str">
        <f ca="1">IFERROR(VLOOKUP(COUNTIF(catmat_ord_col_range,Dados_ordenados[[#This Row],[ID 1-catálogo-código]])&amp;"-"&amp;Dados_ordenados[[#This Row],[ID 1-catálogo-código]],Dados_tratados[[CATMAT/CATSER - Contagem de ocorrências]:[Área Gestora + ID]],3,FALSE),"")</f>
        <v>SETI-59</v>
      </c>
      <c r="P105" s="70" t="str">
        <f ca="1">IF(OR(Dados_ordenados[[#This Row],[ID 1-catálogo-código]]="",Dados_ordenados[[#This Row],[ID 1-catálogo-código]]&lt;&gt;catmat_anterior),Dados_ordenados[[#This Row],[Área Gestora-ID]],areagestoraID_anterior&amp;", "&amp;Dados_ordenados[[#This Row],[Área Gestora-ID]])</f>
        <v>SETI-59</v>
      </c>
      <c r="Q105" s="70" t="str">
        <f ca="1">IF(OR(Dados_ordenados[[#This Row],[ID 1-catálogo-código]]="",Dados_ordenados[[#This Row],[ID 1-catálogo-código]]&lt;&gt;catmat_proximo),Dados_ordenados[[#This Row],[ID concatenado por catálogo/código]],"")</f>
        <v>SETI-59</v>
      </c>
    </row>
    <row r="106" spans="1:17" x14ac:dyDescent="0.25">
      <c r="A106" s="63" t="str">
        <f ca="1">area_gestora_concatenada</f>
        <v>SADI</v>
      </c>
      <c r="B106" s="64">
        <f ca="1">IFERROR(IF(INDEX(INDIRECT(area_gestora&amp;"!$B$6:$B$1000"),linha_itemPAC+1)=0,"NÃO INFORMADO",INDEX(INDIRECT(area_gestora&amp;"!$B$6:$B$1000"),linha_itemPAC+1)),"")</f>
        <v>77</v>
      </c>
      <c r="C106" s="64" t="str">
        <f ca="1">IFERROR(IF(INDEX(INDIRECT(area_gestora&amp;"!$D$6:$D$1000"),linha_itemPAC+1)="N/A","N/A", IF(INDEX(INDIRECT(area_gestora&amp;"!$D$6:$D$1000"),linha_itemPAC+1)="","NÃO INFORMADO", IF(INDEX(INDIRECT(area_gestora&amp;"!$D$6:$D$1000"),linha_itemPAC+1)=0,"NÃO INFORMADO", INDEX(INDIRECT(area_gestora&amp;"!$D$6:$D$1000"),linha_itemPAC+1)))),"")</f>
        <v>CATMAT</v>
      </c>
      <c r="D106" s="64">
        <f ca="1">IFERROR(IF(ISERROR(VALUE(Dados_tratados[[#This Row],[Catálogo]]))=FALSE,Dados_tratados[[#This Row],[Catálogo]],VLOOKUP(Dados_tratados[[#This Row],[Catálogo]],$S$3:$T$6,2,FALSE)),"")</f>
        <v>2</v>
      </c>
      <c r="E106" s="64">
        <f ca="1">IFERROR(IF(INDEX(INDIRECT(area_gestora&amp;"!$E$6:$E$1000"),linha_itemPAC+1)="N/A",9999999,
IF(INDEX(INDIRECT(area_gestora&amp;"!$E$6:$E$1000"),linha_itemPAC+1)="",0,
VALUE(INDEX(INDIRECT(area_gestora&amp;"!$E$6:$E$1000"),linha_itemPAC+1)))),"")</f>
        <v>4320</v>
      </c>
      <c r="F106" s="64">
        <f ca="1">IFERROR(IF(Dados_tratados[[#This Row],[Código CATSER ou Classe CATMAT]]="","",VALUE(1&amp;TEXT(Dados_tratados[[#This Row],[Código CATSER ou Classe CATMAT]],"0000000")&amp;Dados_tratados[[#This Row],[ID Catálogo]])),"")</f>
        <v>100043202</v>
      </c>
      <c r="G106" s="64" t="str">
        <f ca="1">IF(Dados_tratados[[#This Row],[Código CATSER ou Classe CATMAT]]="","",COUNTIF(catmat_col_range,Dados_tratados[[#This Row],[Concatenação ID 1-catálogo-código]])&amp;"-"&amp;Dados_tratados[[#This Row],[Concatenação ID 1-catálogo-código]])</f>
        <v>1-100043202</v>
      </c>
      <c r="H106" s="65">
        <f ca="1">IFERROR(INDEX(INDIRECT(area_gestora&amp;"!$L$6:$L$1000"),linha_itemPAC+1),"")</f>
        <v>37980</v>
      </c>
      <c r="I106" s="66" t="str">
        <f ca="1">Dados_tratados[[#This Row],[Área Gestora]]&amp;"-"&amp;Dados_tratados[[#This Row],[ID PCA]]</f>
        <v>SADI-77</v>
      </c>
      <c r="K106" s="67">
        <f ca="1">IFERROR(SMALL(Dados_tratados[Concatenação ID 1-catálogo-código],ROW(Dados_tratados[[#This Row],[Concatenação ID 1-catálogo-código]])-2),"")</f>
        <v>100055302</v>
      </c>
      <c r="L106" s="67" t="str">
        <f ca="1">IFERROR(INDEX('Tratamento de dados'!$S$3:$S$6,MATCH(VALUE(RIGHT(Dados_ordenados[[#This Row],[ID 1-catálogo-código]],1)),'Tratamento de dados'!$T$3:$T$6,0)),"")</f>
        <v>CATMAT</v>
      </c>
      <c r="M106" s="67">
        <f ca="1">IFERROR(VALUE(MID(Dados_ordenados[[#This Row],[ID 1-catálogo-código]],2,7)),"")</f>
        <v>5530</v>
      </c>
      <c r="N106" s="68">
        <f ca="1">IFERROR(VLOOKUP(COUNTIF(catmat_ord_col_range,Dados_ordenados[[#This Row],[ID 1-catálogo-código]])&amp;"-"&amp;Dados_ordenados[[#This Row],[ID 1-catálogo-código]],Dados_tratados[[CATMAT/CATSER - Contagem de ocorrências]:[Área Gestora + ID]],2,FALSE),"")</f>
        <v>0</v>
      </c>
      <c r="O106" s="69" t="str">
        <f ca="1">IFERROR(VLOOKUP(COUNTIF(catmat_ord_col_range,Dados_ordenados[[#This Row],[ID 1-catálogo-código]])&amp;"-"&amp;Dados_ordenados[[#This Row],[ID 1-catálogo-código]],Dados_tratados[[CATMAT/CATSER - Contagem de ocorrências]:[Área Gestora + ID]],3,FALSE),"")</f>
        <v>SADI-102</v>
      </c>
      <c r="P106" s="70" t="str">
        <f ca="1">IF(OR(Dados_ordenados[[#This Row],[ID 1-catálogo-código]]="",Dados_ordenados[[#This Row],[ID 1-catálogo-código]]&lt;&gt;catmat_anterior),Dados_ordenados[[#This Row],[Área Gestora-ID]],areagestoraID_anterior&amp;", "&amp;Dados_ordenados[[#This Row],[Área Gestora-ID]])</f>
        <v>SADI-102</v>
      </c>
      <c r="Q106" s="70" t="str">
        <f ca="1">IF(OR(Dados_ordenados[[#This Row],[ID 1-catálogo-código]]="",Dados_ordenados[[#This Row],[ID 1-catálogo-código]]&lt;&gt;catmat_proximo),Dados_ordenados[[#This Row],[ID concatenado por catálogo/código]],"")</f>
        <v>SADI-102</v>
      </c>
    </row>
    <row r="107" spans="1:17" x14ac:dyDescent="0.25">
      <c r="A107" s="63" t="str">
        <f ca="1">area_gestora_concatenada</f>
        <v>SADI</v>
      </c>
      <c r="B107" s="64">
        <f ca="1">IFERROR(IF(INDEX(INDIRECT(area_gestora&amp;"!$B$6:$B$1000"),linha_itemPAC+1)=0,"NÃO INFORMADO",INDEX(INDIRECT(area_gestora&amp;"!$B$6:$B$1000"),linha_itemPAC+1)),"")</f>
        <v>78</v>
      </c>
      <c r="C107" s="64" t="str">
        <f ca="1">IFERROR(IF(INDEX(INDIRECT(area_gestora&amp;"!$D$6:$D$1000"),linha_itemPAC+1)="N/A","N/A", IF(INDEX(INDIRECT(area_gestora&amp;"!$D$6:$D$1000"),linha_itemPAC+1)="","NÃO INFORMADO", IF(INDEX(INDIRECT(area_gestora&amp;"!$D$6:$D$1000"),linha_itemPAC+1)=0,"NÃO INFORMADO", INDEX(INDIRECT(area_gestora&amp;"!$D$6:$D$1000"),linha_itemPAC+1)))),"")</f>
        <v>CATMAT</v>
      </c>
      <c r="D107" s="64">
        <f ca="1">IFERROR(IF(ISERROR(VALUE(Dados_tratados[[#This Row],[Catálogo]]))=FALSE,Dados_tratados[[#This Row],[Catálogo]],VLOOKUP(Dados_tratados[[#This Row],[Catálogo]],$S$3:$T$6,2,FALSE)),"")</f>
        <v>2</v>
      </c>
      <c r="E107" s="64">
        <f ca="1">IFERROR(IF(INDEX(INDIRECT(area_gestora&amp;"!$E$6:$E$1000"),linha_itemPAC+1)="N/A",9999999,
IF(INDEX(INDIRECT(area_gestora&amp;"!$E$6:$E$1000"),linha_itemPAC+1)="",0,
VALUE(INDEX(INDIRECT(area_gestora&amp;"!$E$6:$E$1000"),linha_itemPAC+1)))),"")</f>
        <v>8105</v>
      </c>
      <c r="F107" s="64">
        <f ca="1">IFERROR(IF(Dados_tratados[[#This Row],[Código CATSER ou Classe CATMAT]]="","",VALUE(1&amp;TEXT(Dados_tratados[[#This Row],[Código CATSER ou Classe CATMAT]],"0000000")&amp;Dados_tratados[[#This Row],[ID Catálogo]])),"")</f>
        <v>100081052</v>
      </c>
      <c r="G107" s="64" t="str">
        <f ca="1">IF(Dados_tratados[[#This Row],[Código CATSER ou Classe CATMAT]]="","",COUNTIF(catmat_col_range,Dados_tratados[[#This Row],[Concatenação ID 1-catálogo-código]])&amp;"-"&amp;Dados_tratados[[#This Row],[Concatenação ID 1-catálogo-código]])</f>
        <v>1-100081052</v>
      </c>
      <c r="H107" s="65">
        <f ca="1">IFERROR(INDEX(INDIRECT(area_gestora&amp;"!$L$6:$L$1000"),linha_itemPAC+1),"")</f>
        <v>11956</v>
      </c>
      <c r="I107" s="66" t="str">
        <f ca="1">Dados_tratados[[#This Row],[Área Gestora]]&amp;"-"&amp;Dados_tratados[[#This Row],[ID PCA]]</f>
        <v>SADI-78</v>
      </c>
      <c r="K107" s="67">
        <f ca="1">IFERROR(SMALL(Dados_tratados[Concatenação ID 1-catálogo-código],ROW(Dados_tratados[[#This Row],[Concatenação ID 1-catálogo-código]])-2),"")</f>
        <v>100055761</v>
      </c>
      <c r="L107" s="67" t="str">
        <f ca="1">IFERROR(INDEX('Tratamento de dados'!$S$3:$S$6,MATCH(VALUE(RIGHT(Dados_ordenados[[#This Row],[ID 1-catálogo-código]],1)),'Tratamento de dados'!$T$3:$T$6,0)),"")</f>
        <v>CATSER</v>
      </c>
      <c r="M107" s="67">
        <f ca="1">IFERROR(VALUE(MID(Dados_ordenados[[#This Row],[ID 1-catálogo-código]],2,7)),"")</f>
        <v>5576</v>
      </c>
      <c r="N107" s="68">
        <f ca="1">IFERROR(VLOOKUP(COUNTIF(catmat_ord_col_range,Dados_ordenados[[#This Row],[ID 1-catálogo-código]])&amp;"-"&amp;Dados_ordenados[[#This Row],[ID 1-catálogo-código]],Dados_tratados[[CATMAT/CATSER - Contagem de ocorrências]:[Área Gestora + ID]],2,FALSE),"")</f>
        <v>0</v>
      </c>
      <c r="O107" s="69" t="str">
        <f ca="1">IFERROR(VLOOKUP(COUNTIF(catmat_ord_col_range,Dados_ordenados[[#This Row],[ID 1-catálogo-código]])&amp;"-"&amp;Dados_ordenados[[#This Row],[ID 1-catálogo-código]],Dados_tratados[[CATMAT/CATSER - Contagem de ocorrências]:[Área Gestora + ID]],3,FALSE),"")</f>
        <v>SADI-75</v>
      </c>
      <c r="P107" s="70" t="str">
        <f ca="1">IF(OR(Dados_ordenados[[#This Row],[ID 1-catálogo-código]]="",Dados_ordenados[[#This Row],[ID 1-catálogo-código]]&lt;&gt;catmat_anterior),Dados_ordenados[[#This Row],[Área Gestora-ID]],areagestoraID_anterior&amp;", "&amp;Dados_ordenados[[#This Row],[Área Gestora-ID]])</f>
        <v>SADI-75</v>
      </c>
      <c r="Q107" s="70" t="str">
        <f ca="1">IF(OR(Dados_ordenados[[#This Row],[ID 1-catálogo-código]]="",Dados_ordenados[[#This Row],[ID 1-catálogo-código]]&lt;&gt;catmat_proximo),Dados_ordenados[[#This Row],[ID concatenado por catálogo/código]],"")</f>
        <v>SADI-75</v>
      </c>
    </row>
    <row r="108" spans="1:17" x14ac:dyDescent="0.25">
      <c r="A108" s="63" t="str">
        <f ca="1">area_gestora_concatenada</f>
        <v>SADI</v>
      </c>
      <c r="B108" s="64">
        <f ca="1">IFERROR(IF(INDEX(INDIRECT(area_gestora&amp;"!$B$6:$B$1000"),linha_itemPAC+1)=0,"NÃO INFORMADO",INDEX(INDIRECT(area_gestora&amp;"!$B$6:$B$1000"),linha_itemPAC+1)),"")</f>
        <v>79</v>
      </c>
      <c r="C108" s="64" t="str">
        <f ca="1">IFERROR(IF(INDEX(INDIRECT(area_gestora&amp;"!$D$6:$D$1000"),linha_itemPAC+1)="N/A","N/A", IF(INDEX(INDIRECT(area_gestora&amp;"!$D$6:$D$1000"),linha_itemPAC+1)="","NÃO INFORMADO", IF(INDEX(INDIRECT(area_gestora&amp;"!$D$6:$D$1000"),linha_itemPAC+1)=0,"NÃO INFORMADO", INDEX(INDIRECT(area_gestora&amp;"!$D$6:$D$1000"),linha_itemPAC+1)))),"")</f>
        <v>CATMAT</v>
      </c>
      <c r="D108" s="64">
        <f ca="1">IFERROR(IF(ISERROR(VALUE(Dados_tratados[[#This Row],[Catálogo]]))=FALSE,Dados_tratados[[#This Row],[Catálogo]],VLOOKUP(Dados_tratados[[#This Row],[Catálogo]],$S$3:$T$6,2,FALSE)),"")</f>
        <v>2</v>
      </c>
      <c r="E108" s="64">
        <f ca="1">IFERROR(IF(INDEX(INDIRECT(area_gestora&amp;"!$E$6:$E$1000"),linha_itemPAC+1)="N/A",9999999,
IF(INDEX(INDIRECT(area_gestora&amp;"!$E$6:$E$1000"),linha_itemPAC+1)="",0,
VALUE(INDEX(INDIRECT(area_gestora&amp;"!$E$6:$E$1000"),linha_itemPAC+1)))),"")</f>
        <v>8455</v>
      </c>
      <c r="F108" s="64">
        <f ca="1">IFERROR(IF(Dados_tratados[[#This Row],[Código CATSER ou Classe CATMAT]]="","",VALUE(1&amp;TEXT(Dados_tratados[[#This Row],[Código CATSER ou Classe CATMAT]],"0000000")&amp;Dados_tratados[[#This Row],[ID Catálogo]])),"")</f>
        <v>100084552</v>
      </c>
      <c r="G108" s="64" t="str">
        <f ca="1">IF(Dados_tratados[[#This Row],[Código CATSER ou Classe CATMAT]]="","",COUNTIF(catmat_col_range,Dados_tratados[[#This Row],[Concatenação ID 1-catálogo-código]])&amp;"-"&amp;Dados_tratados[[#This Row],[Concatenação ID 1-catálogo-código]])</f>
        <v>1-100084552</v>
      </c>
      <c r="H108" s="65">
        <f ca="1">IFERROR(INDEX(INDIRECT(area_gestora&amp;"!$L$6:$L$1000"),linha_itemPAC+1),"")</f>
        <v>564</v>
      </c>
      <c r="I108" s="66" t="str">
        <f ca="1">Dados_tratados[[#This Row],[Área Gestora]]&amp;"-"&amp;Dados_tratados[[#This Row],[ID PCA]]</f>
        <v>SADI-79</v>
      </c>
      <c r="K108" s="67">
        <f ca="1">IFERROR(SMALL(Dados_tratados[Concatenação ID 1-catálogo-código],ROW(Dados_tratados[[#This Row],[Concatenação ID 1-catálogo-código]])-2),"")</f>
        <v>100056702</v>
      </c>
      <c r="L108" s="67" t="str">
        <f ca="1">IFERROR(INDEX('Tratamento de dados'!$S$3:$S$6,MATCH(VALUE(RIGHT(Dados_ordenados[[#This Row],[ID 1-catálogo-código]],1)),'Tratamento de dados'!$T$3:$T$6,0)),"")</f>
        <v>CATMAT</v>
      </c>
      <c r="M108" s="67">
        <f ca="1">IFERROR(VALUE(MID(Dados_ordenados[[#This Row],[ID 1-catálogo-código]],2,7)),"")</f>
        <v>5670</v>
      </c>
      <c r="N108" s="68">
        <f ca="1">IFERROR(VLOOKUP(COUNTIF(catmat_ord_col_range,Dados_ordenados[[#This Row],[ID 1-catálogo-código]])&amp;"-"&amp;Dados_ordenados[[#This Row],[ID 1-catálogo-código]],Dados_tratados[[CATMAT/CATSER - Contagem de ocorrências]:[Área Gestora + ID]],2,FALSE),"")</f>
        <v>3755.66</v>
      </c>
      <c r="O108" s="69" t="str">
        <f ca="1">IFERROR(VLOOKUP(COUNTIF(catmat_ord_col_range,Dados_ordenados[[#This Row],[ID 1-catálogo-código]])&amp;"-"&amp;Dados_ordenados[[#This Row],[ID 1-catálogo-código]],Dados_tratados[[CATMAT/CATSER - Contagem de ocorrências]:[Área Gestora + ID]],3,FALSE),"")</f>
        <v>SADI-65</v>
      </c>
      <c r="P108" s="70" t="str">
        <f ca="1">IF(OR(Dados_ordenados[[#This Row],[ID 1-catálogo-código]]="",Dados_ordenados[[#This Row],[ID 1-catálogo-código]]&lt;&gt;catmat_anterior),Dados_ordenados[[#This Row],[Área Gestora-ID]],areagestoraID_anterior&amp;", "&amp;Dados_ordenados[[#This Row],[Área Gestora-ID]])</f>
        <v>SADI-65</v>
      </c>
      <c r="Q108" s="70" t="str">
        <f ca="1">IF(OR(Dados_ordenados[[#This Row],[ID 1-catálogo-código]]="",Dados_ordenados[[#This Row],[ID 1-catálogo-código]]&lt;&gt;catmat_proximo),Dados_ordenados[[#This Row],[ID concatenado por catálogo/código]],"")</f>
        <v/>
      </c>
    </row>
    <row r="109" spans="1:17" x14ac:dyDescent="0.25">
      <c r="A109" s="63" t="str">
        <f ca="1">area_gestora_concatenada</f>
        <v>SADI</v>
      </c>
      <c r="B109" s="64">
        <f ca="1">IFERROR(IF(INDEX(INDIRECT(area_gestora&amp;"!$B$6:$B$1000"),linha_itemPAC+1)=0,"NÃO INFORMADO",INDEX(INDIRECT(area_gestora&amp;"!$B$6:$B$1000"),linha_itemPAC+1)),"")</f>
        <v>80</v>
      </c>
      <c r="C109" s="64" t="str">
        <f ca="1">IFERROR(IF(INDEX(INDIRECT(area_gestora&amp;"!$D$6:$D$1000"),linha_itemPAC+1)="N/A","N/A", IF(INDEX(INDIRECT(area_gestora&amp;"!$D$6:$D$1000"),linha_itemPAC+1)="","NÃO INFORMADO", IF(INDEX(INDIRECT(area_gestora&amp;"!$D$6:$D$1000"),linha_itemPAC+1)=0,"NÃO INFORMADO", INDEX(INDIRECT(area_gestora&amp;"!$D$6:$D$1000"),linha_itemPAC+1)))),"")</f>
        <v>CATMAT</v>
      </c>
      <c r="D109" s="64">
        <f ca="1">IFERROR(IF(ISERROR(VALUE(Dados_tratados[[#This Row],[Catálogo]]))=FALSE,Dados_tratados[[#This Row],[Catálogo]],VLOOKUP(Dados_tratados[[#This Row],[Catálogo]],$S$3:$T$6,2,FALSE)),"")</f>
        <v>2</v>
      </c>
      <c r="E109" s="64">
        <f ca="1">IFERROR(IF(INDEX(INDIRECT(area_gestora&amp;"!$E$6:$E$1000"),linha_itemPAC+1)="N/A",9999999,
IF(INDEX(INDIRECT(area_gestora&amp;"!$E$6:$E$1000"),linha_itemPAC+1)="",0,
VALUE(INDEX(INDIRECT(area_gestora&amp;"!$E$6:$E$1000"),linha_itemPAC+1)))),"")</f>
        <v>7510</v>
      </c>
      <c r="F109" s="64">
        <f ca="1">IFERROR(IF(Dados_tratados[[#This Row],[Código CATSER ou Classe CATMAT]]="","",VALUE(1&amp;TEXT(Dados_tratados[[#This Row],[Código CATSER ou Classe CATMAT]],"0000000")&amp;Dados_tratados[[#This Row],[ID Catálogo]])),"")</f>
        <v>100075102</v>
      </c>
      <c r="G109" s="64" t="str">
        <f ca="1">IF(Dados_tratados[[#This Row],[Código CATSER ou Classe CATMAT]]="","",COUNTIF(catmat_col_range,Dados_tratados[[#This Row],[Concatenação ID 1-catálogo-código]])&amp;"-"&amp;Dados_tratados[[#This Row],[Concatenação ID 1-catálogo-código]])</f>
        <v>1-100075102</v>
      </c>
      <c r="H109" s="65">
        <f ca="1">IFERROR(INDEX(INDIRECT(area_gestora&amp;"!$L$6:$L$1000"),linha_itemPAC+1),"")</f>
        <v>976</v>
      </c>
      <c r="I109" s="66" t="str">
        <f ca="1">Dados_tratados[[#This Row],[Área Gestora]]&amp;"-"&amp;Dados_tratados[[#This Row],[ID PCA]]</f>
        <v>SADI-80</v>
      </c>
      <c r="K109" s="67">
        <f ca="1">IFERROR(SMALL(Dados_tratados[Concatenação ID 1-catálogo-código],ROW(Dados_tratados[[#This Row],[Concatenação ID 1-catálogo-código]])-2),"")</f>
        <v>100056702</v>
      </c>
      <c r="L109" s="67" t="str">
        <f ca="1">IFERROR(INDEX('Tratamento de dados'!$S$3:$S$6,MATCH(VALUE(RIGHT(Dados_ordenados[[#This Row],[ID 1-catálogo-código]],1)),'Tratamento de dados'!$T$3:$T$6,0)),"")</f>
        <v>CATMAT</v>
      </c>
      <c r="M109" s="67">
        <f ca="1">IFERROR(VALUE(MID(Dados_ordenados[[#This Row],[ID 1-catálogo-código]],2,7)),"")</f>
        <v>5670</v>
      </c>
      <c r="N109" s="68">
        <f ca="1">IFERROR(VLOOKUP(COUNTIF(catmat_ord_col_range,Dados_ordenados[[#This Row],[ID 1-catálogo-código]])&amp;"-"&amp;Dados_ordenados[[#This Row],[ID 1-catálogo-código]],Dados_tratados[[CATMAT/CATSER - Contagem de ocorrências]:[Área Gestora + ID]],2,FALSE),"")</f>
        <v>188550</v>
      </c>
      <c r="O109" s="69" t="str">
        <f ca="1">IFERROR(VLOOKUP(COUNTIF(catmat_ord_col_range,Dados_ordenados[[#This Row],[ID 1-catálogo-código]])&amp;"-"&amp;Dados_ordenados[[#This Row],[ID 1-catálogo-código]],Dados_tratados[[CATMAT/CATSER - Contagem de ocorrências]:[Área Gestora + ID]],3,FALSE),"")</f>
        <v>SADI-104</v>
      </c>
      <c r="P109" s="70" t="str">
        <f ca="1">IF(OR(Dados_ordenados[[#This Row],[ID 1-catálogo-código]]="",Dados_ordenados[[#This Row],[ID 1-catálogo-código]]&lt;&gt;catmat_anterior),Dados_ordenados[[#This Row],[Área Gestora-ID]],areagestoraID_anterior&amp;", "&amp;Dados_ordenados[[#This Row],[Área Gestora-ID]])</f>
        <v>SADI-65, SADI-104</v>
      </c>
      <c r="Q109" s="70" t="str">
        <f ca="1">IF(OR(Dados_ordenados[[#This Row],[ID 1-catálogo-código]]="",Dados_ordenados[[#This Row],[ID 1-catálogo-código]]&lt;&gt;catmat_proximo),Dados_ordenados[[#This Row],[ID concatenado por catálogo/código]],"")</f>
        <v/>
      </c>
    </row>
    <row r="110" spans="1:17" x14ac:dyDescent="0.25">
      <c r="A110" s="63" t="str">
        <f ca="1">area_gestora_concatenada</f>
        <v>SADI</v>
      </c>
      <c r="B110" s="64">
        <f ca="1">IFERROR(IF(INDEX(INDIRECT(area_gestora&amp;"!$B$6:$B$1000"),linha_itemPAC+1)=0,"NÃO INFORMADO",INDEX(INDIRECT(area_gestora&amp;"!$B$6:$B$1000"),linha_itemPAC+1)),"")</f>
        <v>81</v>
      </c>
      <c r="C110" s="64" t="str">
        <f ca="1">IFERROR(IF(INDEX(INDIRECT(area_gestora&amp;"!$D$6:$D$1000"),linha_itemPAC+1)="N/A","N/A", IF(INDEX(INDIRECT(area_gestora&amp;"!$D$6:$D$1000"),linha_itemPAC+1)="","NÃO INFORMADO", IF(INDEX(INDIRECT(area_gestora&amp;"!$D$6:$D$1000"),linha_itemPAC+1)=0,"NÃO INFORMADO", INDEX(INDIRECT(area_gestora&amp;"!$D$6:$D$1000"),linha_itemPAC+1)))),"")</f>
        <v>CATMAT</v>
      </c>
      <c r="D110" s="64">
        <f ca="1">IFERROR(IF(ISERROR(VALUE(Dados_tratados[[#This Row],[Catálogo]]))=FALSE,Dados_tratados[[#This Row],[Catálogo]],VLOOKUP(Dados_tratados[[#This Row],[Catálogo]],$S$3:$T$6,2,FALSE)),"")</f>
        <v>2</v>
      </c>
      <c r="E110" s="64">
        <f ca="1">IFERROR(IF(INDEX(INDIRECT(area_gestora&amp;"!$E$6:$E$1000"),linha_itemPAC+1)="N/A",9999999,
IF(INDEX(INDIRECT(area_gestora&amp;"!$E$6:$E$1000"),linha_itemPAC+1)="",0,
VALUE(INDEX(INDIRECT(area_gestora&amp;"!$E$6:$E$1000"),linha_itemPAC+1)))),"")</f>
        <v>6150</v>
      </c>
      <c r="F110" s="64">
        <f ca="1">IFERROR(IF(Dados_tratados[[#This Row],[Código CATSER ou Classe CATMAT]]="","",VALUE(1&amp;TEXT(Dados_tratados[[#This Row],[Código CATSER ou Classe CATMAT]],"0000000")&amp;Dados_tratados[[#This Row],[ID Catálogo]])),"")</f>
        <v>100061502</v>
      </c>
      <c r="G110" s="64" t="str">
        <f ca="1">IF(Dados_tratados[[#This Row],[Código CATSER ou Classe CATMAT]]="","",COUNTIF(catmat_col_range,Dados_tratados[[#This Row],[Concatenação ID 1-catálogo-código]])&amp;"-"&amp;Dados_tratados[[#This Row],[Concatenação ID 1-catálogo-código]])</f>
        <v>1-100061502</v>
      </c>
      <c r="H110" s="65">
        <f ca="1">IFERROR(INDEX(INDIRECT(area_gestora&amp;"!$L$6:$L$1000"),linha_itemPAC+1),"")</f>
        <v>0</v>
      </c>
      <c r="I110" s="66" t="str">
        <f ca="1">Dados_tratados[[#This Row],[Área Gestora]]&amp;"-"&amp;Dados_tratados[[#This Row],[ID PCA]]</f>
        <v>SADI-81</v>
      </c>
      <c r="K110" s="67">
        <f ca="1">IFERROR(SMALL(Dados_tratados[Concatenação ID 1-catálogo-código],ROW(Dados_tratados[[#This Row],[Concatenação ID 1-catálogo-código]])-2),"")</f>
        <v>100056702</v>
      </c>
      <c r="L110" s="67" t="str">
        <f ca="1">IFERROR(INDEX('Tratamento de dados'!$S$3:$S$6,MATCH(VALUE(RIGHT(Dados_ordenados[[#This Row],[ID 1-catálogo-código]],1)),'Tratamento de dados'!$T$3:$T$6,0)),"")</f>
        <v>CATMAT</v>
      </c>
      <c r="M110" s="67">
        <f ca="1">IFERROR(VALUE(MID(Dados_ordenados[[#This Row],[ID 1-catálogo-código]],2,7)),"")</f>
        <v>5670</v>
      </c>
      <c r="N110" s="68">
        <f ca="1">IFERROR(VLOOKUP(COUNTIF(catmat_ord_col_range,Dados_ordenados[[#This Row],[ID 1-catálogo-código]])&amp;"-"&amp;Dados_ordenados[[#This Row],[ID 1-catálogo-código]],Dados_tratados[[CATMAT/CATSER - Contagem de ocorrências]:[Área Gestora + ID]],2,FALSE),"")</f>
        <v>53750</v>
      </c>
      <c r="O110" s="69" t="str">
        <f ca="1">IFERROR(VLOOKUP(COUNTIF(catmat_ord_col_range,Dados_ordenados[[#This Row],[ID 1-catálogo-código]])&amp;"-"&amp;Dados_ordenados[[#This Row],[ID 1-catálogo-código]],Dados_tratados[[CATMAT/CATSER - Contagem de ocorrências]:[Área Gestora + ID]],3,FALSE),"")</f>
        <v>SADI-105</v>
      </c>
      <c r="P110" s="70" t="str">
        <f ca="1">IF(OR(Dados_ordenados[[#This Row],[ID 1-catálogo-código]]="",Dados_ordenados[[#This Row],[ID 1-catálogo-código]]&lt;&gt;catmat_anterior),Dados_ordenados[[#This Row],[Área Gestora-ID]],areagestoraID_anterior&amp;", "&amp;Dados_ordenados[[#This Row],[Área Gestora-ID]])</f>
        <v>SADI-65, SADI-104, SADI-105</v>
      </c>
      <c r="Q110" s="70" t="str">
        <f ca="1">IF(OR(Dados_ordenados[[#This Row],[ID 1-catálogo-código]]="",Dados_ordenados[[#This Row],[ID 1-catálogo-código]]&lt;&gt;catmat_proximo),Dados_ordenados[[#This Row],[ID concatenado por catálogo/código]],"")</f>
        <v>SADI-65, SADI-104, SADI-105</v>
      </c>
    </row>
    <row r="111" spans="1:17" x14ac:dyDescent="0.25">
      <c r="A111" s="63" t="str">
        <f ca="1">area_gestora_concatenada</f>
        <v>SADI</v>
      </c>
      <c r="B111" s="64">
        <f ca="1">IFERROR(IF(INDEX(INDIRECT(area_gestora&amp;"!$B$6:$B$1000"),linha_itemPAC+1)=0,"NÃO INFORMADO",INDEX(INDIRECT(area_gestora&amp;"!$B$6:$B$1000"),linha_itemPAC+1)),"")</f>
        <v>82</v>
      </c>
      <c r="C111" s="64" t="str">
        <f ca="1">IFERROR(IF(INDEX(INDIRECT(area_gestora&amp;"!$D$6:$D$1000"),linha_itemPAC+1)="N/A","N/A", IF(INDEX(INDIRECT(area_gestora&amp;"!$D$6:$D$1000"),linha_itemPAC+1)="","NÃO INFORMADO", IF(INDEX(INDIRECT(area_gestora&amp;"!$D$6:$D$1000"),linha_itemPAC+1)=0,"NÃO INFORMADO", INDEX(INDIRECT(area_gestora&amp;"!$D$6:$D$1000"),linha_itemPAC+1)))),"")</f>
        <v>CATMAT</v>
      </c>
      <c r="D111" s="64">
        <f ca="1">IFERROR(IF(ISERROR(VALUE(Dados_tratados[[#This Row],[Catálogo]]))=FALSE,Dados_tratados[[#This Row],[Catálogo]],VLOOKUP(Dados_tratados[[#This Row],[Catálogo]],$S$3:$T$6,2,FALSE)),"")</f>
        <v>2</v>
      </c>
      <c r="E111" s="64">
        <f ca="1">IFERROR(IF(INDEX(INDIRECT(area_gestora&amp;"!$E$6:$E$1000"),linha_itemPAC+1)="N/A",9999999,
IF(INDEX(INDIRECT(area_gestora&amp;"!$E$6:$E$1000"),linha_itemPAC+1)="",0,
VALUE(INDEX(INDIRECT(area_gestora&amp;"!$E$6:$E$1000"),linha_itemPAC+1)))),"")</f>
        <v>6350</v>
      </c>
      <c r="F111" s="64">
        <f ca="1">IFERROR(IF(Dados_tratados[[#This Row],[Código CATSER ou Classe CATMAT]]="","",VALUE(1&amp;TEXT(Dados_tratados[[#This Row],[Código CATSER ou Classe CATMAT]],"0000000")&amp;Dados_tratados[[#This Row],[ID Catálogo]])),"")</f>
        <v>100063502</v>
      </c>
      <c r="G111" s="64" t="str">
        <f ca="1">IF(Dados_tratados[[#This Row],[Código CATSER ou Classe CATMAT]]="","",COUNTIF(catmat_col_range,Dados_tratados[[#This Row],[Concatenação ID 1-catálogo-código]])&amp;"-"&amp;Dados_tratados[[#This Row],[Concatenação ID 1-catálogo-código]])</f>
        <v>1-100063502</v>
      </c>
      <c r="H111" s="65">
        <f ca="1">IFERROR(INDEX(INDIRECT(area_gestora&amp;"!$L$6:$L$1000"),linha_itemPAC+1),"")</f>
        <v>13666.380000000001</v>
      </c>
      <c r="I111" s="66" t="str">
        <f ca="1">Dados_tratados[[#This Row],[Área Gestora]]&amp;"-"&amp;Dados_tratados[[#This Row],[ID PCA]]</f>
        <v>SADI-82</v>
      </c>
      <c r="K111" s="67">
        <f ca="1">IFERROR(SMALL(Dados_tratados[Concatenação ID 1-catálogo-código],ROW(Dados_tratados[[#This Row],[Concatenação ID 1-catálogo-código]])-2),"")</f>
        <v>100056802</v>
      </c>
      <c r="L111" s="67" t="str">
        <f ca="1">IFERROR(INDEX('Tratamento de dados'!$S$3:$S$6,MATCH(VALUE(RIGHT(Dados_ordenados[[#This Row],[ID 1-catálogo-código]],1)),'Tratamento de dados'!$T$3:$T$6,0)),"")</f>
        <v>CATMAT</v>
      </c>
      <c r="M111" s="67">
        <f ca="1">IFERROR(VALUE(MID(Dados_ordenados[[#This Row],[ID 1-catálogo-código]],2,7)),"")</f>
        <v>5680</v>
      </c>
      <c r="N111" s="68">
        <f ca="1">IFERROR(VLOOKUP(COUNTIF(catmat_ord_col_range,Dados_ordenados[[#This Row],[ID 1-catálogo-código]])&amp;"-"&amp;Dados_ordenados[[#This Row],[ID 1-catálogo-código]],Dados_tratados[[CATMAT/CATSER - Contagem de ocorrências]:[Área Gestora + ID]],2,FALSE),"")</f>
        <v>500</v>
      </c>
      <c r="O111" s="69" t="str">
        <f ca="1">IFERROR(VLOOKUP(COUNTIF(catmat_ord_col_range,Dados_ordenados[[#This Row],[ID 1-catálogo-código]])&amp;"-"&amp;Dados_ordenados[[#This Row],[ID 1-catálogo-código]],Dados_tratados[[CATMAT/CATSER - Contagem de ocorrências]:[Área Gestora + ID]],3,FALSE),"")</f>
        <v>SADI-135</v>
      </c>
      <c r="P111" s="70" t="str">
        <f ca="1">IF(OR(Dados_ordenados[[#This Row],[ID 1-catálogo-código]]="",Dados_ordenados[[#This Row],[ID 1-catálogo-código]]&lt;&gt;catmat_anterior),Dados_ordenados[[#This Row],[Área Gestora-ID]],areagestoraID_anterior&amp;", "&amp;Dados_ordenados[[#This Row],[Área Gestora-ID]])</f>
        <v>SADI-135</v>
      </c>
      <c r="Q111" s="70" t="str">
        <f ca="1">IF(OR(Dados_ordenados[[#This Row],[ID 1-catálogo-código]]="",Dados_ordenados[[#This Row],[ID 1-catálogo-código]]&lt;&gt;catmat_proximo),Dados_ordenados[[#This Row],[ID concatenado por catálogo/código]],"")</f>
        <v>SADI-135</v>
      </c>
    </row>
    <row r="112" spans="1:17" x14ac:dyDescent="0.25">
      <c r="A112" s="63" t="str">
        <f ca="1">area_gestora_concatenada</f>
        <v>SADI</v>
      </c>
      <c r="B112" s="64">
        <f ca="1">IFERROR(IF(INDEX(INDIRECT(area_gestora&amp;"!$B$6:$B$1000"),linha_itemPAC+1)=0,"NÃO INFORMADO",INDEX(INDIRECT(area_gestora&amp;"!$B$6:$B$1000"),linha_itemPAC+1)),"")</f>
        <v>83</v>
      </c>
      <c r="C112" s="64" t="str">
        <f ca="1">IFERROR(IF(INDEX(INDIRECT(area_gestora&amp;"!$D$6:$D$1000"),linha_itemPAC+1)="N/A","N/A", IF(INDEX(INDIRECT(area_gestora&amp;"!$D$6:$D$1000"),linha_itemPAC+1)="","NÃO INFORMADO", IF(INDEX(INDIRECT(area_gestora&amp;"!$D$6:$D$1000"),linha_itemPAC+1)=0,"NÃO INFORMADO", INDEX(INDIRECT(area_gestora&amp;"!$D$6:$D$1000"),linha_itemPAC+1)))),"")</f>
        <v>CATMAT</v>
      </c>
      <c r="D112" s="64">
        <f ca="1">IFERROR(IF(ISERROR(VALUE(Dados_tratados[[#This Row],[Catálogo]]))=FALSE,Dados_tratados[[#This Row],[Catálogo]],VLOOKUP(Dados_tratados[[#This Row],[Catálogo]],$S$3:$T$6,2,FALSE)),"")</f>
        <v>2</v>
      </c>
      <c r="E112" s="64">
        <f ca="1">IFERROR(IF(INDEX(INDIRECT(area_gestora&amp;"!$E$6:$E$1000"),linha_itemPAC+1)="N/A",9999999,
IF(INDEX(INDIRECT(area_gestora&amp;"!$E$6:$E$1000"),linha_itemPAC+1)="",0,
VALUE(INDEX(INDIRECT(area_gestora&amp;"!$E$6:$E$1000"),linha_itemPAC+1)))),"")</f>
        <v>6350</v>
      </c>
      <c r="F112" s="64">
        <f ca="1">IFERROR(IF(Dados_tratados[[#This Row],[Código CATSER ou Classe CATMAT]]="","",VALUE(1&amp;TEXT(Dados_tratados[[#This Row],[Código CATSER ou Classe CATMAT]],"0000000")&amp;Dados_tratados[[#This Row],[ID Catálogo]])),"")</f>
        <v>100063502</v>
      </c>
      <c r="G112" s="64" t="str">
        <f ca="1">IF(Dados_tratados[[#This Row],[Código CATSER ou Classe CATMAT]]="","",COUNTIF(catmat_col_range,Dados_tratados[[#This Row],[Concatenação ID 1-catálogo-código]])&amp;"-"&amp;Dados_tratados[[#This Row],[Concatenação ID 1-catálogo-código]])</f>
        <v>2-100063502</v>
      </c>
      <c r="H112" s="65">
        <f ca="1">IFERROR(INDEX(INDIRECT(area_gestora&amp;"!$L$6:$L$1000"),linha_itemPAC+1),"")</f>
        <v>14850</v>
      </c>
      <c r="I112" s="66" t="str">
        <f ca="1">Dados_tratados[[#This Row],[Área Gestora]]&amp;"-"&amp;Dados_tratados[[#This Row],[ID PCA]]</f>
        <v>SADI-83</v>
      </c>
      <c r="K112" s="67">
        <f ca="1">IFERROR(SMALL(Dados_tratados[Concatenação ID 1-catálogo-código],ROW(Dados_tratados[[#This Row],[Concatenação ID 1-catálogo-código]])-2),"")</f>
        <v>100057201</v>
      </c>
      <c r="L112" s="67" t="str">
        <f ca="1">IFERROR(INDEX('Tratamento de dados'!$S$3:$S$6,MATCH(VALUE(RIGHT(Dados_ordenados[[#This Row],[ID 1-catálogo-código]],1)),'Tratamento de dados'!$T$3:$T$6,0)),"")</f>
        <v>CATSER</v>
      </c>
      <c r="M112" s="67">
        <f ca="1">IFERROR(VALUE(MID(Dados_ordenados[[#This Row],[ID 1-catálogo-código]],2,7)),"")</f>
        <v>5720</v>
      </c>
      <c r="N112" s="68">
        <f ca="1">IFERROR(VLOOKUP(COUNTIF(catmat_ord_col_range,Dados_ordenados[[#This Row],[ID 1-catálogo-código]])&amp;"-"&amp;Dados_ordenados[[#This Row],[ID 1-catálogo-código]],Dados_tratados[[CATMAT/CATSER - Contagem de ocorrências]:[Área Gestora + ID]],2,FALSE),"")</f>
        <v>10000</v>
      </c>
      <c r="O112" s="69" t="str">
        <f ca="1">IFERROR(VLOOKUP(COUNTIF(catmat_ord_col_range,Dados_ordenados[[#This Row],[ID 1-catálogo-código]])&amp;"-"&amp;Dados_ordenados[[#This Row],[ID 1-catálogo-código]],Dados_tratados[[CATMAT/CATSER - Contagem de ocorrências]:[Área Gestora + ID]],3,FALSE),"")</f>
        <v>SSEG-11</v>
      </c>
      <c r="P112" s="70" t="str">
        <f ca="1">IF(OR(Dados_ordenados[[#This Row],[ID 1-catálogo-código]]="",Dados_ordenados[[#This Row],[ID 1-catálogo-código]]&lt;&gt;catmat_anterior),Dados_ordenados[[#This Row],[Área Gestora-ID]],areagestoraID_anterior&amp;", "&amp;Dados_ordenados[[#This Row],[Área Gestora-ID]])</f>
        <v>SSEG-11</v>
      </c>
      <c r="Q112" s="70" t="str">
        <f ca="1">IF(OR(Dados_ordenados[[#This Row],[ID 1-catálogo-código]]="",Dados_ordenados[[#This Row],[ID 1-catálogo-código]]&lt;&gt;catmat_proximo),Dados_ordenados[[#This Row],[ID concatenado por catálogo/código]],"")</f>
        <v>SSEG-11</v>
      </c>
    </row>
    <row r="113" spans="1:17" x14ac:dyDescent="0.25">
      <c r="A113" s="63" t="str">
        <f ca="1">area_gestora_concatenada</f>
        <v>SADI</v>
      </c>
      <c r="B113" s="64">
        <f ca="1">IFERROR(IF(INDEX(INDIRECT(area_gestora&amp;"!$B$6:$B$1000"),linha_itemPAC+1)=0,"NÃO INFORMADO",INDEX(INDIRECT(area_gestora&amp;"!$B$6:$B$1000"),linha_itemPAC+1)),"")</f>
        <v>84</v>
      </c>
      <c r="C113" s="64" t="str">
        <f ca="1">IFERROR(IF(INDEX(INDIRECT(area_gestora&amp;"!$D$6:$D$1000"),linha_itemPAC+1)="N/A","N/A", IF(INDEX(INDIRECT(area_gestora&amp;"!$D$6:$D$1000"),linha_itemPAC+1)="","NÃO INFORMADO", IF(INDEX(INDIRECT(area_gestora&amp;"!$D$6:$D$1000"),linha_itemPAC+1)=0,"NÃO INFORMADO", INDEX(INDIRECT(area_gestora&amp;"!$D$6:$D$1000"),linha_itemPAC+1)))),"")</f>
        <v>CATMAT</v>
      </c>
      <c r="D113" s="64">
        <f ca="1">IFERROR(IF(ISERROR(VALUE(Dados_tratados[[#This Row],[Catálogo]]))=FALSE,Dados_tratados[[#This Row],[Catálogo]],VLOOKUP(Dados_tratados[[#This Row],[Catálogo]],$S$3:$T$6,2,FALSE)),"")</f>
        <v>2</v>
      </c>
      <c r="E113" s="64">
        <f ca="1">IFERROR(IF(INDEX(INDIRECT(area_gestora&amp;"!$E$6:$E$1000"),linha_itemPAC+1)="N/A",9999999,
IF(INDEX(INDIRECT(area_gestora&amp;"!$E$6:$E$1000"),linha_itemPAC+1)="",0,
VALUE(INDEX(INDIRECT(area_gestora&amp;"!$E$6:$E$1000"),linha_itemPAC+1)))),"")</f>
        <v>8455</v>
      </c>
      <c r="F113" s="64">
        <f ca="1">IFERROR(IF(Dados_tratados[[#This Row],[Código CATSER ou Classe CATMAT]]="","",VALUE(1&amp;TEXT(Dados_tratados[[#This Row],[Código CATSER ou Classe CATMAT]],"0000000")&amp;Dados_tratados[[#This Row],[ID Catálogo]])),"")</f>
        <v>100084552</v>
      </c>
      <c r="G113" s="64" t="str">
        <f ca="1">IF(Dados_tratados[[#This Row],[Código CATSER ou Classe CATMAT]]="","",COUNTIF(catmat_col_range,Dados_tratados[[#This Row],[Concatenação ID 1-catálogo-código]])&amp;"-"&amp;Dados_tratados[[#This Row],[Concatenação ID 1-catálogo-código]])</f>
        <v>2-100084552</v>
      </c>
      <c r="H113" s="65">
        <f ca="1">IFERROR(INDEX(INDIRECT(area_gestora&amp;"!$L$6:$L$1000"),linha_itemPAC+1),"")</f>
        <v>40150</v>
      </c>
      <c r="I113" s="66" t="str">
        <f ca="1">Dados_tratados[[#This Row],[Área Gestora]]&amp;"-"&amp;Dados_tratados[[#This Row],[ID PCA]]</f>
        <v>SADI-84</v>
      </c>
      <c r="K113" s="67">
        <f ca="1">IFERROR(SMALL(Dados_tratados[Concatenação ID 1-catálogo-código],ROW(Dados_tratados[[#This Row],[Concatenação ID 1-catálogo-código]])-2),"")</f>
        <v>100058052</v>
      </c>
      <c r="L113" s="67" t="str">
        <f ca="1">IFERROR(INDEX('Tratamento de dados'!$S$3:$S$6,MATCH(VALUE(RIGHT(Dados_ordenados[[#This Row],[ID 1-catálogo-código]],1)),'Tratamento de dados'!$T$3:$T$6,0)),"")</f>
        <v>CATMAT</v>
      </c>
      <c r="M113" s="67">
        <f ca="1">IFERROR(VALUE(MID(Dados_ordenados[[#This Row],[ID 1-catálogo-código]],2,7)),"")</f>
        <v>5805</v>
      </c>
      <c r="N113" s="68">
        <f ca="1">IFERROR(VLOOKUP(COUNTIF(catmat_ord_col_range,Dados_ordenados[[#This Row],[ID 1-catálogo-código]])&amp;"-"&amp;Dados_ordenados[[#This Row],[ID 1-catálogo-código]],Dados_tratados[[CATMAT/CATSER - Contagem de ocorrências]:[Área Gestora + ID]],2,FALSE),"")</f>
        <v>0</v>
      </c>
      <c r="O113" s="69" t="str">
        <f ca="1">IFERROR(VLOOKUP(COUNTIF(catmat_ord_col_range,Dados_ordenados[[#This Row],[ID 1-catálogo-código]])&amp;"-"&amp;Dados_ordenados[[#This Row],[ID 1-catálogo-código]],Dados_tratados[[CATMAT/CATSER - Contagem de ocorrências]:[Área Gestora + ID]],3,FALSE),"")</f>
        <v>SADI-74</v>
      </c>
      <c r="P113" s="70" t="str">
        <f ca="1">IF(OR(Dados_ordenados[[#This Row],[ID 1-catálogo-código]]="",Dados_ordenados[[#This Row],[ID 1-catálogo-código]]&lt;&gt;catmat_anterior),Dados_ordenados[[#This Row],[Área Gestora-ID]],areagestoraID_anterior&amp;", "&amp;Dados_ordenados[[#This Row],[Área Gestora-ID]])</f>
        <v>SADI-74</v>
      </c>
      <c r="Q113" s="70" t="str">
        <f ca="1">IF(OR(Dados_ordenados[[#This Row],[ID 1-catálogo-código]]="",Dados_ordenados[[#This Row],[ID 1-catálogo-código]]&lt;&gt;catmat_proximo),Dados_ordenados[[#This Row],[ID concatenado por catálogo/código]],"")</f>
        <v/>
      </c>
    </row>
    <row r="114" spans="1:17" x14ac:dyDescent="0.25">
      <c r="A114" s="63" t="str">
        <f ca="1">area_gestora_concatenada</f>
        <v>SADI</v>
      </c>
      <c r="B114" s="64">
        <f ca="1">IFERROR(IF(INDEX(INDIRECT(area_gestora&amp;"!$B$6:$B$1000"),linha_itemPAC+1)=0,"NÃO INFORMADO",INDEX(INDIRECT(area_gestora&amp;"!$B$6:$B$1000"),linha_itemPAC+1)),"")</f>
        <v>85</v>
      </c>
      <c r="C114" s="64" t="str">
        <f ca="1">IFERROR(IF(INDEX(INDIRECT(area_gestora&amp;"!$D$6:$D$1000"),linha_itemPAC+1)="N/A","N/A", IF(INDEX(INDIRECT(area_gestora&amp;"!$D$6:$D$1000"),linha_itemPAC+1)="","NÃO INFORMADO", IF(INDEX(INDIRECT(area_gestora&amp;"!$D$6:$D$1000"),linha_itemPAC+1)=0,"NÃO INFORMADO", INDEX(INDIRECT(area_gestora&amp;"!$D$6:$D$1000"),linha_itemPAC+1)))),"")</f>
        <v>CATSER</v>
      </c>
      <c r="D114" s="64">
        <f ca="1">IFERROR(IF(ISERROR(VALUE(Dados_tratados[[#This Row],[Catálogo]]))=FALSE,Dados_tratados[[#This Row],[Catálogo]],VLOOKUP(Dados_tratados[[#This Row],[Catálogo]],$S$3:$T$6,2,FALSE)),"")</f>
        <v>1</v>
      </c>
      <c r="E114" s="64">
        <f ca="1">IFERROR(IF(INDEX(INDIRECT(area_gestora&amp;"!$E$6:$E$1000"),linha_itemPAC+1)="N/A",9999999,
IF(INDEX(INDIRECT(area_gestora&amp;"!$E$6:$E$1000"),linha_itemPAC+1)="",0,
VALUE(INDEX(INDIRECT(area_gestora&amp;"!$E$6:$E$1000"),linha_itemPAC+1)))),"")</f>
        <v>5452</v>
      </c>
      <c r="F114" s="64">
        <f ca="1">IFERROR(IF(Dados_tratados[[#This Row],[Código CATSER ou Classe CATMAT]]="","",VALUE(1&amp;TEXT(Dados_tratados[[#This Row],[Código CATSER ou Classe CATMAT]],"0000000")&amp;Dados_tratados[[#This Row],[ID Catálogo]])),"")</f>
        <v>100054521</v>
      </c>
      <c r="G114" s="64" t="str">
        <f ca="1">IF(Dados_tratados[[#This Row],[Código CATSER ou Classe CATMAT]]="","",COUNTIF(catmat_col_range,Dados_tratados[[#This Row],[Concatenação ID 1-catálogo-código]])&amp;"-"&amp;Dados_tratados[[#This Row],[Concatenação ID 1-catálogo-código]])</f>
        <v>1-100054521</v>
      </c>
      <c r="H114" s="65">
        <f ca="1">IFERROR(INDEX(INDIRECT(area_gestora&amp;"!$L$6:$L$1000"),linha_itemPAC+1),"")</f>
        <v>48076</v>
      </c>
      <c r="I114" s="66" t="str">
        <f ca="1">Dados_tratados[[#This Row],[Área Gestora]]&amp;"-"&amp;Dados_tratados[[#This Row],[ID PCA]]</f>
        <v>SADI-85</v>
      </c>
      <c r="K114" s="67">
        <f ca="1">IFERROR(SMALL(Dados_tratados[Concatenação ID 1-catálogo-código],ROW(Dados_tratados[[#This Row],[Concatenação ID 1-catálogo-código]])-2),"")</f>
        <v>100058052</v>
      </c>
      <c r="L114" s="67" t="str">
        <f ca="1">IFERROR(INDEX('Tratamento de dados'!$S$3:$S$6,MATCH(VALUE(RIGHT(Dados_ordenados[[#This Row],[ID 1-catálogo-código]],1)),'Tratamento de dados'!$T$3:$T$6,0)),"")</f>
        <v>CATMAT</v>
      </c>
      <c r="M114" s="67">
        <f ca="1">IFERROR(VALUE(MID(Dados_ordenados[[#This Row],[ID 1-catálogo-código]],2,7)),"")</f>
        <v>5805</v>
      </c>
      <c r="N114" s="68">
        <f ca="1">IFERROR(VLOOKUP(COUNTIF(catmat_ord_col_range,Dados_ordenados[[#This Row],[ID 1-catálogo-código]])&amp;"-"&amp;Dados_ordenados[[#This Row],[ID 1-catálogo-código]],Dados_tratados[[CATMAT/CATSER - Contagem de ocorrências]:[Área Gestora + ID]],2,FALSE),"")</f>
        <v>59400</v>
      </c>
      <c r="O114" s="69" t="str">
        <f ca="1">IFERROR(VLOOKUP(COUNTIF(catmat_ord_col_range,Dados_ordenados[[#This Row],[ID 1-catálogo-código]])&amp;"-"&amp;Dados_ordenados[[#This Row],[ID 1-catálogo-código]],Dados_tratados[[CATMAT/CATSER - Contagem de ocorrências]:[Área Gestora + ID]],3,FALSE),"")</f>
        <v>SADI-137</v>
      </c>
      <c r="P114" s="70" t="str">
        <f ca="1">IF(OR(Dados_ordenados[[#This Row],[ID 1-catálogo-código]]="",Dados_ordenados[[#This Row],[ID 1-catálogo-código]]&lt;&gt;catmat_anterior),Dados_ordenados[[#This Row],[Área Gestora-ID]],areagestoraID_anterior&amp;", "&amp;Dados_ordenados[[#This Row],[Área Gestora-ID]])</f>
        <v>SADI-74, SADI-137</v>
      </c>
      <c r="Q114" s="70" t="str">
        <f ca="1">IF(OR(Dados_ordenados[[#This Row],[ID 1-catálogo-código]]="",Dados_ordenados[[#This Row],[ID 1-catálogo-código]]&lt;&gt;catmat_proximo),Dados_ordenados[[#This Row],[ID concatenado por catálogo/código]],"")</f>
        <v>SADI-74, SADI-137</v>
      </c>
    </row>
    <row r="115" spans="1:17" x14ac:dyDescent="0.25">
      <c r="A115" s="63" t="str">
        <f ca="1">area_gestora_concatenada</f>
        <v>SADI</v>
      </c>
      <c r="B115" s="64">
        <f ca="1">IFERROR(IF(INDEX(INDIRECT(area_gestora&amp;"!$B$6:$B$1000"),linha_itemPAC+1)=0,"NÃO INFORMADO",INDEX(INDIRECT(area_gestora&amp;"!$B$6:$B$1000"),linha_itemPAC+1)),"")</f>
        <v>86</v>
      </c>
      <c r="C115" s="64" t="str">
        <f ca="1">IFERROR(IF(INDEX(INDIRECT(area_gestora&amp;"!$D$6:$D$1000"),linha_itemPAC+1)="N/A","N/A", IF(INDEX(INDIRECT(area_gestora&amp;"!$D$6:$D$1000"),linha_itemPAC+1)="","NÃO INFORMADO", IF(INDEX(INDIRECT(area_gestora&amp;"!$D$6:$D$1000"),linha_itemPAC+1)=0,"NÃO INFORMADO", INDEX(INDIRECT(area_gestora&amp;"!$D$6:$D$1000"),linha_itemPAC+1)))),"")</f>
        <v>CATSER</v>
      </c>
      <c r="D115" s="64">
        <f ca="1">IFERROR(IF(ISERROR(VALUE(Dados_tratados[[#This Row],[Catálogo]]))=FALSE,Dados_tratados[[#This Row],[Catálogo]],VLOOKUP(Dados_tratados[[#This Row],[Catálogo]],$S$3:$T$6,2,FALSE)),"")</f>
        <v>1</v>
      </c>
      <c r="E115" s="64">
        <f ca="1">IFERROR(IF(INDEX(INDIRECT(area_gestora&amp;"!$E$6:$E$1000"),linha_itemPAC+1)="N/A",9999999,
IF(INDEX(INDIRECT(area_gestora&amp;"!$E$6:$E$1000"),linha_itemPAC+1)="",0,
VALUE(INDEX(INDIRECT(area_gestora&amp;"!$E$6:$E$1000"),linha_itemPAC+1)))),"")</f>
        <v>27421</v>
      </c>
      <c r="F115" s="64">
        <f ca="1">IFERROR(IF(Dados_tratados[[#This Row],[Código CATSER ou Classe CATMAT]]="","",VALUE(1&amp;TEXT(Dados_tratados[[#This Row],[Código CATSER ou Classe CATMAT]],"0000000")&amp;Dados_tratados[[#This Row],[ID Catálogo]])),"")</f>
        <v>100274211</v>
      </c>
      <c r="G115" s="64" t="str">
        <f ca="1">IF(Dados_tratados[[#This Row],[Código CATSER ou Classe CATMAT]]="","",COUNTIF(catmat_col_range,Dados_tratados[[#This Row],[Concatenação ID 1-catálogo-código]])&amp;"-"&amp;Dados_tratados[[#This Row],[Concatenação ID 1-catálogo-código]])</f>
        <v>1-100274211</v>
      </c>
      <c r="H115" s="65">
        <f ca="1">IFERROR(INDEX(INDIRECT(area_gestora&amp;"!$L$6:$L$1000"),linha_itemPAC+1),"")</f>
        <v>136230.22</v>
      </c>
      <c r="I115" s="66" t="str">
        <f ca="1">Dados_tratados[[#This Row],[Área Gestora]]&amp;"-"&amp;Dados_tratados[[#This Row],[ID PCA]]</f>
        <v>SADI-86</v>
      </c>
      <c r="K115" s="67">
        <f ca="1">IFERROR(SMALL(Dados_tratados[Concatenação ID 1-catálogo-código],ROW(Dados_tratados[[#This Row],[Concatenação ID 1-catálogo-código]])-2),"")</f>
        <v>100058202</v>
      </c>
      <c r="L115" s="67" t="str">
        <f ca="1">IFERROR(INDEX('Tratamento de dados'!$S$3:$S$6,MATCH(VALUE(RIGHT(Dados_ordenados[[#This Row],[ID 1-catálogo-código]],1)),'Tratamento de dados'!$T$3:$T$6,0)),"")</f>
        <v>CATMAT</v>
      </c>
      <c r="M115" s="67">
        <f ca="1">IFERROR(VALUE(MID(Dados_ordenados[[#This Row],[ID 1-catálogo-código]],2,7)),"")</f>
        <v>5820</v>
      </c>
      <c r="N115" s="68">
        <f ca="1">IFERROR(VLOOKUP(COUNTIF(catmat_ord_col_range,Dados_ordenados[[#This Row],[ID 1-catálogo-código]])&amp;"-"&amp;Dados_ordenados[[#This Row],[ID 1-catálogo-código]],Dados_tratados[[CATMAT/CATSER - Contagem de ocorrências]:[Área Gestora + ID]],2,FALSE),"")</f>
        <v>28000</v>
      </c>
      <c r="O115" s="69" t="str">
        <f ca="1">IFERROR(VLOOKUP(COUNTIF(catmat_ord_col_range,Dados_ordenados[[#This Row],[ID 1-catálogo-código]])&amp;"-"&amp;Dados_ordenados[[#This Row],[ID 1-catálogo-código]],Dados_tratados[[CATMAT/CATSER - Contagem de ocorrências]:[Área Gestora + ID]],3,FALSE),"")</f>
        <v>SADI-69</v>
      </c>
      <c r="P115" s="70" t="str">
        <f ca="1">IF(OR(Dados_ordenados[[#This Row],[ID 1-catálogo-código]]="",Dados_ordenados[[#This Row],[ID 1-catálogo-código]]&lt;&gt;catmat_anterior),Dados_ordenados[[#This Row],[Área Gestora-ID]],areagestoraID_anterior&amp;", "&amp;Dados_ordenados[[#This Row],[Área Gestora-ID]])</f>
        <v>SADI-69</v>
      </c>
      <c r="Q115" s="70" t="str">
        <f ca="1">IF(OR(Dados_ordenados[[#This Row],[ID 1-catálogo-código]]="",Dados_ordenados[[#This Row],[ID 1-catálogo-código]]&lt;&gt;catmat_proximo),Dados_ordenados[[#This Row],[ID concatenado por catálogo/código]],"")</f>
        <v/>
      </c>
    </row>
    <row r="116" spans="1:17" x14ac:dyDescent="0.25">
      <c r="A116" s="63" t="str">
        <f ca="1">area_gestora_concatenada</f>
        <v>SADI</v>
      </c>
      <c r="B116" s="64">
        <f ca="1">IFERROR(IF(INDEX(INDIRECT(area_gestora&amp;"!$B$6:$B$1000"),linha_itemPAC+1)=0,"NÃO INFORMADO",INDEX(INDIRECT(area_gestora&amp;"!$B$6:$B$1000"),linha_itemPAC+1)),"")</f>
        <v>87</v>
      </c>
      <c r="C116" s="64" t="str">
        <f ca="1">IFERROR(IF(INDEX(INDIRECT(area_gestora&amp;"!$D$6:$D$1000"),linha_itemPAC+1)="N/A","N/A", IF(INDEX(INDIRECT(area_gestora&amp;"!$D$6:$D$1000"),linha_itemPAC+1)="","NÃO INFORMADO", IF(INDEX(INDIRECT(area_gestora&amp;"!$D$6:$D$1000"),linha_itemPAC+1)=0,"NÃO INFORMADO", INDEX(INDIRECT(area_gestora&amp;"!$D$6:$D$1000"),linha_itemPAC+1)))),"")</f>
        <v>CATMAT</v>
      </c>
      <c r="D116" s="64">
        <f ca="1">IFERROR(IF(ISERROR(VALUE(Dados_tratados[[#This Row],[Catálogo]]))=FALSE,Dados_tratados[[#This Row],[Catálogo]],VLOOKUP(Dados_tratados[[#This Row],[Catálogo]],$S$3:$T$6,2,FALSE)),"")</f>
        <v>2</v>
      </c>
      <c r="E116" s="64">
        <f ca="1">IFERROR(IF(INDEX(INDIRECT(area_gestora&amp;"!$E$6:$E$1000"),linha_itemPAC+1)="N/A",9999999,
IF(INDEX(INDIRECT(area_gestora&amp;"!$E$6:$E$1000"),linha_itemPAC+1)="",0,
VALUE(INDEX(INDIRECT(area_gestora&amp;"!$E$6:$E$1000"),linha_itemPAC+1)))),"")</f>
        <v>6240</v>
      </c>
      <c r="F116" s="64">
        <f ca="1">IFERROR(IF(Dados_tratados[[#This Row],[Código CATSER ou Classe CATMAT]]="","",VALUE(1&amp;TEXT(Dados_tratados[[#This Row],[Código CATSER ou Classe CATMAT]],"0000000")&amp;Dados_tratados[[#This Row],[ID Catálogo]])),"")</f>
        <v>100062402</v>
      </c>
      <c r="G116" s="64" t="str">
        <f ca="1">IF(Dados_tratados[[#This Row],[Código CATSER ou Classe CATMAT]]="","",COUNTIF(catmat_col_range,Dados_tratados[[#This Row],[Concatenação ID 1-catálogo-código]])&amp;"-"&amp;Dados_tratados[[#This Row],[Concatenação ID 1-catálogo-código]])</f>
        <v>1-100062402</v>
      </c>
      <c r="H116" s="65">
        <f ca="1">IFERROR(INDEX(INDIRECT(area_gestora&amp;"!$L$6:$L$1000"),linha_itemPAC+1),"")</f>
        <v>136938.9</v>
      </c>
      <c r="I116" s="66" t="str">
        <f ca="1">Dados_tratados[[#This Row],[Área Gestora]]&amp;"-"&amp;Dados_tratados[[#This Row],[ID PCA]]</f>
        <v>SADI-87</v>
      </c>
      <c r="K116" s="67">
        <f ca="1">IFERROR(SMALL(Dados_tratados[Concatenação ID 1-catálogo-código],ROW(Dados_tratados[[#This Row],[Concatenação ID 1-catálogo-código]])-2),"")</f>
        <v>100058202</v>
      </c>
      <c r="L116" s="67" t="str">
        <f ca="1">IFERROR(INDEX('Tratamento de dados'!$S$3:$S$6,MATCH(VALUE(RIGHT(Dados_ordenados[[#This Row],[ID 1-catálogo-código]],1)),'Tratamento de dados'!$T$3:$T$6,0)),"")</f>
        <v>CATMAT</v>
      </c>
      <c r="M116" s="67">
        <f ca="1">IFERROR(VALUE(MID(Dados_ordenados[[#This Row],[ID 1-catálogo-código]],2,7)),"")</f>
        <v>5820</v>
      </c>
      <c r="N116" s="68">
        <f ca="1">IFERROR(VLOOKUP(COUNTIF(catmat_ord_col_range,Dados_ordenados[[#This Row],[ID 1-catálogo-código]])&amp;"-"&amp;Dados_ordenados[[#This Row],[ID 1-catálogo-código]],Dados_tratados[[CATMAT/CATSER - Contagem de ocorrências]:[Área Gestora + ID]],2,FALSE),"")</f>
        <v>5200</v>
      </c>
      <c r="O116" s="69" t="str">
        <f ca="1">IFERROR(VLOOKUP(COUNTIF(catmat_ord_col_range,Dados_ordenados[[#This Row],[ID 1-catálogo-código]])&amp;"-"&amp;Dados_ordenados[[#This Row],[ID 1-catálogo-código]],Dados_tratados[[CATMAT/CATSER - Contagem de ocorrências]:[Área Gestora + ID]],3,FALSE),"")</f>
        <v>SSEG-78</v>
      </c>
      <c r="P116" s="70" t="str">
        <f ca="1">IF(OR(Dados_ordenados[[#This Row],[ID 1-catálogo-código]]="",Dados_ordenados[[#This Row],[ID 1-catálogo-código]]&lt;&gt;catmat_anterior),Dados_ordenados[[#This Row],[Área Gestora-ID]],areagestoraID_anterior&amp;", "&amp;Dados_ordenados[[#This Row],[Área Gestora-ID]])</f>
        <v>SADI-69, SSEG-78</v>
      </c>
      <c r="Q116" s="70" t="str">
        <f ca="1">IF(OR(Dados_ordenados[[#This Row],[ID 1-catálogo-código]]="",Dados_ordenados[[#This Row],[ID 1-catálogo-código]]&lt;&gt;catmat_proximo),Dados_ordenados[[#This Row],[ID concatenado por catálogo/código]],"")</f>
        <v>SADI-69, SSEG-78</v>
      </c>
    </row>
    <row r="117" spans="1:17" x14ac:dyDescent="0.25">
      <c r="A117" s="63" t="str">
        <f ca="1">area_gestora_concatenada</f>
        <v>SADI</v>
      </c>
      <c r="B117" s="64">
        <f ca="1">IFERROR(IF(INDEX(INDIRECT(area_gestora&amp;"!$B$6:$B$1000"),linha_itemPAC+1)=0,"NÃO INFORMADO",INDEX(INDIRECT(area_gestora&amp;"!$B$6:$B$1000"),linha_itemPAC+1)),"")</f>
        <v>88</v>
      </c>
      <c r="C117" s="64" t="str">
        <f ca="1">IFERROR(IF(INDEX(INDIRECT(area_gestora&amp;"!$D$6:$D$1000"),linha_itemPAC+1)="N/A","N/A", IF(INDEX(INDIRECT(area_gestora&amp;"!$D$6:$D$1000"),linha_itemPAC+1)="","NÃO INFORMADO", IF(INDEX(INDIRECT(area_gestora&amp;"!$D$6:$D$1000"),linha_itemPAC+1)=0,"NÃO INFORMADO", INDEX(INDIRECT(area_gestora&amp;"!$D$6:$D$1000"),linha_itemPAC+1)))),"")</f>
        <v>CATMAT</v>
      </c>
      <c r="D117" s="64">
        <f ca="1">IFERROR(IF(ISERROR(VALUE(Dados_tratados[[#This Row],[Catálogo]]))=FALSE,Dados_tratados[[#This Row],[Catálogo]],VLOOKUP(Dados_tratados[[#This Row],[Catálogo]],$S$3:$T$6,2,FALSE)),"")</f>
        <v>2</v>
      </c>
      <c r="E117" s="64">
        <f ca="1">IFERROR(IF(INDEX(INDIRECT(area_gestora&amp;"!$E$6:$E$1000"),linha_itemPAC+1)="N/A",9999999,
IF(INDEX(INDIRECT(area_gestora&amp;"!$E$6:$E$1000"),linha_itemPAC+1)="",0,
VALUE(INDEX(INDIRECT(area_gestora&amp;"!$E$6:$E$1000"),linha_itemPAC+1)))),"")</f>
        <v>7240</v>
      </c>
      <c r="F117" s="64">
        <f ca="1">IFERROR(IF(Dados_tratados[[#This Row],[Código CATSER ou Classe CATMAT]]="","",VALUE(1&amp;TEXT(Dados_tratados[[#This Row],[Código CATSER ou Classe CATMAT]],"0000000")&amp;Dados_tratados[[#This Row],[ID Catálogo]])),"")</f>
        <v>100072402</v>
      </c>
      <c r="G117" s="64" t="str">
        <f ca="1">IF(Dados_tratados[[#This Row],[Código CATSER ou Classe CATMAT]]="","",COUNTIF(catmat_col_range,Dados_tratados[[#This Row],[Concatenação ID 1-catálogo-código]])&amp;"-"&amp;Dados_tratados[[#This Row],[Concatenação ID 1-catálogo-código]])</f>
        <v>1-100072402</v>
      </c>
      <c r="H117" s="65">
        <f ca="1">IFERROR(INDEX(INDIRECT(area_gestora&amp;"!$L$6:$L$1000"),linha_itemPAC+1),"")</f>
        <v>0</v>
      </c>
      <c r="I117" s="66" t="str">
        <f ca="1">Dados_tratados[[#This Row],[Área Gestora]]&amp;"-"&amp;Dados_tratados[[#This Row],[ID PCA]]</f>
        <v>SADI-88</v>
      </c>
      <c r="K117" s="67">
        <f ca="1">IFERROR(SMALL(Dados_tratados[Concatenação ID 1-catálogo-código],ROW(Dados_tratados[[#This Row],[Concatenação ID 1-catálogo-código]])-2),"")</f>
        <v>100058362</v>
      </c>
      <c r="L117" s="67" t="str">
        <f ca="1">IFERROR(INDEX('Tratamento de dados'!$S$3:$S$6,MATCH(VALUE(RIGHT(Dados_ordenados[[#This Row],[ID 1-catálogo-código]],1)),'Tratamento de dados'!$T$3:$T$6,0)),"")</f>
        <v>CATMAT</v>
      </c>
      <c r="M117" s="67">
        <f ca="1">IFERROR(VALUE(MID(Dados_ordenados[[#This Row],[ID 1-catálogo-código]],2,7)),"")</f>
        <v>5836</v>
      </c>
      <c r="N117" s="68">
        <f ca="1">IFERROR(VLOOKUP(COUNTIF(catmat_ord_col_range,Dados_ordenados[[#This Row],[ID 1-catálogo-código]])&amp;"-"&amp;Dados_ordenados[[#This Row],[ID 1-catálogo-código]],Dados_tratados[[CATMAT/CATSER - Contagem de ocorrências]:[Área Gestora + ID]],2,FALSE),"")</f>
        <v>0</v>
      </c>
      <c r="O117" s="69" t="str">
        <f ca="1">IFERROR(VLOOKUP(COUNTIF(catmat_ord_col_range,Dados_ordenados[[#This Row],[ID 1-catálogo-código]])&amp;"-"&amp;Dados_ordenados[[#This Row],[ID 1-catálogo-código]],Dados_tratados[[CATMAT/CATSER - Contagem de ocorrências]:[Área Gestora + ID]],3,FALSE),"")</f>
        <v>SSEG-53</v>
      </c>
      <c r="P117" s="70" t="str">
        <f ca="1">IF(OR(Dados_ordenados[[#This Row],[ID 1-catálogo-código]]="",Dados_ordenados[[#This Row],[ID 1-catálogo-código]]&lt;&gt;catmat_anterior),Dados_ordenados[[#This Row],[Área Gestora-ID]],areagestoraID_anterior&amp;", "&amp;Dados_ordenados[[#This Row],[Área Gestora-ID]])</f>
        <v>SSEG-53</v>
      </c>
      <c r="Q117" s="70" t="str">
        <f ca="1">IF(OR(Dados_ordenados[[#This Row],[ID 1-catálogo-código]]="",Dados_ordenados[[#This Row],[ID 1-catálogo-código]]&lt;&gt;catmat_proximo),Dados_ordenados[[#This Row],[ID concatenado por catálogo/código]],"")</f>
        <v/>
      </c>
    </row>
    <row r="118" spans="1:17" x14ac:dyDescent="0.25">
      <c r="A118" s="63" t="str">
        <f ca="1">area_gestora_concatenada</f>
        <v>SADI</v>
      </c>
      <c r="B118" s="64">
        <f ca="1">IFERROR(IF(INDEX(INDIRECT(area_gestora&amp;"!$B$6:$B$1000"),linha_itemPAC+1)=0,"NÃO INFORMADO",INDEX(INDIRECT(area_gestora&amp;"!$B$6:$B$1000"),linha_itemPAC+1)),"")</f>
        <v>89</v>
      </c>
      <c r="C118" s="64" t="str">
        <f ca="1">IFERROR(IF(INDEX(INDIRECT(area_gestora&amp;"!$D$6:$D$1000"),linha_itemPAC+1)="N/A","N/A", IF(INDEX(INDIRECT(area_gestora&amp;"!$D$6:$D$1000"),linha_itemPAC+1)="","NÃO INFORMADO", IF(INDEX(INDIRECT(area_gestora&amp;"!$D$6:$D$1000"),linha_itemPAC+1)=0,"NÃO INFORMADO", INDEX(INDIRECT(area_gestora&amp;"!$D$6:$D$1000"),linha_itemPAC+1)))),"")</f>
        <v>CATMAT</v>
      </c>
      <c r="D118" s="64">
        <f ca="1">IFERROR(IF(ISERROR(VALUE(Dados_tratados[[#This Row],[Catálogo]]))=FALSE,Dados_tratados[[#This Row],[Catálogo]],VLOOKUP(Dados_tratados[[#This Row],[Catálogo]],$S$3:$T$6,2,FALSE)),"")</f>
        <v>2</v>
      </c>
      <c r="E118" s="64">
        <f ca="1">IFERROR(IF(INDEX(INDIRECT(area_gestora&amp;"!$E$6:$E$1000"),linha_itemPAC+1)="N/A",9999999,
IF(INDEX(INDIRECT(area_gestora&amp;"!$E$6:$E$1000"),linha_itemPAC+1)="",0,
VALUE(INDEX(INDIRECT(area_gestora&amp;"!$E$6:$E$1000"),linha_itemPAC+1)))),"")</f>
        <v>4610</v>
      </c>
      <c r="F118" s="64">
        <f ca="1">IFERROR(IF(Dados_tratados[[#This Row],[Código CATSER ou Classe CATMAT]]="","",VALUE(1&amp;TEXT(Dados_tratados[[#This Row],[Código CATSER ou Classe CATMAT]],"0000000")&amp;Dados_tratados[[#This Row],[ID Catálogo]])),"")</f>
        <v>100046102</v>
      </c>
      <c r="G118" s="64" t="str">
        <f ca="1">IF(Dados_tratados[[#This Row],[Código CATSER ou Classe CATMAT]]="","",COUNTIF(catmat_col_range,Dados_tratados[[#This Row],[Concatenação ID 1-catálogo-código]])&amp;"-"&amp;Dados_tratados[[#This Row],[Concatenação ID 1-catálogo-código]])</f>
        <v>1-100046102</v>
      </c>
      <c r="H118" s="65">
        <f ca="1">IFERROR(INDEX(INDIRECT(area_gestora&amp;"!$L$6:$L$1000"),linha_itemPAC+1),"")</f>
        <v>5867.0400000000009</v>
      </c>
      <c r="I118" s="66" t="str">
        <f ca="1">Dados_tratados[[#This Row],[Área Gestora]]&amp;"-"&amp;Dados_tratados[[#This Row],[ID PCA]]</f>
        <v>SADI-89</v>
      </c>
      <c r="K118" s="67">
        <f ca="1">IFERROR(SMALL(Dados_tratados[Concatenação ID 1-catálogo-código],ROW(Dados_tratados[[#This Row],[Concatenação ID 1-catálogo-código]])-2),"")</f>
        <v>100058362</v>
      </c>
      <c r="L118" s="67" t="str">
        <f ca="1">IFERROR(INDEX('Tratamento de dados'!$S$3:$S$6,MATCH(VALUE(RIGHT(Dados_ordenados[[#This Row],[ID 1-catálogo-código]],1)),'Tratamento de dados'!$T$3:$T$6,0)),"")</f>
        <v>CATMAT</v>
      </c>
      <c r="M118" s="67">
        <f ca="1">IFERROR(VALUE(MID(Dados_ordenados[[#This Row],[ID 1-catálogo-código]],2,7)),"")</f>
        <v>5836</v>
      </c>
      <c r="N118" s="68">
        <f ca="1">IFERROR(VLOOKUP(COUNTIF(catmat_ord_col_range,Dados_ordenados[[#This Row],[ID 1-catálogo-código]])&amp;"-"&amp;Dados_ordenados[[#This Row],[ID 1-catálogo-código]],Dados_tratados[[CATMAT/CATSER - Contagem de ocorrências]:[Área Gestora + ID]],2,FALSE),"")</f>
        <v>0</v>
      </c>
      <c r="O118" s="69" t="str">
        <f ca="1">IFERROR(VLOOKUP(COUNTIF(catmat_ord_col_range,Dados_ordenados[[#This Row],[ID 1-catálogo-código]])&amp;"-"&amp;Dados_ordenados[[#This Row],[ID 1-catálogo-código]],Dados_tratados[[CATMAT/CATSER - Contagem de ocorrências]:[Área Gestora + ID]],3,FALSE),"")</f>
        <v>SSEG-54</v>
      </c>
      <c r="P118" s="70" t="str">
        <f ca="1">IF(OR(Dados_ordenados[[#This Row],[ID 1-catálogo-código]]="",Dados_ordenados[[#This Row],[ID 1-catálogo-código]]&lt;&gt;catmat_anterior),Dados_ordenados[[#This Row],[Área Gestora-ID]],areagestoraID_anterior&amp;", "&amp;Dados_ordenados[[#This Row],[Área Gestora-ID]])</f>
        <v>SSEG-53, SSEG-54</v>
      </c>
      <c r="Q118" s="70" t="str">
        <f ca="1">IF(OR(Dados_ordenados[[#This Row],[ID 1-catálogo-código]]="",Dados_ordenados[[#This Row],[ID 1-catálogo-código]]&lt;&gt;catmat_proximo),Dados_ordenados[[#This Row],[ID concatenado por catálogo/código]],"")</f>
        <v>SSEG-53, SSEG-54</v>
      </c>
    </row>
    <row r="119" spans="1:17" x14ac:dyDescent="0.25">
      <c r="A119" s="63" t="str">
        <f ca="1">area_gestora_concatenada</f>
        <v>SADI</v>
      </c>
      <c r="B119" s="64">
        <f ca="1">IFERROR(IF(INDEX(INDIRECT(area_gestora&amp;"!$B$6:$B$1000"),linha_itemPAC+1)=0,"NÃO INFORMADO",INDEX(INDIRECT(area_gestora&amp;"!$B$6:$B$1000"),linha_itemPAC+1)),"")</f>
        <v>90</v>
      </c>
      <c r="C119" s="64" t="str">
        <f ca="1">IFERROR(IF(INDEX(INDIRECT(area_gestora&amp;"!$D$6:$D$1000"),linha_itemPAC+1)="N/A","N/A", IF(INDEX(INDIRECT(area_gestora&amp;"!$D$6:$D$1000"),linha_itemPAC+1)="","NÃO INFORMADO", IF(INDEX(INDIRECT(area_gestora&amp;"!$D$6:$D$1000"),linha_itemPAC+1)=0,"NÃO INFORMADO", INDEX(INDIRECT(area_gestora&amp;"!$D$6:$D$1000"),linha_itemPAC+1)))),"")</f>
        <v>CATMAT</v>
      </c>
      <c r="D119" s="64">
        <f ca="1">IFERROR(IF(ISERROR(VALUE(Dados_tratados[[#This Row],[Catálogo]]))=FALSE,Dados_tratados[[#This Row],[Catálogo]],VLOOKUP(Dados_tratados[[#This Row],[Catálogo]],$S$3:$T$6,2,FALSE)),"")</f>
        <v>2</v>
      </c>
      <c r="E119" s="64">
        <f ca="1">IFERROR(IF(INDEX(INDIRECT(area_gestora&amp;"!$E$6:$E$1000"),linha_itemPAC+1)="N/A",9999999,
IF(INDEX(INDIRECT(area_gestora&amp;"!$E$6:$E$1000"),linha_itemPAC+1)="",0,
VALUE(INDEX(INDIRECT(area_gestora&amp;"!$E$6:$E$1000"),linha_itemPAC+1)))),"")</f>
        <v>8415</v>
      </c>
      <c r="F119" s="64">
        <f ca="1">IFERROR(IF(Dados_tratados[[#This Row],[Código CATSER ou Classe CATMAT]]="","",VALUE(1&amp;TEXT(Dados_tratados[[#This Row],[Código CATSER ou Classe CATMAT]],"0000000")&amp;Dados_tratados[[#This Row],[ID Catálogo]])),"")</f>
        <v>100084152</v>
      </c>
      <c r="G119" s="64" t="str">
        <f ca="1">IF(Dados_tratados[[#This Row],[Código CATSER ou Classe CATMAT]]="","",COUNTIF(catmat_col_range,Dados_tratados[[#This Row],[Concatenação ID 1-catálogo-código]])&amp;"-"&amp;Dados_tratados[[#This Row],[Concatenação ID 1-catálogo-código]])</f>
        <v>1-100084152</v>
      </c>
      <c r="H119" s="65">
        <f ca="1">IFERROR(INDEX(INDIRECT(area_gestora&amp;"!$L$6:$L$1000"),linha_itemPAC+1),"")</f>
        <v>0</v>
      </c>
      <c r="I119" s="66" t="str">
        <f ca="1">Dados_tratados[[#This Row],[Área Gestora]]&amp;"-"&amp;Dados_tratados[[#This Row],[ID PCA]]</f>
        <v>SADI-90</v>
      </c>
      <c r="K119" s="67">
        <f ca="1">IFERROR(SMALL(Dados_tratados[Concatenação ID 1-catálogo-código],ROW(Dados_tratados[[#This Row],[Concatenação ID 1-catálogo-código]])-2),"")</f>
        <v>100059302</v>
      </c>
      <c r="L119" s="67" t="str">
        <f ca="1">IFERROR(INDEX('Tratamento de dados'!$S$3:$S$6,MATCH(VALUE(RIGHT(Dados_ordenados[[#This Row],[ID 1-catálogo-código]],1)),'Tratamento de dados'!$T$3:$T$6,0)),"")</f>
        <v>CATMAT</v>
      </c>
      <c r="M119" s="67">
        <f ca="1">IFERROR(VALUE(MID(Dados_ordenados[[#This Row],[ID 1-catálogo-código]],2,7)),"")</f>
        <v>5930</v>
      </c>
      <c r="N119" s="68">
        <f ca="1">IFERROR(VLOOKUP(COUNTIF(catmat_ord_col_range,Dados_ordenados[[#This Row],[ID 1-catálogo-código]])&amp;"-"&amp;Dados_ordenados[[#This Row],[ID 1-catálogo-código]],Dados_tratados[[CATMAT/CATSER - Contagem de ocorrências]:[Área Gestora + ID]],2,FALSE),"")</f>
        <v>0</v>
      </c>
      <c r="O119" s="69" t="str">
        <f ca="1">IFERROR(VLOOKUP(COUNTIF(catmat_ord_col_range,Dados_ordenados[[#This Row],[ID 1-catálogo-código]])&amp;"-"&amp;Dados_ordenados[[#This Row],[ID 1-catálogo-código]],Dados_tratados[[CATMAT/CATSER - Contagem de ocorrências]:[Área Gestora + ID]],3,FALSE),"")</f>
        <v>SADI-127</v>
      </c>
      <c r="P119" s="70" t="str">
        <f ca="1">IF(OR(Dados_ordenados[[#This Row],[ID 1-catálogo-código]]="",Dados_ordenados[[#This Row],[ID 1-catálogo-código]]&lt;&gt;catmat_anterior),Dados_ordenados[[#This Row],[Área Gestora-ID]],areagestoraID_anterior&amp;", "&amp;Dados_ordenados[[#This Row],[Área Gestora-ID]])</f>
        <v>SADI-127</v>
      </c>
      <c r="Q119" s="70" t="str">
        <f ca="1">IF(OR(Dados_ordenados[[#This Row],[ID 1-catálogo-código]]="",Dados_ordenados[[#This Row],[ID 1-catálogo-código]]&lt;&gt;catmat_proximo),Dados_ordenados[[#This Row],[ID concatenado por catálogo/código]],"")</f>
        <v>SADI-127</v>
      </c>
    </row>
    <row r="120" spans="1:17" x14ac:dyDescent="0.25">
      <c r="A120" s="63" t="str">
        <f ca="1">area_gestora_concatenada</f>
        <v>SADI</v>
      </c>
      <c r="B120" s="64">
        <f ca="1">IFERROR(IF(INDEX(INDIRECT(area_gestora&amp;"!$B$6:$B$1000"),linha_itemPAC+1)=0,"NÃO INFORMADO",INDEX(INDIRECT(area_gestora&amp;"!$B$6:$B$1000"),linha_itemPAC+1)),"")</f>
        <v>91</v>
      </c>
      <c r="C120" s="64" t="str">
        <f ca="1">IFERROR(IF(INDEX(INDIRECT(area_gestora&amp;"!$D$6:$D$1000"),linha_itemPAC+1)="N/A","N/A", IF(INDEX(INDIRECT(area_gestora&amp;"!$D$6:$D$1000"),linha_itemPAC+1)="","NÃO INFORMADO", IF(INDEX(INDIRECT(area_gestora&amp;"!$D$6:$D$1000"),linha_itemPAC+1)=0,"NÃO INFORMADO", INDEX(INDIRECT(area_gestora&amp;"!$D$6:$D$1000"),linha_itemPAC+1)))),"")</f>
        <v>CATMAT</v>
      </c>
      <c r="D120" s="64">
        <f ca="1">IFERROR(IF(ISERROR(VALUE(Dados_tratados[[#This Row],[Catálogo]]))=FALSE,Dados_tratados[[#This Row],[Catálogo]],VLOOKUP(Dados_tratados[[#This Row],[Catálogo]],$S$3:$T$6,2,FALSE)),"")</f>
        <v>2</v>
      </c>
      <c r="E120" s="64">
        <f ca="1">IFERROR(IF(INDEX(INDIRECT(area_gestora&amp;"!$E$6:$E$1000"),linha_itemPAC+1)="N/A",9999999,
IF(INDEX(INDIRECT(area_gestora&amp;"!$E$6:$E$1000"),linha_itemPAC+1)="",0,
VALUE(INDEX(INDIRECT(area_gestora&amp;"!$E$6:$E$1000"),linha_itemPAC+1)))),"")</f>
        <v>4110</v>
      </c>
      <c r="F120" s="64">
        <f ca="1">IFERROR(IF(Dados_tratados[[#This Row],[Código CATSER ou Classe CATMAT]]="","",VALUE(1&amp;TEXT(Dados_tratados[[#This Row],[Código CATSER ou Classe CATMAT]],"0000000")&amp;Dados_tratados[[#This Row],[ID Catálogo]])),"")</f>
        <v>100041102</v>
      </c>
      <c r="G120" s="64" t="str">
        <f ca="1">IF(Dados_tratados[[#This Row],[Código CATSER ou Classe CATMAT]]="","",COUNTIF(catmat_col_range,Dados_tratados[[#This Row],[Concatenação ID 1-catálogo-código]])&amp;"-"&amp;Dados_tratados[[#This Row],[Concatenação ID 1-catálogo-código]])</f>
        <v>2-100041102</v>
      </c>
      <c r="H120" s="65">
        <f ca="1">IFERROR(INDEX(INDIRECT(area_gestora&amp;"!$L$6:$L$1000"),linha_itemPAC+1),"")</f>
        <v>49397.8</v>
      </c>
      <c r="I120" s="66" t="str">
        <f ca="1">Dados_tratados[[#This Row],[Área Gestora]]&amp;"-"&amp;Dados_tratados[[#This Row],[ID PCA]]</f>
        <v>SADI-91</v>
      </c>
      <c r="K120" s="67">
        <f ca="1">IFERROR(SMALL(Dados_tratados[Concatenação ID 1-catálogo-código],ROW(Dados_tratados[[#This Row],[Concatenação ID 1-catálogo-código]])-2),"")</f>
        <v>100059632</v>
      </c>
      <c r="L120" s="67" t="str">
        <f ca="1">IFERROR(INDEX('Tratamento de dados'!$S$3:$S$6,MATCH(VALUE(RIGHT(Dados_ordenados[[#This Row],[ID 1-catálogo-código]],1)),'Tratamento de dados'!$T$3:$T$6,0)),"")</f>
        <v>CATMAT</v>
      </c>
      <c r="M120" s="67">
        <f ca="1">IFERROR(VALUE(MID(Dados_ordenados[[#This Row],[ID 1-catálogo-código]],2,7)),"")</f>
        <v>5963</v>
      </c>
      <c r="N120" s="68">
        <f ca="1">IFERROR(VLOOKUP(COUNTIF(catmat_ord_col_range,Dados_ordenados[[#This Row],[ID 1-catálogo-código]])&amp;"-"&amp;Dados_ordenados[[#This Row],[ID 1-catálogo-código]],Dados_tratados[[CATMAT/CATSER - Contagem de ocorrências]:[Área Gestora + ID]],2,FALSE),"")</f>
        <v>0</v>
      </c>
      <c r="O120" s="69" t="str">
        <f ca="1">IFERROR(VLOOKUP(COUNTIF(catmat_ord_col_range,Dados_ordenados[[#This Row],[ID 1-catálogo-código]])&amp;"-"&amp;Dados_ordenados[[#This Row],[ID 1-catálogo-código]],Dados_tratados[[CATMAT/CATSER - Contagem de ocorrências]:[Área Gestora + ID]],3,FALSE),"")</f>
        <v>SSEG-18</v>
      </c>
      <c r="P120" s="70" t="str">
        <f ca="1">IF(OR(Dados_ordenados[[#This Row],[ID 1-catálogo-código]]="",Dados_ordenados[[#This Row],[ID 1-catálogo-código]]&lt;&gt;catmat_anterior),Dados_ordenados[[#This Row],[Área Gestora-ID]],areagestoraID_anterior&amp;", "&amp;Dados_ordenados[[#This Row],[Área Gestora-ID]])</f>
        <v>SSEG-18</v>
      </c>
      <c r="Q120" s="70" t="str">
        <f ca="1">IF(OR(Dados_ordenados[[#This Row],[ID 1-catálogo-código]]="",Dados_ordenados[[#This Row],[ID 1-catálogo-código]]&lt;&gt;catmat_proximo),Dados_ordenados[[#This Row],[ID concatenado por catálogo/código]],"")</f>
        <v/>
      </c>
    </row>
    <row r="121" spans="1:17" x14ac:dyDescent="0.25">
      <c r="A121" s="63" t="str">
        <f ca="1">area_gestora_concatenada</f>
        <v>SADI</v>
      </c>
      <c r="B121" s="64">
        <f ca="1">IFERROR(IF(INDEX(INDIRECT(area_gestora&amp;"!$B$6:$B$1000"),linha_itemPAC+1)=0,"NÃO INFORMADO",INDEX(INDIRECT(area_gestora&amp;"!$B$6:$B$1000"),linha_itemPAC+1)),"")</f>
        <v>92</v>
      </c>
      <c r="C121" s="64" t="str">
        <f ca="1">IFERROR(IF(INDEX(INDIRECT(area_gestora&amp;"!$D$6:$D$1000"),linha_itemPAC+1)="N/A","N/A", IF(INDEX(INDIRECT(area_gestora&amp;"!$D$6:$D$1000"),linha_itemPAC+1)="","NÃO INFORMADO", IF(INDEX(INDIRECT(area_gestora&amp;"!$D$6:$D$1000"),linha_itemPAC+1)=0,"NÃO INFORMADO", INDEX(INDIRECT(area_gestora&amp;"!$D$6:$D$1000"),linha_itemPAC+1)))),"")</f>
        <v>CATSER</v>
      </c>
      <c r="D121" s="64">
        <f ca="1">IFERROR(IF(ISERROR(VALUE(Dados_tratados[[#This Row],[Catálogo]]))=FALSE,Dados_tratados[[#This Row],[Catálogo]],VLOOKUP(Dados_tratados[[#This Row],[Catálogo]],$S$3:$T$6,2,FALSE)),"")</f>
        <v>1</v>
      </c>
      <c r="E121" s="64">
        <f ca="1">IFERROR(IF(INDEX(INDIRECT(area_gestora&amp;"!$E$6:$E$1000"),linha_itemPAC+1)="N/A",9999999,
IF(INDEX(INDIRECT(area_gestora&amp;"!$E$6:$E$1000"),linha_itemPAC+1)="",0,
VALUE(INDEX(INDIRECT(area_gestora&amp;"!$E$6:$E$1000"),linha_itemPAC+1)))),"")</f>
        <v>25470</v>
      </c>
      <c r="F121" s="64">
        <f ca="1">IFERROR(IF(Dados_tratados[[#This Row],[Código CATSER ou Classe CATMAT]]="","",VALUE(1&amp;TEXT(Dados_tratados[[#This Row],[Código CATSER ou Classe CATMAT]],"0000000")&amp;Dados_tratados[[#This Row],[ID Catálogo]])),"")</f>
        <v>100254701</v>
      </c>
      <c r="G121" s="64" t="str">
        <f ca="1">IF(Dados_tratados[[#This Row],[Código CATSER ou Classe CATMAT]]="","",COUNTIF(catmat_col_range,Dados_tratados[[#This Row],[Concatenação ID 1-catálogo-código]])&amp;"-"&amp;Dados_tratados[[#This Row],[Concatenação ID 1-catálogo-código]])</f>
        <v>1-100254701</v>
      </c>
      <c r="H121" s="65">
        <f ca="1">IFERROR(INDEX(INDIRECT(area_gestora&amp;"!$L$6:$L$1000"),linha_itemPAC+1),"")</f>
        <v>32968.339999999997</v>
      </c>
      <c r="I121" s="66" t="str">
        <f ca="1">Dados_tratados[[#This Row],[Área Gestora]]&amp;"-"&amp;Dados_tratados[[#This Row],[ID PCA]]</f>
        <v>SADI-92</v>
      </c>
      <c r="K121" s="67">
        <f ca="1">IFERROR(SMALL(Dados_tratados[Concatenação ID 1-catálogo-código],ROW(Dados_tratados[[#This Row],[Concatenação ID 1-catálogo-código]])-2),"")</f>
        <v>100059632</v>
      </c>
      <c r="L121" s="67" t="str">
        <f ca="1">IFERROR(INDEX('Tratamento de dados'!$S$3:$S$6,MATCH(VALUE(RIGHT(Dados_ordenados[[#This Row],[ID 1-catálogo-código]],1)),'Tratamento de dados'!$T$3:$T$6,0)),"")</f>
        <v>CATMAT</v>
      </c>
      <c r="M121" s="67">
        <f ca="1">IFERROR(VALUE(MID(Dados_ordenados[[#This Row],[ID 1-catálogo-código]],2,7)),"")</f>
        <v>5963</v>
      </c>
      <c r="N121" s="68">
        <f ca="1">IFERROR(VLOOKUP(COUNTIF(catmat_ord_col_range,Dados_ordenados[[#This Row],[ID 1-catálogo-código]])&amp;"-"&amp;Dados_ordenados[[#This Row],[ID 1-catálogo-código]],Dados_tratados[[CATMAT/CATSER - Contagem de ocorrências]:[Área Gestora + ID]],2,FALSE),"")</f>
        <v>27300</v>
      </c>
      <c r="O121" s="69" t="str">
        <f ca="1">IFERROR(VLOOKUP(COUNTIF(catmat_ord_col_range,Dados_ordenados[[#This Row],[ID 1-catálogo-código]])&amp;"-"&amp;Dados_ordenados[[#This Row],[ID 1-catálogo-código]],Dados_tratados[[CATMAT/CATSER - Contagem de ocorrências]:[Área Gestora + ID]],3,FALSE),"")</f>
        <v>SSEG-71</v>
      </c>
      <c r="P121" s="70" t="str">
        <f ca="1">IF(OR(Dados_ordenados[[#This Row],[ID 1-catálogo-código]]="",Dados_ordenados[[#This Row],[ID 1-catálogo-código]]&lt;&gt;catmat_anterior),Dados_ordenados[[#This Row],[Área Gestora-ID]],areagestoraID_anterior&amp;", "&amp;Dados_ordenados[[#This Row],[Área Gestora-ID]])</f>
        <v>SSEG-18, SSEG-71</v>
      </c>
      <c r="Q121" s="70" t="str">
        <f ca="1">IF(OR(Dados_ordenados[[#This Row],[ID 1-catálogo-código]]="",Dados_ordenados[[#This Row],[ID 1-catálogo-código]]&lt;&gt;catmat_proximo),Dados_ordenados[[#This Row],[ID concatenado por catálogo/código]],"")</f>
        <v>SSEG-18, SSEG-71</v>
      </c>
    </row>
    <row r="122" spans="1:17" x14ac:dyDescent="0.25">
      <c r="A122" s="63" t="str">
        <f ca="1">area_gestora_concatenada</f>
        <v>SADI</v>
      </c>
      <c r="B122" s="64">
        <f ca="1">IFERROR(IF(INDEX(INDIRECT(area_gestora&amp;"!$B$6:$B$1000"),linha_itemPAC+1)=0,"NÃO INFORMADO",INDEX(INDIRECT(area_gestora&amp;"!$B$6:$B$1000"),linha_itemPAC+1)),"")</f>
        <v>93</v>
      </c>
      <c r="C122" s="64" t="str">
        <f ca="1">IFERROR(IF(INDEX(INDIRECT(area_gestora&amp;"!$D$6:$D$1000"),linha_itemPAC+1)="N/A","N/A", IF(INDEX(INDIRECT(area_gestora&amp;"!$D$6:$D$1000"),linha_itemPAC+1)="","NÃO INFORMADO", IF(INDEX(INDIRECT(area_gestora&amp;"!$D$6:$D$1000"),linha_itemPAC+1)=0,"NÃO INFORMADO", INDEX(INDIRECT(area_gestora&amp;"!$D$6:$D$1000"),linha_itemPAC+1)))),"")</f>
        <v>CATSER</v>
      </c>
      <c r="D122" s="64">
        <f ca="1">IFERROR(IF(ISERROR(VALUE(Dados_tratados[[#This Row],[Catálogo]]))=FALSE,Dados_tratados[[#This Row],[Catálogo]],VLOOKUP(Dados_tratados[[#This Row],[Catálogo]],$S$3:$T$6,2,FALSE)),"")</f>
        <v>1</v>
      </c>
      <c r="E122" s="64">
        <f ca="1">IFERROR(IF(INDEX(INDIRECT(area_gestora&amp;"!$E$6:$E$1000"),linha_itemPAC+1)="N/A",9999999,
IF(INDEX(INDIRECT(area_gestora&amp;"!$E$6:$E$1000"),linha_itemPAC+1)="",0,
VALUE(INDEX(INDIRECT(area_gestora&amp;"!$E$6:$E$1000"),linha_itemPAC+1)))),"")</f>
        <v>1627</v>
      </c>
      <c r="F122" s="64">
        <f ca="1">IFERROR(IF(Dados_tratados[[#This Row],[Código CATSER ou Classe CATMAT]]="","",VALUE(1&amp;TEXT(Dados_tratados[[#This Row],[Código CATSER ou Classe CATMAT]],"0000000")&amp;Dados_tratados[[#This Row],[ID Catálogo]])),"")</f>
        <v>100016271</v>
      </c>
      <c r="G122" s="64" t="str">
        <f ca="1">IF(Dados_tratados[[#This Row],[Código CATSER ou Classe CATMAT]]="","",COUNTIF(catmat_col_range,Dados_tratados[[#This Row],[Concatenação ID 1-catálogo-código]])&amp;"-"&amp;Dados_tratados[[#This Row],[Concatenação ID 1-catálogo-código]])</f>
        <v>5-100016271</v>
      </c>
      <c r="H122" s="65">
        <f ca="1">IFERROR(INDEX(INDIRECT(area_gestora&amp;"!$L$6:$L$1000"),linha_itemPAC+1),"")</f>
        <v>73088.92</v>
      </c>
      <c r="I122" s="66" t="str">
        <f ca="1">Dados_tratados[[#This Row],[Área Gestora]]&amp;"-"&amp;Dados_tratados[[#This Row],[ID PCA]]</f>
        <v>SADI-93</v>
      </c>
      <c r="K122" s="67">
        <f ca="1">IFERROR(SMALL(Dados_tratados[Concatenação ID 1-catálogo-código],ROW(Dados_tratados[[#This Row],[Concatenação ID 1-catálogo-código]])-2),"")</f>
        <v>100059852</v>
      </c>
      <c r="L122" s="67" t="str">
        <f ca="1">IFERROR(INDEX('Tratamento de dados'!$S$3:$S$6,MATCH(VALUE(RIGHT(Dados_ordenados[[#This Row],[ID 1-catálogo-código]],1)),'Tratamento de dados'!$T$3:$T$6,0)),"")</f>
        <v>CATMAT</v>
      </c>
      <c r="M122" s="67">
        <f ca="1">IFERROR(VALUE(MID(Dados_ordenados[[#This Row],[ID 1-catálogo-código]],2,7)),"")</f>
        <v>5985</v>
      </c>
      <c r="N122" s="68">
        <f ca="1">IFERROR(VLOOKUP(COUNTIF(catmat_ord_col_range,Dados_ordenados[[#This Row],[ID 1-catálogo-código]])&amp;"-"&amp;Dados_ordenados[[#This Row],[ID 1-catálogo-código]],Dados_tratados[[CATMAT/CATSER - Contagem de ocorrências]:[Área Gestora + ID]],2,FALSE),"")</f>
        <v>6000</v>
      </c>
      <c r="O122" s="69" t="str">
        <f ca="1">IFERROR(VLOOKUP(COUNTIF(catmat_ord_col_range,Dados_ordenados[[#This Row],[ID 1-catálogo-código]])&amp;"-"&amp;Dados_ordenados[[#This Row],[ID 1-catálogo-código]],Dados_tratados[[CATMAT/CATSER - Contagem de ocorrências]:[Área Gestora + ID]],3,FALSE),"")</f>
        <v>SSEG-82</v>
      </c>
      <c r="P122" s="70" t="str">
        <f ca="1">IF(OR(Dados_ordenados[[#This Row],[ID 1-catálogo-código]]="",Dados_ordenados[[#This Row],[ID 1-catálogo-código]]&lt;&gt;catmat_anterior),Dados_ordenados[[#This Row],[Área Gestora-ID]],areagestoraID_anterior&amp;", "&amp;Dados_ordenados[[#This Row],[Área Gestora-ID]])</f>
        <v>SSEG-82</v>
      </c>
      <c r="Q122" s="70" t="str">
        <f ca="1">IF(OR(Dados_ordenados[[#This Row],[ID 1-catálogo-código]]="",Dados_ordenados[[#This Row],[ID 1-catálogo-código]]&lt;&gt;catmat_proximo),Dados_ordenados[[#This Row],[ID concatenado por catálogo/código]],"")</f>
        <v>SSEG-82</v>
      </c>
    </row>
    <row r="123" spans="1:17" x14ac:dyDescent="0.25">
      <c r="A123" s="63" t="str">
        <f ca="1">area_gestora_concatenada</f>
        <v>SADI</v>
      </c>
      <c r="B123" s="64">
        <f ca="1">IFERROR(IF(INDEX(INDIRECT(area_gestora&amp;"!$B$6:$B$1000"),linha_itemPAC+1)=0,"NÃO INFORMADO",INDEX(INDIRECT(area_gestora&amp;"!$B$6:$B$1000"),linha_itemPAC+1)),"")</f>
        <v>94</v>
      </c>
      <c r="C123" s="64" t="str">
        <f ca="1">IFERROR(IF(INDEX(INDIRECT(area_gestora&amp;"!$D$6:$D$1000"),linha_itemPAC+1)="N/A","N/A", IF(INDEX(INDIRECT(area_gestora&amp;"!$D$6:$D$1000"),linha_itemPAC+1)="","NÃO INFORMADO", IF(INDEX(INDIRECT(area_gestora&amp;"!$D$6:$D$1000"),linha_itemPAC+1)=0,"NÃO INFORMADO", INDEX(INDIRECT(area_gestora&amp;"!$D$6:$D$1000"),linha_itemPAC+1)))),"")</f>
        <v>CATSER</v>
      </c>
      <c r="D123" s="64">
        <f ca="1">IFERROR(IF(ISERROR(VALUE(Dados_tratados[[#This Row],[Catálogo]]))=FALSE,Dados_tratados[[#This Row],[Catálogo]],VLOOKUP(Dados_tratados[[#This Row],[Catálogo]],$S$3:$T$6,2,FALSE)),"")</f>
        <v>1</v>
      </c>
      <c r="E123" s="64">
        <f ca="1">IFERROR(IF(INDEX(INDIRECT(area_gestora&amp;"!$E$6:$E$1000"),linha_itemPAC+1)="N/A",9999999,
IF(INDEX(INDIRECT(area_gestora&amp;"!$E$6:$E$1000"),linha_itemPAC+1)="",0,
VALUE(INDEX(INDIRECT(area_gestora&amp;"!$E$6:$E$1000"),linha_itemPAC+1)))),"")</f>
        <v>4383</v>
      </c>
      <c r="F123" s="64">
        <f ca="1">IFERROR(IF(Dados_tratados[[#This Row],[Código CATSER ou Classe CATMAT]]="","",VALUE(1&amp;TEXT(Dados_tratados[[#This Row],[Código CATSER ou Classe CATMAT]],"0000000")&amp;Dados_tratados[[#This Row],[ID Catálogo]])),"")</f>
        <v>100043831</v>
      </c>
      <c r="G123" s="64" t="str">
        <f ca="1">IF(Dados_tratados[[#This Row],[Código CATSER ou Classe CATMAT]]="","",COUNTIF(catmat_col_range,Dados_tratados[[#This Row],[Concatenação ID 1-catálogo-código]])&amp;"-"&amp;Dados_tratados[[#This Row],[Concatenação ID 1-catálogo-código]])</f>
        <v>1-100043831</v>
      </c>
      <c r="H123" s="65">
        <f ca="1">IFERROR(INDEX(INDIRECT(area_gestora&amp;"!$L$6:$L$1000"),linha_itemPAC+1),"")</f>
        <v>145030.57999999999</v>
      </c>
      <c r="I123" s="66" t="str">
        <f ca="1">Dados_tratados[[#This Row],[Área Gestora]]&amp;"-"&amp;Dados_tratados[[#This Row],[ID PCA]]</f>
        <v>SADI-94</v>
      </c>
      <c r="K123" s="67">
        <f ca="1">IFERROR(SMALL(Dados_tratados[Concatenação ID 1-catálogo-código],ROW(Dados_tratados[[#This Row],[Concatenação ID 1-catálogo-código]])-2),"")</f>
        <v>100061102</v>
      </c>
      <c r="L123" s="67" t="str">
        <f ca="1">IFERROR(INDEX('Tratamento de dados'!$S$3:$S$6,MATCH(VALUE(RIGHT(Dados_ordenados[[#This Row],[ID 1-catálogo-código]],1)),'Tratamento de dados'!$T$3:$T$6,0)),"")</f>
        <v>CATMAT</v>
      </c>
      <c r="M123" s="67">
        <f ca="1">IFERROR(VALUE(MID(Dados_ordenados[[#This Row],[ID 1-catálogo-código]],2,7)),"")</f>
        <v>6110</v>
      </c>
      <c r="N123" s="68">
        <f ca="1">IFERROR(VLOOKUP(COUNTIF(catmat_ord_col_range,Dados_ordenados[[#This Row],[ID 1-catálogo-código]])&amp;"-"&amp;Dados_ordenados[[#This Row],[ID 1-catálogo-código]],Dados_tratados[[CATMAT/CATSER - Contagem de ocorrências]:[Área Gestora + ID]],2,FALSE),"")</f>
        <v>27889.989999999998</v>
      </c>
      <c r="O123" s="69" t="str">
        <f ca="1">IFERROR(VLOOKUP(COUNTIF(catmat_ord_col_range,Dados_ordenados[[#This Row],[ID 1-catálogo-código]])&amp;"-"&amp;Dados_ordenados[[#This Row],[ID 1-catálogo-código]],Dados_tratados[[CATMAT/CATSER - Contagem de ocorrências]:[Área Gestora + ID]],3,FALSE),"")</f>
        <v>SADI-129</v>
      </c>
      <c r="P123" s="70" t="str">
        <f ca="1">IF(OR(Dados_ordenados[[#This Row],[ID 1-catálogo-código]]="",Dados_ordenados[[#This Row],[ID 1-catálogo-código]]&lt;&gt;catmat_anterior),Dados_ordenados[[#This Row],[Área Gestora-ID]],areagestoraID_anterior&amp;", "&amp;Dados_ordenados[[#This Row],[Área Gestora-ID]])</f>
        <v>SADI-129</v>
      </c>
      <c r="Q123" s="70" t="str">
        <f ca="1">IF(OR(Dados_ordenados[[#This Row],[ID 1-catálogo-código]]="",Dados_ordenados[[#This Row],[ID 1-catálogo-código]]&lt;&gt;catmat_proximo),Dados_ordenados[[#This Row],[ID concatenado por catálogo/código]],"")</f>
        <v>SADI-129</v>
      </c>
    </row>
    <row r="124" spans="1:17" x14ac:dyDescent="0.25">
      <c r="A124" s="63" t="str">
        <f ca="1">area_gestora_concatenada</f>
        <v>SADI</v>
      </c>
      <c r="B124" s="64">
        <f ca="1">IFERROR(IF(INDEX(INDIRECT(area_gestora&amp;"!$B$6:$B$1000"),linha_itemPAC+1)=0,"NÃO INFORMADO",INDEX(INDIRECT(area_gestora&amp;"!$B$6:$B$1000"),linha_itemPAC+1)),"")</f>
        <v>95</v>
      </c>
      <c r="C124" s="64" t="str">
        <f ca="1">IFERROR(IF(INDEX(INDIRECT(area_gestora&amp;"!$D$6:$D$1000"),linha_itemPAC+1)="N/A","N/A", IF(INDEX(INDIRECT(area_gestora&amp;"!$D$6:$D$1000"),linha_itemPAC+1)="","NÃO INFORMADO", IF(INDEX(INDIRECT(area_gestora&amp;"!$D$6:$D$1000"),linha_itemPAC+1)=0,"NÃO INFORMADO", INDEX(INDIRECT(area_gestora&amp;"!$D$6:$D$1000"),linha_itemPAC+1)))),"")</f>
        <v>CATSER</v>
      </c>
      <c r="D124" s="64">
        <f ca="1">IFERROR(IF(ISERROR(VALUE(Dados_tratados[[#This Row],[Catálogo]]))=FALSE,Dados_tratados[[#This Row],[Catálogo]],VLOOKUP(Dados_tratados[[#This Row],[Catálogo]],$S$3:$T$6,2,FALSE)),"")</f>
        <v>1</v>
      </c>
      <c r="E124" s="64">
        <f ca="1">IFERROR(IF(INDEX(INDIRECT(area_gestora&amp;"!$E$6:$E$1000"),linha_itemPAC+1)="N/A",9999999,
IF(INDEX(INDIRECT(area_gestora&amp;"!$E$6:$E$1000"),linha_itemPAC+1)="",0,
VALUE(INDEX(INDIRECT(area_gestora&amp;"!$E$6:$E$1000"),linha_itemPAC+1)))),"")</f>
        <v>2780</v>
      </c>
      <c r="F124" s="64">
        <f ca="1">IFERROR(IF(Dados_tratados[[#This Row],[Código CATSER ou Classe CATMAT]]="","",VALUE(1&amp;TEXT(Dados_tratados[[#This Row],[Código CATSER ou Classe CATMAT]],"0000000")&amp;Dados_tratados[[#This Row],[ID Catálogo]])),"")</f>
        <v>100027801</v>
      </c>
      <c r="G124" s="64" t="str">
        <f ca="1">IF(Dados_tratados[[#This Row],[Código CATSER ou Classe CATMAT]]="","",COUNTIF(catmat_col_range,Dados_tratados[[#This Row],[Concatenação ID 1-catálogo-código]])&amp;"-"&amp;Dados_tratados[[#This Row],[Concatenação ID 1-catálogo-código]])</f>
        <v>1-100027801</v>
      </c>
      <c r="H124" s="65">
        <f ca="1">IFERROR(INDEX(INDIRECT(area_gestora&amp;"!$L$6:$L$1000"),linha_itemPAC+1),"")</f>
        <v>2863522.87</v>
      </c>
      <c r="I124" s="66" t="str">
        <f ca="1">Dados_tratados[[#This Row],[Área Gestora]]&amp;"-"&amp;Dados_tratados[[#This Row],[ID PCA]]</f>
        <v>SADI-95</v>
      </c>
      <c r="K124" s="67">
        <f ca="1">IFERROR(SMALL(Dados_tratados[Concatenação ID 1-catálogo-código],ROW(Dados_tratados[[#This Row],[Concatenação ID 1-catálogo-código]])-2),"")</f>
        <v>100061302</v>
      </c>
      <c r="L124" s="67" t="str">
        <f ca="1">IFERROR(INDEX('Tratamento de dados'!$S$3:$S$6,MATCH(VALUE(RIGHT(Dados_ordenados[[#This Row],[ID 1-catálogo-código]],1)),'Tratamento de dados'!$T$3:$T$6,0)),"")</f>
        <v>CATMAT</v>
      </c>
      <c r="M124" s="67">
        <f ca="1">IFERROR(VALUE(MID(Dados_ordenados[[#This Row],[ID 1-catálogo-código]],2,7)),"")</f>
        <v>6130</v>
      </c>
      <c r="N124" s="68">
        <f ca="1">IFERROR(VLOOKUP(COUNTIF(catmat_ord_col_range,Dados_ordenados[[#This Row],[ID 1-catálogo-código]])&amp;"-"&amp;Dados_ordenados[[#This Row],[ID 1-catálogo-código]],Dados_tratados[[CATMAT/CATSER - Contagem de ocorrências]:[Área Gestora + ID]],2,FALSE),"")</f>
        <v>16230</v>
      </c>
      <c r="O124" s="69" t="str">
        <f ca="1">IFERROR(VLOOKUP(COUNTIF(catmat_ord_col_range,Dados_ordenados[[#This Row],[ID 1-catálogo-código]])&amp;"-"&amp;Dados_ordenados[[#This Row],[ID 1-catálogo-código]],Dados_tratados[[CATMAT/CATSER - Contagem de ocorrências]:[Área Gestora + ID]],3,FALSE),"")</f>
        <v>SADI-64</v>
      </c>
      <c r="P124" s="70" t="str">
        <f ca="1">IF(OR(Dados_ordenados[[#This Row],[ID 1-catálogo-código]]="",Dados_ordenados[[#This Row],[ID 1-catálogo-código]]&lt;&gt;catmat_anterior),Dados_ordenados[[#This Row],[Área Gestora-ID]],areagestoraID_anterior&amp;", "&amp;Dados_ordenados[[#This Row],[Área Gestora-ID]])</f>
        <v>SADI-64</v>
      </c>
      <c r="Q124" s="70" t="str">
        <f ca="1">IF(OR(Dados_ordenados[[#This Row],[ID 1-catálogo-código]]="",Dados_ordenados[[#This Row],[ID 1-catálogo-código]]&lt;&gt;catmat_proximo),Dados_ordenados[[#This Row],[ID concatenado por catálogo/código]],"")</f>
        <v/>
      </c>
    </row>
    <row r="125" spans="1:17" x14ac:dyDescent="0.25">
      <c r="A125" s="63" t="str">
        <f ca="1">area_gestora_concatenada</f>
        <v>SADI</v>
      </c>
      <c r="B125" s="64">
        <f ca="1">IFERROR(IF(INDEX(INDIRECT(area_gestora&amp;"!$B$6:$B$1000"),linha_itemPAC+1)=0,"NÃO INFORMADO",INDEX(INDIRECT(area_gestora&amp;"!$B$6:$B$1000"),linha_itemPAC+1)),"")</f>
        <v>96</v>
      </c>
      <c r="C125" s="64" t="str">
        <f ca="1">IFERROR(IF(INDEX(INDIRECT(area_gestora&amp;"!$D$6:$D$1000"),linha_itemPAC+1)="N/A","N/A", IF(INDEX(INDIRECT(area_gestora&amp;"!$D$6:$D$1000"),linha_itemPAC+1)="","NÃO INFORMADO", IF(INDEX(INDIRECT(area_gestora&amp;"!$D$6:$D$1000"),linha_itemPAC+1)=0,"NÃO INFORMADO", INDEX(INDIRECT(area_gestora&amp;"!$D$6:$D$1000"),linha_itemPAC+1)))),"")</f>
        <v>CATSER</v>
      </c>
      <c r="D125" s="64">
        <f ca="1">IFERROR(IF(ISERROR(VALUE(Dados_tratados[[#This Row],[Catálogo]]))=FALSE,Dados_tratados[[#This Row],[Catálogo]],VLOOKUP(Dados_tratados[[#This Row],[Catálogo]],$S$3:$T$6,2,FALSE)),"")</f>
        <v>1</v>
      </c>
      <c r="E125" s="64">
        <f ca="1">IFERROR(IF(INDEX(INDIRECT(area_gestora&amp;"!$E$6:$E$1000"),linha_itemPAC+1)="N/A",9999999,
IF(INDEX(INDIRECT(area_gestora&amp;"!$E$6:$E$1000"),linha_itemPAC+1)="",0,
VALUE(INDEX(INDIRECT(area_gestora&amp;"!$E$6:$E$1000"),linha_itemPAC+1)))),"")</f>
        <v>1627</v>
      </c>
      <c r="F125" s="64">
        <f ca="1">IFERROR(IF(Dados_tratados[[#This Row],[Código CATSER ou Classe CATMAT]]="","",VALUE(1&amp;TEXT(Dados_tratados[[#This Row],[Código CATSER ou Classe CATMAT]],"0000000")&amp;Dados_tratados[[#This Row],[ID Catálogo]])),"")</f>
        <v>100016271</v>
      </c>
      <c r="G125" s="64" t="str">
        <f ca="1">IF(Dados_tratados[[#This Row],[Código CATSER ou Classe CATMAT]]="","",COUNTIF(catmat_col_range,Dados_tratados[[#This Row],[Concatenação ID 1-catálogo-código]])&amp;"-"&amp;Dados_tratados[[#This Row],[Concatenação ID 1-catálogo-código]])</f>
        <v>6-100016271</v>
      </c>
      <c r="H125" s="65">
        <f ca="1">IFERROR(INDEX(INDIRECT(area_gestora&amp;"!$L$6:$L$1000"),linha_itemPAC+1),"")</f>
        <v>0</v>
      </c>
      <c r="I125" s="66" t="str">
        <f ca="1">Dados_tratados[[#This Row],[Área Gestora]]&amp;"-"&amp;Dados_tratados[[#This Row],[ID PCA]]</f>
        <v>SADI-96</v>
      </c>
      <c r="K125" s="67">
        <f ca="1">IFERROR(SMALL(Dados_tratados[Concatenação ID 1-catálogo-código],ROW(Dados_tratados[[#This Row],[Concatenação ID 1-catálogo-código]])-2),"")</f>
        <v>100061302</v>
      </c>
      <c r="L125" s="67" t="str">
        <f ca="1">IFERROR(INDEX('Tratamento de dados'!$S$3:$S$6,MATCH(VALUE(RIGHT(Dados_ordenados[[#This Row],[ID 1-catálogo-código]],1)),'Tratamento de dados'!$T$3:$T$6,0)),"")</f>
        <v>CATMAT</v>
      </c>
      <c r="M125" s="67">
        <f ca="1">IFERROR(VALUE(MID(Dados_ordenados[[#This Row],[ID 1-catálogo-código]],2,7)),"")</f>
        <v>6130</v>
      </c>
      <c r="N125" s="68">
        <f ca="1">IFERROR(VLOOKUP(COUNTIF(catmat_ord_col_range,Dados_ordenados[[#This Row],[ID 1-catálogo-código]])&amp;"-"&amp;Dados_ordenados[[#This Row],[ID 1-catálogo-código]],Dados_tratados[[CATMAT/CATSER - Contagem de ocorrências]:[Área Gestora + ID]],2,FALSE),"")</f>
        <v>0</v>
      </c>
      <c r="O125" s="69" t="str">
        <f ca="1">IFERROR(VLOOKUP(COUNTIF(catmat_ord_col_range,Dados_ordenados[[#This Row],[ID 1-catálogo-código]])&amp;"-"&amp;Dados_ordenados[[#This Row],[ID 1-catálogo-código]],Dados_tratados[[CATMAT/CATSER - Contagem de ocorrências]:[Área Gestora + ID]],3,FALSE),"")</f>
        <v>SADI-76</v>
      </c>
      <c r="P125" s="70" t="str">
        <f ca="1">IF(OR(Dados_ordenados[[#This Row],[ID 1-catálogo-código]]="",Dados_ordenados[[#This Row],[ID 1-catálogo-código]]&lt;&gt;catmat_anterior),Dados_ordenados[[#This Row],[Área Gestora-ID]],areagestoraID_anterior&amp;", "&amp;Dados_ordenados[[#This Row],[Área Gestora-ID]])</f>
        <v>SADI-64, SADI-76</v>
      </c>
      <c r="Q125" s="70" t="str">
        <f ca="1">IF(OR(Dados_ordenados[[#This Row],[ID 1-catálogo-código]]="",Dados_ordenados[[#This Row],[ID 1-catálogo-código]]&lt;&gt;catmat_proximo),Dados_ordenados[[#This Row],[ID concatenado por catálogo/código]],"")</f>
        <v/>
      </c>
    </row>
    <row r="126" spans="1:17" x14ac:dyDescent="0.25">
      <c r="A126" s="63" t="str">
        <f ca="1">area_gestora_concatenada</f>
        <v>SADI</v>
      </c>
      <c r="B126" s="64">
        <f ca="1">IFERROR(IF(INDEX(INDIRECT(area_gestora&amp;"!$B$6:$B$1000"),linha_itemPAC+1)=0,"NÃO INFORMADO",INDEX(INDIRECT(area_gestora&amp;"!$B$6:$B$1000"),linha_itemPAC+1)),"")</f>
        <v>97</v>
      </c>
      <c r="C126" s="64" t="str">
        <f ca="1">IFERROR(IF(INDEX(INDIRECT(area_gestora&amp;"!$D$6:$D$1000"),linha_itemPAC+1)="N/A","N/A", IF(INDEX(INDIRECT(area_gestora&amp;"!$D$6:$D$1000"),linha_itemPAC+1)="","NÃO INFORMADO", IF(INDEX(INDIRECT(area_gestora&amp;"!$D$6:$D$1000"),linha_itemPAC+1)=0,"NÃO INFORMADO", INDEX(INDIRECT(area_gestora&amp;"!$D$6:$D$1000"),linha_itemPAC+1)))),"")</f>
        <v>CATSER</v>
      </c>
      <c r="D126" s="64">
        <f ca="1">IFERROR(IF(ISERROR(VALUE(Dados_tratados[[#This Row],[Catálogo]]))=FALSE,Dados_tratados[[#This Row],[Catálogo]],VLOOKUP(Dados_tratados[[#This Row],[Catálogo]],$S$3:$T$6,2,FALSE)),"")</f>
        <v>1</v>
      </c>
      <c r="E126" s="64">
        <f ca="1">IFERROR(IF(INDEX(INDIRECT(area_gestora&amp;"!$E$6:$E$1000"),linha_itemPAC+1)="N/A",9999999,
IF(INDEX(INDIRECT(area_gestora&amp;"!$E$6:$E$1000"),linha_itemPAC+1)="",0,
VALUE(INDEX(INDIRECT(area_gestora&amp;"!$E$6:$E$1000"),linha_itemPAC+1)))),"")</f>
        <v>5428</v>
      </c>
      <c r="F126" s="64">
        <f ca="1">IFERROR(IF(Dados_tratados[[#This Row],[Código CATSER ou Classe CATMAT]]="","",VALUE(1&amp;TEXT(Dados_tratados[[#This Row],[Código CATSER ou Classe CATMAT]],"0000000")&amp;Dados_tratados[[#This Row],[ID Catálogo]])),"")</f>
        <v>100054281</v>
      </c>
      <c r="G126" s="64" t="str">
        <f ca="1">IF(Dados_tratados[[#This Row],[Código CATSER ou Classe CATMAT]]="","",COUNTIF(catmat_col_range,Dados_tratados[[#This Row],[Concatenação ID 1-catálogo-código]])&amp;"-"&amp;Dados_tratados[[#This Row],[Concatenação ID 1-catálogo-código]])</f>
        <v>1-100054281</v>
      </c>
      <c r="H126" s="65">
        <f ca="1">IFERROR(INDEX(INDIRECT(area_gestora&amp;"!$L$6:$L$1000"),linha_itemPAC+1),"")</f>
        <v>11540</v>
      </c>
      <c r="I126" s="66" t="str">
        <f ca="1">Dados_tratados[[#This Row],[Área Gestora]]&amp;"-"&amp;Dados_tratados[[#This Row],[ID PCA]]</f>
        <v>SADI-97</v>
      </c>
      <c r="K126" s="67">
        <f ca="1">IFERROR(SMALL(Dados_tratados[Concatenação ID 1-catálogo-código],ROW(Dados_tratados[[#This Row],[Concatenação ID 1-catálogo-código]])-2),"")</f>
        <v>100061302</v>
      </c>
      <c r="L126" s="67" t="str">
        <f ca="1">IFERROR(INDEX('Tratamento de dados'!$S$3:$S$6,MATCH(VALUE(RIGHT(Dados_ordenados[[#This Row],[ID 1-catálogo-código]],1)),'Tratamento de dados'!$T$3:$T$6,0)),"")</f>
        <v>CATMAT</v>
      </c>
      <c r="M126" s="67">
        <f ca="1">IFERROR(VALUE(MID(Dados_ordenados[[#This Row],[ID 1-catálogo-código]],2,7)),"")</f>
        <v>6130</v>
      </c>
      <c r="N126" s="68">
        <f ca="1">IFERROR(VLOOKUP(COUNTIF(catmat_ord_col_range,Dados_ordenados[[#This Row],[ID 1-catálogo-código]])&amp;"-"&amp;Dados_ordenados[[#This Row],[ID 1-catálogo-código]],Dados_tratados[[CATMAT/CATSER - Contagem de ocorrências]:[Área Gestora + ID]],2,FALSE),"")</f>
        <v>9070</v>
      </c>
      <c r="O126" s="69" t="str">
        <f ca="1">IFERROR(VLOOKUP(COUNTIF(catmat_ord_col_range,Dados_ordenados[[#This Row],[ID 1-catálogo-código]])&amp;"-"&amp;Dados_ordenados[[#This Row],[ID 1-catálogo-código]],Dados_tratados[[CATMAT/CATSER - Contagem de ocorrências]:[Área Gestora + ID]],3,FALSE),"")</f>
        <v>SSEG-83</v>
      </c>
      <c r="P126" s="70" t="str">
        <f ca="1">IF(OR(Dados_ordenados[[#This Row],[ID 1-catálogo-código]]="",Dados_ordenados[[#This Row],[ID 1-catálogo-código]]&lt;&gt;catmat_anterior),Dados_ordenados[[#This Row],[Área Gestora-ID]],areagestoraID_anterior&amp;", "&amp;Dados_ordenados[[#This Row],[Área Gestora-ID]])</f>
        <v>SADI-64, SADI-76, SSEG-83</v>
      </c>
      <c r="Q126" s="70" t="str">
        <f ca="1">IF(OR(Dados_ordenados[[#This Row],[ID 1-catálogo-código]]="",Dados_ordenados[[#This Row],[ID 1-catálogo-código]]&lt;&gt;catmat_proximo),Dados_ordenados[[#This Row],[ID concatenado por catálogo/código]],"")</f>
        <v>SADI-64, SADI-76, SSEG-83</v>
      </c>
    </row>
    <row r="127" spans="1:17" x14ac:dyDescent="0.25">
      <c r="A127" s="63" t="str">
        <f ca="1">area_gestora_concatenada</f>
        <v>SADI</v>
      </c>
      <c r="B127" s="64">
        <f ca="1">IFERROR(IF(INDEX(INDIRECT(area_gestora&amp;"!$B$6:$B$1000"),linha_itemPAC+1)=0,"NÃO INFORMADO",INDEX(INDIRECT(area_gestora&amp;"!$B$6:$B$1000"),linha_itemPAC+1)),"")</f>
        <v>98</v>
      </c>
      <c r="C127" s="64" t="str">
        <f ca="1">IFERROR(IF(INDEX(INDIRECT(area_gestora&amp;"!$D$6:$D$1000"),linha_itemPAC+1)="N/A","N/A", IF(INDEX(INDIRECT(area_gestora&amp;"!$D$6:$D$1000"),linha_itemPAC+1)="","NÃO INFORMADO", IF(INDEX(INDIRECT(area_gestora&amp;"!$D$6:$D$1000"),linha_itemPAC+1)=0,"NÃO INFORMADO", INDEX(INDIRECT(area_gestora&amp;"!$D$6:$D$1000"),linha_itemPAC+1)))),"")</f>
        <v>CATSER</v>
      </c>
      <c r="D127" s="64">
        <f ca="1">IFERROR(IF(ISERROR(VALUE(Dados_tratados[[#This Row],[Catálogo]]))=FALSE,Dados_tratados[[#This Row],[Catálogo]],VLOOKUP(Dados_tratados[[#This Row],[Catálogo]],$S$3:$T$6,2,FALSE)),"")</f>
        <v>1</v>
      </c>
      <c r="E127" s="64">
        <f ca="1">IFERROR(IF(INDEX(INDIRECT(area_gestora&amp;"!$E$6:$E$1000"),linha_itemPAC+1)="N/A",9999999,
IF(INDEX(INDIRECT(area_gestora&amp;"!$E$6:$E$1000"),linha_itemPAC+1)="",0,
VALUE(INDEX(INDIRECT(area_gestora&amp;"!$E$6:$E$1000"),linha_itemPAC+1)))),"")</f>
        <v>25100</v>
      </c>
      <c r="F127" s="64">
        <f ca="1">IFERROR(IF(Dados_tratados[[#This Row],[Código CATSER ou Classe CATMAT]]="","",VALUE(1&amp;TEXT(Dados_tratados[[#This Row],[Código CATSER ou Classe CATMAT]],"0000000")&amp;Dados_tratados[[#This Row],[ID Catálogo]])),"")</f>
        <v>100251001</v>
      </c>
      <c r="G127" s="64" t="str">
        <f ca="1">IF(Dados_tratados[[#This Row],[Código CATSER ou Classe CATMAT]]="","",COUNTIF(catmat_col_range,Dados_tratados[[#This Row],[Concatenação ID 1-catálogo-código]])&amp;"-"&amp;Dados_tratados[[#This Row],[Concatenação ID 1-catálogo-código]])</f>
        <v>1-100251001</v>
      </c>
      <c r="H127" s="65">
        <f ca="1">IFERROR(INDEX(INDIRECT(area_gestora&amp;"!$L$6:$L$1000"),linha_itemPAC+1),"")</f>
        <v>0</v>
      </c>
      <c r="I127" s="66" t="str">
        <f ca="1">Dados_tratados[[#This Row],[Área Gestora]]&amp;"-"&amp;Dados_tratados[[#This Row],[ID PCA]]</f>
        <v>SADI-98</v>
      </c>
      <c r="K127" s="67">
        <f ca="1">IFERROR(SMALL(Dados_tratados[Concatenação ID 1-catálogo-código],ROW(Dados_tratados[[#This Row],[Concatenação ID 1-catálogo-código]])-2),"")</f>
        <v>100061452</v>
      </c>
      <c r="L127" s="67" t="str">
        <f ca="1">IFERROR(INDEX('Tratamento de dados'!$S$3:$S$6,MATCH(VALUE(RIGHT(Dados_ordenados[[#This Row],[ID 1-catálogo-código]],1)),'Tratamento de dados'!$T$3:$T$6,0)),"")</f>
        <v>CATMAT</v>
      </c>
      <c r="M127" s="67">
        <f ca="1">IFERROR(VALUE(MID(Dados_ordenados[[#This Row],[ID 1-catálogo-código]],2,7)),"")</f>
        <v>6145</v>
      </c>
      <c r="N127" s="68">
        <f ca="1">IFERROR(VLOOKUP(COUNTIF(catmat_ord_col_range,Dados_ordenados[[#This Row],[ID 1-catálogo-código]])&amp;"-"&amp;Dados_ordenados[[#This Row],[ID 1-catálogo-código]],Dados_tratados[[CATMAT/CATSER - Contagem de ocorrências]:[Área Gestora + ID]],2,FALSE),"")</f>
        <v>6328</v>
      </c>
      <c r="O127" s="69" t="str">
        <f ca="1">IFERROR(VLOOKUP(COUNTIF(catmat_ord_col_range,Dados_ordenados[[#This Row],[ID 1-catálogo-código]])&amp;"-"&amp;Dados_ordenados[[#This Row],[ID 1-catálogo-código]],Dados_tratados[[CATMAT/CATSER - Contagem de ocorrências]:[Área Gestora + ID]],3,FALSE),"")</f>
        <v>SADI-140</v>
      </c>
      <c r="P127" s="70" t="str">
        <f ca="1">IF(OR(Dados_ordenados[[#This Row],[ID 1-catálogo-código]]="",Dados_ordenados[[#This Row],[ID 1-catálogo-código]]&lt;&gt;catmat_anterior),Dados_ordenados[[#This Row],[Área Gestora-ID]],areagestoraID_anterior&amp;", "&amp;Dados_ordenados[[#This Row],[Área Gestora-ID]])</f>
        <v>SADI-140</v>
      </c>
      <c r="Q127" s="70" t="str">
        <f ca="1">IF(OR(Dados_ordenados[[#This Row],[ID 1-catálogo-código]]="",Dados_ordenados[[#This Row],[ID 1-catálogo-código]]&lt;&gt;catmat_proximo),Dados_ordenados[[#This Row],[ID concatenado por catálogo/código]],"")</f>
        <v>SADI-140</v>
      </c>
    </row>
    <row r="128" spans="1:17" x14ac:dyDescent="0.25">
      <c r="A128" s="63" t="str">
        <f ca="1">area_gestora_concatenada</f>
        <v>SADI</v>
      </c>
      <c r="B128" s="64">
        <f ca="1">IFERROR(IF(INDEX(INDIRECT(area_gestora&amp;"!$B$6:$B$1000"),linha_itemPAC+1)=0,"NÃO INFORMADO",INDEX(INDIRECT(area_gestora&amp;"!$B$6:$B$1000"),linha_itemPAC+1)),"")</f>
        <v>99</v>
      </c>
      <c r="C128" s="64" t="str">
        <f ca="1">IFERROR(IF(INDEX(INDIRECT(area_gestora&amp;"!$D$6:$D$1000"),linha_itemPAC+1)="N/A","N/A", IF(INDEX(INDIRECT(area_gestora&amp;"!$D$6:$D$1000"),linha_itemPAC+1)="","NÃO INFORMADO", IF(INDEX(INDIRECT(area_gestora&amp;"!$D$6:$D$1000"),linha_itemPAC+1)=0,"NÃO INFORMADO", INDEX(INDIRECT(area_gestora&amp;"!$D$6:$D$1000"),linha_itemPAC+1)))),"")</f>
        <v>CATMAT</v>
      </c>
      <c r="D128" s="64">
        <f ca="1">IFERROR(IF(ISERROR(VALUE(Dados_tratados[[#This Row],[Catálogo]]))=FALSE,Dados_tratados[[#This Row],[Catálogo]],VLOOKUP(Dados_tratados[[#This Row],[Catálogo]],$S$3:$T$6,2,FALSE)),"")</f>
        <v>2</v>
      </c>
      <c r="E128" s="64">
        <f ca="1">IFERROR(IF(INDEX(INDIRECT(area_gestora&amp;"!$E$6:$E$1000"),linha_itemPAC+1)="N/A",9999999,
IF(INDEX(INDIRECT(area_gestora&amp;"!$E$6:$E$1000"),linha_itemPAC+1)="",0,
VALUE(INDEX(INDIRECT(area_gestora&amp;"!$E$6:$E$1000"),linha_itemPAC+1)))),"")</f>
        <v>7730</v>
      </c>
      <c r="F128" s="64">
        <f ca="1">IFERROR(IF(Dados_tratados[[#This Row],[Código CATSER ou Classe CATMAT]]="","",VALUE(1&amp;TEXT(Dados_tratados[[#This Row],[Código CATSER ou Classe CATMAT]],"0000000")&amp;Dados_tratados[[#This Row],[ID Catálogo]])),"")</f>
        <v>100077302</v>
      </c>
      <c r="G128" s="64" t="str">
        <f ca="1">IF(Dados_tratados[[#This Row],[Código CATSER ou Classe CATMAT]]="","",COUNTIF(catmat_col_range,Dados_tratados[[#This Row],[Concatenação ID 1-catálogo-código]])&amp;"-"&amp;Dados_tratados[[#This Row],[Concatenação ID 1-catálogo-código]])</f>
        <v>1-100077302</v>
      </c>
      <c r="H128" s="65">
        <f ca="1">IFERROR(INDEX(INDIRECT(area_gestora&amp;"!$L$6:$L$1000"),linha_itemPAC+1),"")</f>
        <v>89479.4</v>
      </c>
      <c r="I128" s="66" t="str">
        <f ca="1">Dados_tratados[[#This Row],[Área Gestora]]&amp;"-"&amp;Dados_tratados[[#This Row],[ID PCA]]</f>
        <v>SADI-99</v>
      </c>
      <c r="K128" s="67">
        <f ca="1">IFERROR(SMALL(Dados_tratados[Concatenação ID 1-catálogo-código],ROW(Dados_tratados[[#This Row],[Concatenação ID 1-catálogo-código]])-2),"")</f>
        <v>100061502</v>
      </c>
      <c r="L128" s="67" t="str">
        <f ca="1">IFERROR(INDEX('Tratamento de dados'!$S$3:$S$6,MATCH(VALUE(RIGHT(Dados_ordenados[[#This Row],[ID 1-catálogo-código]],1)),'Tratamento de dados'!$T$3:$T$6,0)),"")</f>
        <v>CATMAT</v>
      </c>
      <c r="M128" s="67">
        <f ca="1">IFERROR(VALUE(MID(Dados_ordenados[[#This Row],[ID 1-catálogo-código]],2,7)),"")</f>
        <v>6150</v>
      </c>
      <c r="N128" s="68">
        <f ca="1">IFERROR(VLOOKUP(COUNTIF(catmat_ord_col_range,Dados_ordenados[[#This Row],[ID 1-catálogo-código]])&amp;"-"&amp;Dados_ordenados[[#This Row],[ID 1-catálogo-código]],Dados_tratados[[CATMAT/CATSER - Contagem de ocorrências]:[Área Gestora + ID]],2,FALSE),"")</f>
        <v>0</v>
      </c>
      <c r="O128" s="69" t="str">
        <f ca="1">IFERROR(VLOOKUP(COUNTIF(catmat_ord_col_range,Dados_ordenados[[#This Row],[ID 1-catálogo-código]])&amp;"-"&amp;Dados_ordenados[[#This Row],[ID 1-catálogo-código]],Dados_tratados[[CATMAT/CATSER - Contagem de ocorrências]:[Área Gestora + ID]],3,FALSE),"")</f>
        <v>SADI-81</v>
      </c>
      <c r="P128" s="70" t="str">
        <f ca="1">IF(OR(Dados_ordenados[[#This Row],[ID 1-catálogo-código]]="",Dados_ordenados[[#This Row],[ID 1-catálogo-código]]&lt;&gt;catmat_anterior),Dados_ordenados[[#This Row],[Área Gestora-ID]],areagestoraID_anterior&amp;", "&amp;Dados_ordenados[[#This Row],[Área Gestora-ID]])</f>
        <v>SADI-81</v>
      </c>
      <c r="Q128" s="70" t="str">
        <f ca="1">IF(OR(Dados_ordenados[[#This Row],[ID 1-catálogo-código]]="",Dados_ordenados[[#This Row],[ID 1-catálogo-código]]&lt;&gt;catmat_proximo),Dados_ordenados[[#This Row],[ID concatenado por catálogo/código]],"")</f>
        <v>SADI-81</v>
      </c>
    </row>
    <row r="129" spans="1:17" x14ac:dyDescent="0.25">
      <c r="A129" s="63" t="str">
        <f ca="1">area_gestora_concatenada</f>
        <v>SADI</v>
      </c>
      <c r="B129" s="64">
        <f ca="1">IFERROR(IF(INDEX(INDIRECT(area_gestora&amp;"!$B$6:$B$1000"),linha_itemPAC+1)=0,"NÃO INFORMADO",INDEX(INDIRECT(area_gestora&amp;"!$B$6:$B$1000"),linha_itemPAC+1)),"")</f>
        <v>100</v>
      </c>
      <c r="C129" s="64" t="str">
        <f ca="1">IFERROR(IF(INDEX(INDIRECT(area_gestora&amp;"!$D$6:$D$1000"),linha_itemPAC+1)="N/A","N/A", IF(INDEX(INDIRECT(area_gestora&amp;"!$D$6:$D$1000"),linha_itemPAC+1)="","NÃO INFORMADO", IF(INDEX(INDIRECT(area_gestora&amp;"!$D$6:$D$1000"),linha_itemPAC+1)=0,"NÃO INFORMADO", INDEX(INDIRECT(area_gestora&amp;"!$D$6:$D$1000"),linha_itemPAC+1)))),"")</f>
        <v>CATMAT</v>
      </c>
      <c r="D129" s="64">
        <f ca="1">IFERROR(IF(ISERROR(VALUE(Dados_tratados[[#This Row],[Catálogo]]))=FALSE,Dados_tratados[[#This Row],[Catálogo]],VLOOKUP(Dados_tratados[[#This Row],[Catálogo]],$S$3:$T$6,2,FALSE)),"")</f>
        <v>2</v>
      </c>
      <c r="E129" s="64">
        <f ca="1">IFERROR(IF(INDEX(INDIRECT(area_gestora&amp;"!$E$6:$E$1000"),linha_itemPAC+1)="N/A",9999999,
IF(INDEX(INDIRECT(area_gestora&amp;"!$E$6:$E$1000"),linha_itemPAC+1)="",0,
VALUE(INDEX(INDIRECT(area_gestora&amp;"!$E$6:$E$1000"),linha_itemPAC+1)))),"")</f>
        <v>7230</v>
      </c>
      <c r="F129" s="64">
        <f ca="1">IFERROR(IF(Dados_tratados[[#This Row],[Código CATSER ou Classe CATMAT]]="","",VALUE(1&amp;TEXT(Dados_tratados[[#This Row],[Código CATSER ou Classe CATMAT]],"0000000")&amp;Dados_tratados[[#This Row],[ID Catálogo]])),"")</f>
        <v>100072302</v>
      </c>
      <c r="G129" s="64" t="str">
        <f ca="1">IF(Dados_tratados[[#This Row],[Código CATSER ou Classe CATMAT]]="","",COUNTIF(catmat_col_range,Dados_tratados[[#This Row],[Concatenação ID 1-catálogo-código]])&amp;"-"&amp;Dados_tratados[[#This Row],[Concatenação ID 1-catálogo-código]])</f>
        <v>1-100072302</v>
      </c>
      <c r="H129" s="65">
        <f ca="1">IFERROR(INDEX(INDIRECT(area_gestora&amp;"!$L$6:$L$1000"),linha_itemPAC+1),"")</f>
        <v>0</v>
      </c>
      <c r="I129" s="66" t="str">
        <f ca="1">Dados_tratados[[#This Row],[Área Gestora]]&amp;"-"&amp;Dados_tratados[[#This Row],[ID PCA]]</f>
        <v>SADI-100</v>
      </c>
      <c r="K129" s="67">
        <f ca="1">IFERROR(SMALL(Dados_tratados[Concatenação ID 1-catálogo-código],ROW(Dados_tratados[[#This Row],[Concatenação ID 1-catálogo-código]])-2),"")</f>
        <v>100062302</v>
      </c>
      <c r="L129" s="67" t="str">
        <f ca="1">IFERROR(INDEX('Tratamento de dados'!$S$3:$S$6,MATCH(VALUE(RIGHT(Dados_ordenados[[#This Row],[ID 1-catálogo-código]],1)),'Tratamento de dados'!$T$3:$T$6,0)),"")</f>
        <v>CATMAT</v>
      </c>
      <c r="M129" s="67">
        <f ca="1">IFERROR(VALUE(MID(Dados_ordenados[[#This Row],[ID 1-catálogo-código]],2,7)),"")</f>
        <v>6230</v>
      </c>
      <c r="N129" s="68">
        <f ca="1">IFERROR(VLOOKUP(COUNTIF(catmat_ord_col_range,Dados_ordenados[[#This Row],[ID 1-catálogo-código]])&amp;"-"&amp;Dados_ordenados[[#This Row],[ID 1-catálogo-código]],Dados_tratados[[CATMAT/CATSER - Contagem de ocorrências]:[Área Gestora + ID]],2,FALSE),"")</f>
        <v>3852</v>
      </c>
      <c r="O129" s="69" t="str">
        <f ca="1">IFERROR(VLOOKUP(COUNTIF(catmat_ord_col_range,Dados_ordenados[[#This Row],[ID 1-catálogo-código]])&amp;"-"&amp;Dados_ordenados[[#This Row],[ID 1-catálogo-código]],Dados_tratados[[CATMAT/CATSER - Contagem de ocorrências]:[Área Gestora + ID]],3,FALSE),"")</f>
        <v>SSEG-41</v>
      </c>
      <c r="P129" s="70" t="str">
        <f ca="1">IF(OR(Dados_ordenados[[#This Row],[ID 1-catálogo-código]]="",Dados_ordenados[[#This Row],[ID 1-catálogo-código]]&lt;&gt;catmat_anterior),Dados_ordenados[[#This Row],[Área Gestora-ID]],areagestoraID_anterior&amp;", "&amp;Dados_ordenados[[#This Row],[Área Gestora-ID]])</f>
        <v>SSEG-41</v>
      </c>
      <c r="Q129" s="70" t="str">
        <f ca="1">IF(OR(Dados_ordenados[[#This Row],[ID 1-catálogo-código]]="",Dados_ordenados[[#This Row],[ID 1-catálogo-código]]&lt;&gt;catmat_proximo),Dados_ordenados[[#This Row],[ID concatenado por catálogo/código]],"")</f>
        <v>SSEG-41</v>
      </c>
    </row>
    <row r="130" spans="1:17" x14ac:dyDescent="0.25">
      <c r="A130" s="63" t="str">
        <f ca="1">area_gestora_concatenada</f>
        <v>SADI</v>
      </c>
      <c r="B130" s="64">
        <f ca="1">IFERROR(IF(INDEX(INDIRECT(area_gestora&amp;"!$B$6:$B$1000"),linha_itemPAC+1)=0,"NÃO INFORMADO",INDEX(INDIRECT(area_gestora&amp;"!$B$6:$B$1000"),linha_itemPAC+1)),"")</f>
        <v>101</v>
      </c>
      <c r="C130" s="64" t="str">
        <f ca="1">IFERROR(IF(INDEX(INDIRECT(area_gestora&amp;"!$D$6:$D$1000"),linha_itemPAC+1)="N/A","N/A", IF(INDEX(INDIRECT(area_gestora&amp;"!$D$6:$D$1000"),linha_itemPAC+1)="","NÃO INFORMADO", IF(INDEX(INDIRECT(area_gestora&amp;"!$D$6:$D$1000"),linha_itemPAC+1)=0,"NÃO INFORMADO", INDEX(INDIRECT(area_gestora&amp;"!$D$6:$D$1000"),linha_itemPAC+1)))),"")</f>
        <v>CATMAT</v>
      </c>
      <c r="D130" s="64">
        <f ca="1">IFERROR(IF(ISERROR(VALUE(Dados_tratados[[#This Row],[Catálogo]]))=FALSE,Dados_tratados[[#This Row],[Catálogo]],VLOOKUP(Dados_tratados[[#This Row],[Catálogo]],$S$3:$T$6,2,FALSE)),"")</f>
        <v>2</v>
      </c>
      <c r="E130" s="64">
        <f ca="1">IFERROR(IF(INDEX(INDIRECT(area_gestora&amp;"!$E$6:$E$1000"),linha_itemPAC+1)="N/A",9999999,
IF(INDEX(INDIRECT(area_gestora&amp;"!$E$6:$E$1000"),linha_itemPAC+1)="",0,
VALUE(INDEX(INDIRECT(area_gestora&amp;"!$E$6:$E$1000"),linha_itemPAC+1)))),"")</f>
        <v>7110</v>
      </c>
      <c r="F130" s="64">
        <f ca="1">IFERROR(IF(Dados_tratados[[#This Row],[Código CATSER ou Classe CATMAT]]="","",VALUE(1&amp;TEXT(Dados_tratados[[#This Row],[Código CATSER ou Classe CATMAT]],"0000000")&amp;Dados_tratados[[#This Row],[ID Catálogo]])),"")</f>
        <v>100071102</v>
      </c>
      <c r="G130" s="64" t="str">
        <f ca="1">IF(Dados_tratados[[#This Row],[Código CATSER ou Classe CATMAT]]="","",COUNTIF(catmat_col_range,Dados_tratados[[#This Row],[Concatenação ID 1-catálogo-código]])&amp;"-"&amp;Dados_tratados[[#This Row],[Concatenação ID 1-catálogo-código]])</f>
        <v>3-100071102</v>
      </c>
      <c r="H130" s="65">
        <f ca="1">IFERROR(INDEX(INDIRECT(area_gestora&amp;"!$L$6:$L$1000"),linha_itemPAC+1),"")</f>
        <v>752220</v>
      </c>
      <c r="I130" s="66" t="str">
        <f ca="1">Dados_tratados[[#This Row],[Área Gestora]]&amp;"-"&amp;Dados_tratados[[#This Row],[ID PCA]]</f>
        <v>SADI-101</v>
      </c>
      <c r="K130" s="67">
        <f ca="1">IFERROR(SMALL(Dados_tratados[Concatenação ID 1-catálogo-código],ROW(Dados_tratados[[#This Row],[Concatenação ID 1-catálogo-código]])-2),"")</f>
        <v>100062402</v>
      </c>
      <c r="L130" s="67" t="str">
        <f ca="1">IFERROR(INDEX('Tratamento de dados'!$S$3:$S$6,MATCH(VALUE(RIGHT(Dados_ordenados[[#This Row],[ID 1-catálogo-código]],1)),'Tratamento de dados'!$T$3:$T$6,0)),"")</f>
        <v>CATMAT</v>
      </c>
      <c r="M130" s="67">
        <f ca="1">IFERROR(VALUE(MID(Dados_ordenados[[#This Row],[ID 1-catálogo-código]],2,7)),"")</f>
        <v>6240</v>
      </c>
      <c r="N130" s="68">
        <f ca="1">IFERROR(VLOOKUP(COUNTIF(catmat_ord_col_range,Dados_ordenados[[#This Row],[ID 1-catálogo-código]])&amp;"-"&amp;Dados_ordenados[[#This Row],[ID 1-catálogo-código]],Dados_tratados[[CATMAT/CATSER - Contagem de ocorrências]:[Área Gestora + ID]],2,FALSE),"")</f>
        <v>136938.9</v>
      </c>
      <c r="O130" s="69" t="str">
        <f ca="1">IFERROR(VLOOKUP(COUNTIF(catmat_ord_col_range,Dados_ordenados[[#This Row],[ID 1-catálogo-código]])&amp;"-"&amp;Dados_ordenados[[#This Row],[ID 1-catálogo-código]],Dados_tratados[[CATMAT/CATSER - Contagem de ocorrências]:[Área Gestora + ID]],3,FALSE),"")</f>
        <v>SADI-87</v>
      </c>
      <c r="P130" s="70" t="str">
        <f ca="1">IF(OR(Dados_ordenados[[#This Row],[ID 1-catálogo-código]]="",Dados_ordenados[[#This Row],[ID 1-catálogo-código]]&lt;&gt;catmat_anterior),Dados_ordenados[[#This Row],[Área Gestora-ID]],areagestoraID_anterior&amp;", "&amp;Dados_ordenados[[#This Row],[Área Gestora-ID]])</f>
        <v>SADI-87</v>
      </c>
      <c r="Q130" s="70" t="str">
        <f ca="1">IF(OR(Dados_ordenados[[#This Row],[ID 1-catálogo-código]]="",Dados_ordenados[[#This Row],[ID 1-catálogo-código]]&lt;&gt;catmat_proximo),Dados_ordenados[[#This Row],[ID concatenado por catálogo/código]],"")</f>
        <v>SADI-87</v>
      </c>
    </row>
    <row r="131" spans="1:17" x14ac:dyDescent="0.25">
      <c r="A131" s="63" t="str">
        <f ca="1">area_gestora_concatenada</f>
        <v>SADI</v>
      </c>
      <c r="B131" s="64">
        <f ca="1">IFERROR(IF(INDEX(INDIRECT(area_gestora&amp;"!$B$6:$B$1000"),linha_itemPAC+1)=0,"NÃO INFORMADO",INDEX(INDIRECT(area_gestora&amp;"!$B$6:$B$1000"),linha_itemPAC+1)),"")</f>
        <v>102</v>
      </c>
      <c r="C131" s="64" t="str">
        <f ca="1">IFERROR(IF(INDEX(INDIRECT(area_gestora&amp;"!$D$6:$D$1000"),linha_itemPAC+1)="N/A","N/A", IF(INDEX(INDIRECT(area_gestora&amp;"!$D$6:$D$1000"),linha_itemPAC+1)="","NÃO INFORMADO", IF(INDEX(INDIRECT(area_gestora&amp;"!$D$6:$D$1000"),linha_itemPAC+1)=0,"NÃO INFORMADO", INDEX(INDIRECT(area_gestora&amp;"!$D$6:$D$1000"),linha_itemPAC+1)))),"")</f>
        <v>CATMAT</v>
      </c>
      <c r="D131" s="64">
        <f ca="1">IFERROR(IF(ISERROR(VALUE(Dados_tratados[[#This Row],[Catálogo]]))=FALSE,Dados_tratados[[#This Row],[Catálogo]],VLOOKUP(Dados_tratados[[#This Row],[Catálogo]],$S$3:$T$6,2,FALSE)),"")</f>
        <v>2</v>
      </c>
      <c r="E131" s="64">
        <f ca="1">IFERROR(IF(INDEX(INDIRECT(area_gestora&amp;"!$E$6:$E$1000"),linha_itemPAC+1)="N/A",9999999,
IF(INDEX(INDIRECT(area_gestora&amp;"!$E$6:$E$1000"),linha_itemPAC+1)="",0,
VALUE(INDEX(INDIRECT(area_gestora&amp;"!$E$6:$E$1000"),linha_itemPAC+1)))),"")</f>
        <v>5530</v>
      </c>
      <c r="F131" s="64">
        <f ca="1">IFERROR(IF(Dados_tratados[[#This Row],[Código CATSER ou Classe CATMAT]]="","",VALUE(1&amp;TEXT(Dados_tratados[[#This Row],[Código CATSER ou Classe CATMAT]],"0000000")&amp;Dados_tratados[[#This Row],[ID Catálogo]])),"")</f>
        <v>100055302</v>
      </c>
      <c r="G131" s="64" t="str">
        <f ca="1">IF(Dados_tratados[[#This Row],[Código CATSER ou Classe CATMAT]]="","",COUNTIF(catmat_col_range,Dados_tratados[[#This Row],[Concatenação ID 1-catálogo-código]])&amp;"-"&amp;Dados_tratados[[#This Row],[Concatenação ID 1-catálogo-código]])</f>
        <v>1-100055302</v>
      </c>
      <c r="H131" s="65">
        <f ca="1">IFERROR(INDEX(INDIRECT(area_gestora&amp;"!$L$6:$L$1000"),linha_itemPAC+1),"")</f>
        <v>0</v>
      </c>
      <c r="I131" s="66" t="str">
        <f ca="1">Dados_tratados[[#This Row],[Área Gestora]]&amp;"-"&amp;Dados_tratados[[#This Row],[ID PCA]]</f>
        <v>SADI-102</v>
      </c>
      <c r="K131" s="67">
        <f ca="1">IFERROR(SMALL(Dados_tratados[Concatenação ID 1-catálogo-código],ROW(Dados_tratados[[#This Row],[Concatenação ID 1-catálogo-código]])-2),"")</f>
        <v>100063502</v>
      </c>
      <c r="L131" s="67" t="str">
        <f ca="1">IFERROR(INDEX('Tratamento de dados'!$S$3:$S$6,MATCH(VALUE(RIGHT(Dados_ordenados[[#This Row],[ID 1-catálogo-código]],1)),'Tratamento de dados'!$T$3:$T$6,0)),"")</f>
        <v>CATMAT</v>
      </c>
      <c r="M131" s="67">
        <f ca="1">IFERROR(VALUE(MID(Dados_ordenados[[#This Row],[ID 1-catálogo-código]],2,7)),"")</f>
        <v>6350</v>
      </c>
      <c r="N131" s="68">
        <f ca="1">IFERROR(VLOOKUP(COUNTIF(catmat_ord_col_range,Dados_ordenados[[#This Row],[ID 1-catálogo-código]])&amp;"-"&amp;Dados_ordenados[[#This Row],[ID 1-catálogo-código]],Dados_tratados[[CATMAT/CATSER - Contagem de ocorrências]:[Área Gestora + ID]],2,FALSE),"")</f>
        <v>13666.380000000001</v>
      </c>
      <c r="O131" s="69" t="str">
        <f ca="1">IFERROR(VLOOKUP(COUNTIF(catmat_ord_col_range,Dados_ordenados[[#This Row],[ID 1-catálogo-código]])&amp;"-"&amp;Dados_ordenados[[#This Row],[ID 1-catálogo-código]],Dados_tratados[[CATMAT/CATSER - Contagem de ocorrências]:[Área Gestora + ID]],3,FALSE),"")</f>
        <v>SADI-82</v>
      </c>
      <c r="P131" s="70" t="str">
        <f ca="1">IF(OR(Dados_ordenados[[#This Row],[ID 1-catálogo-código]]="",Dados_ordenados[[#This Row],[ID 1-catálogo-código]]&lt;&gt;catmat_anterior),Dados_ordenados[[#This Row],[Área Gestora-ID]],areagestoraID_anterior&amp;", "&amp;Dados_ordenados[[#This Row],[Área Gestora-ID]])</f>
        <v>SADI-82</v>
      </c>
      <c r="Q131" s="70" t="str">
        <f ca="1">IF(OR(Dados_ordenados[[#This Row],[ID 1-catálogo-código]]="",Dados_ordenados[[#This Row],[ID 1-catálogo-código]]&lt;&gt;catmat_proximo),Dados_ordenados[[#This Row],[ID concatenado por catálogo/código]],"")</f>
        <v/>
      </c>
    </row>
    <row r="132" spans="1:17" x14ac:dyDescent="0.25">
      <c r="A132" s="63" t="str">
        <f ca="1">area_gestora_concatenada</f>
        <v>SADI</v>
      </c>
      <c r="B132" s="64">
        <f ca="1">IFERROR(IF(INDEX(INDIRECT(area_gestora&amp;"!$B$6:$B$1000"),linha_itemPAC+1)=0,"NÃO INFORMADO",INDEX(INDIRECT(area_gestora&amp;"!$B$6:$B$1000"),linha_itemPAC+1)),"")</f>
        <v>103</v>
      </c>
      <c r="C132" s="64" t="str">
        <f ca="1">IFERROR(IF(INDEX(INDIRECT(area_gestora&amp;"!$D$6:$D$1000"),linha_itemPAC+1)="N/A","N/A", IF(INDEX(INDIRECT(area_gestora&amp;"!$D$6:$D$1000"),linha_itemPAC+1)="","NÃO INFORMADO", IF(INDEX(INDIRECT(area_gestora&amp;"!$D$6:$D$1000"),linha_itemPAC+1)=0,"NÃO INFORMADO", INDEX(INDIRECT(area_gestora&amp;"!$D$6:$D$1000"),linha_itemPAC+1)))),"")</f>
        <v>CATMAT</v>
      </c>
      <c r="D132" s="64">
        <f ca="1">IFERROR(IF(ISERROR(VALUE(Dados_tratados[[#This Row],[Catálogo]]))=FALSE,Dados_tratados[[#This Row],[Catálogo]],VLOOKUP(Dados_tratados[[#This Row],[Catálogo]],$S$3:$T$6,2,FALSE)),"")</f>
        <v>2</v>
      </c>
      <c r="E132" s="64">
        <f ca="1">IFERROR(IF(INDEX(INDIRECT(area_gestora&amp;"!$E$6:$E$1000"),linha_itemPAC+1)="N/A",9999999,
IF(INDEX(INDIRECT(area_gestora&amp;"!$E$6:$E$1000"),linha_itemPAC+1)="",0,
VALUE(INDEX(INDIRECT(area_gestora&amp;"!$E$6:$E$1000"),linha_itemPAC+1)))),"")</f>
        <v>7310</v>
      </c>
      <c r="F132" s="64">
        <f ca="1">IFERROR(IF(Dados_tratados[[#This Row],[Código CATSER ou Classe CATMAT]]="","",VALUE(1&amp;TEXT(Dados_tratados[[#This Row],[Código CATSER ou Classe CATMAT]],"0000000")&amp;Dados_tratados[[#This Row],[ID Catálogo]])),"")</f>
        <v>100073102</v>
      </c>
      <c r="G132" s="64" t="str">
        <f ca="1">IF(Dados_tratados[[#This Row],[Código CATSER ou Classe CATMAT]]="","",COUNTIF(catmat_col_range,Dados_tratados[[#This Row],[Concatenação ID 1-catálogo-código]])&amp;"-"&amp;Dados_tratados[[#This Row],[Concatenação ID 1-catálogo-código]])</f>
        <v>1-100073102</v>
      </c>
      <c r="H132" s="65">
        <f ca="1">IFERROR(INDEX(INDIRECT(area_gestora&amp;"!$L$6:$L$1000"),linha_itemPAC+1),"")</f>
        <v>40258.74</v>
      </c>
      <c r="I132" s="66" t="str">
        <f ca="1">Dados_tratados[[#This Row],[Área Gestora]]&amp;"-"&amp;Dados_tratados[[#This Row],[ID PCA]]</f>
        <v>SADI-103</v>
      </c>
      <c r="K132" s="67">
        <f ca="1">IFERROR(SMALL(Dados_tratados[Concatenação ID 1-catálogo-código],ROW(Dados_tratados[[#This Row],[Concatenação ID 1-catálogo-código]])-2),"")</f>
        <v>100063502</v>
      </c>
      <c r="L132" s="67" t="str">
        <f ca="1">IFERROR(INDEX('Tratamento de dados'!$S$3:$S$6,MATCH(VALUE(RIGHT(Dados_ordenados[[#This Row],[ID 1-catálogo-código]],1)),'Tratamento de dados'!$T$3:$T$6,0)),"")</f>
        <v>CATMAT</v>
      </c>
      <c r="M132" s="67">
        <f ca="1">IFERROR(VALUE(MID(Dados_ordenados[[#This Row],[ID 1-catálogo-código]],2,7)),"")</f>
        <v>6350</v>
      </c>
      <c r="N132" s="68">
        <f ca="1">IFERROR(VLOOKUP(COUNTIF(catmat_ord_col_range,Dados_ordenados[[#This Row],[ID 1-catálogo-código]])&amp;"-"&amp;Dados_ordenados[[#This Row],[ID 1-catálogo-código]],Dados_tratados[[CATMAT/CATSER - Contagem de ocorrências]:[Área Gestora + ID]],2,FALSE),"")</f>
        <v>14850</v>
      </c>
      <c r="O132" s="69" t="str">
        <f ca="1">IFERROR(VLOOKUP(COUNTIF(catmat_ord_col_range,Dados_ordenados[[#This Row],[ID 1-catálogo-código]])&amp;"-"&amp;Dados_ordenados[[#This Row],[ID 1-catálogo-código]],Dados_tratados[[CATMAT/CATSER - Contagem de ocorrências]:[Área Gestora + ID]],3,FALSE),"")</f>
        <v>SADI-83</v>
      </c>
      <c r="P132" s="70" t="str">
        <f ca="1">IF(OR(Dados_ordenados[[#This Row],[ID 1-catálogo-código]]="",Dados_ordenados[[#This Row],[ID 1-catálogo-código]]&lt;&gt;catmat_anterior),Dados_ordenados[[#This Row],[Área Gestora-ID]],areagestoraID_anterior&amp;", "&amp;Dados_ordenados[[#This Row],[Área Gestora-ID]])</f>
        <v>SADI-82, SADI-83</v>
      </c>
      <c r="Q132" s="70" t="str">
        <f ca="1">IF(OR(Dados_ordenados[[#This Row],[ID 1-catálogo-código]]="",Dados_ordenados[[#This Row],[ID 1-catálogo-código]]&lt;&gt;catmat_proximo),Dados_ordenados[[#This Row],[ID concatenado por catálogo/código]],"")</f>
        <v/>
      </c>
    </row>
    <row r="133" spans="1:17" x14ac:dyDescent="0.25">
      <c r="A133" s="63" t="str">
        <f ca="1">area_gestora_concatenada</f>
        <v>SADI</v>
      </c>
      <c r="B133" s="64">
        <f ca="1">IFERROR(IF(INDEX(INDIRECT(area_gestora&amp;"!$B$6:$B$1000"),linha_itemPAC+1)=0,"NÃO INFORMADO",INDEX(INDIRECT(area_gestora&amp;"!$B$6:$B$1000"),linha_itemPAC+1)),"")</f>
        <v>104</v>
      </c>
      <c r="C133" s="64" t="str">
        <f ca="1">IFERROR(IF(INDEX(INDIRECT(area_gestora&amp;"!$D$6:$D$1000"),linha_itemPAC+1)="N/A","N/A", IF(INDEX(INDIRECT(area_gestora&amp;"!$D$6:$D$1000"),linha_itemPAC+1)="","NÃO INFORMADO", IF(INDEX(INDIRECT(area_gestora&amp;"!$D$6:$D$1000"),linha_itemPAC+1)=0,"NÃO INFORMADO", INDEX(INDIRECT(area_gestora&amp;"!$D$6:$D$1000"),linha_itemPAC+1)))),"")</f>
        <v>CATMAT</v>
      </c>
      <c r="D133" s="64">
        <f ca="1">IFERROR(IF(ISERROR(VALUE(Dados_tratados[[#This Row],[Catálogo]]))=FALSE,Dados_tratados[[#This Row],[Catálogo]],VLOOKUP(Dados_tratados[[#This Row],[Catálogo]],$S$3:$T$6,2,FALSE)),"")</f>
        <v>2</v>
      </c>
      <c r="E133" s="64">
        <f ca="1">IFERROR(IF(INDEX(INDIRECT(area_gestora&amp;"!$E$6:$E$1000"),linha_itemPAC+1)="N/A",9999999,
IF(INDEX(INDIRECT(area_gestora&amp;"!$E$6:$E$1000"),linha_itemPAC+1)="",0,
VALUE(INDEX(INDIRECT(area_gestora&amp;"!$E$6:$E$1000"),linha_itemPAC+1)))),"")</f>
        <v>5670</v>
      </c>
      <c r="F133" s="64">
        <f ca="1">IFERROR(IF(Dados_tratados[[#This Row],[Código CATSER ou Classe CATMAT]]="","",VALUE(1&amp;TEXT(Dados_tratados[[#This Row],[Código CATSER ou Classe CATMAT]],"0000000")&amp;Dados_tratados[[#This Row],[ID Catálogo]])),"")</f>
        <v>100056702</v>
      </c>
      <c r="G133" s="64" t="str">
        <f ca="1">IF(Dados_tratados[[#This Row],[Código CATSER ou Classe CATMAT]]="","",COUNTIF(catmat_col_range,Dados_tratados[[#This Row],[Concatenação ID 1-catálogo-código]])&amp;"-"&amp;Dados_tratados[[#This Row],[Concatenação ID 1-catálogo-código]])</f>
        <v>2-100056702</v>
      </c>
      <c r="H133" s="65">
        <f ca="1">IFERROR(INDEX(INDIRECT(area_gestora&amp;"!$L$6:$L$1000"),linha_itemPAC+1),"")</f>
        <v>188550</v>
      </c>
      <c r="I133" s="66" t="str">
        <f ca="1">Dados_tratados[[#This Row],[Área Gestora]]&amp;"-"&amp;Dados_tratados[[#This Row],[ID PCA]]</f>
        <v>SADI-104</v>
      </c>
      <c r="K133" s="67">
        <f ca="1">IFERROR(SMALL(Dados_tratados[Concatenação ID 1-catálogo-código],ROW(Dados_tratados[[#This Row],[Concatenação ID 1-catálogo-código]])-2),"")</f>
        <v>100063502</v>
      </c>
      <c r="L133" s="67" t="str">
        <f ca="1">IFERROR(INDEX('Tratamento de dados'!$S$3:$S$6,MATCH(VALUE(RIGHT(Dados_ordenados[[#This Row],[ID 1-catálogo-código]],1)),'Tratamento de dados'!$T$3:$T$6,0)),"")</f>
        <v>CATMAT</v>
      </c>
      <c r="M133" s="67">
        <f ca="1">IFERROR(VALUE(MID(Dados_ordenados[[#This Row],[ID 1-catálogo-código]],2,7)),"")</f>
        <v>6350</v>
      </c>
      <c r="N133" s="68">
        <f ca="1">IFERROR(VLOOKUP(COUNTIF(catmat_ord_col_range,Dados_ordenados[[#This Row],[ID 1-catálogo-código]])&amp;"-"&amp;Dados_ordenados[[#This Row],[ID 1-catálogo-código]],Dados_tratados[[CATMAT/CATSER - Contagem de ocorrências]:[Área Gestora + ID]],2,FALSE),"")</f>
        <v>0</v>
      </c>
      <c r="O133" s="69" t="str">
        <f ca="1">IFERROR(VLOOKUP(COUNTIF(catmat_ord_col_range,Dados_ordenados[[#This Row],[ID 1-catálogo-código]])&amp;"-"&amp;Dados_ordenados[[#This Row],[ID 1-catálogo-código]],Dados_tratados[[CATMAT/CATSER - Contagem de ocorrências]:[Área Gestora + ID]],3,FALSE),"")</f>
        <v>SSEG-19</v>
      </c>
      <c r="P133" s="70" t="str">
        <f ca="1">IF(OR(Dados_ordenados[[#This Row],[ID 1-catálogo-código]]="",Dados_ordenados[[#This Row],[ID 1-catálogo-código]]&lt;&gt;catmat_anterior),Dados_ordenados[[#This Row],[Área Gestora-ID]],areagestoraID_anterior&amp;", "&amp;Dados_ordenados[[#This Row],[Área Gestora-ID]])</f>
        <v>SADI-82, SADI-83, SSEG-19</v>
      </c>
      <c r="Q133" s="70" t="str">
        <f ca="1">IF(OR(Dados_ordenados[[#This Row],[ID 1-catálogo-código]]="",Dados_ordenados[[#This Row],[ID 1-catálogo-código]]&lt;&gt;catmat_proximo),Dados_ordenados[[#This Row],[ID concatenado por catálogo/código]],"")</f>
        <v/>
      </c>
    </row>
    <row r="134" spans="1:17" x14ac:dyDescent="0.25">
      <c r="A134" s="63" t="str">
        <f ca="1">area_gestora_concatenada</f>
        <v>SADI</v>
      </c>
      <c r="B134" s="64">
        <f ca="1">IFERROR(IF(INDEX(INDIRECT(area_gestora&amp;"!$B$6:$B$1000"),linha_itemPAC+1)=0,"NÃO INFORMADO",INDEX(INDIRECT(area_gestora&amp;"!$B$6:$B$1000"),linha_itemPAC+1)),"")</f>
        <v>105</v>
      </c>
      <c r="C134" s="64" t="str">
        <f ca="1">IFERROR(IF(INDEX(INDIRECT(area_gestora&amp;"!$D$6:$D$1000"),linha_itemPAC+1)="N/A","N/A", IF(INDEX(INDIRECT(area_gestora&amp;"!$D$6:$D$1000"),linha_itemPAC+1)="","NÃO INFORMADO", IF(INDEX(INDIRECT(area_gestora&amp;"!$D$6:$D$1000"),linha_itemPAC+1)=0,"NÃO INFORMADO", INDEX(INDIRECT(area_gestora&amp;"!$D$6:$D$1000"),linha_itemPAC+1)))),"")</f>
        <v>CATMAT</v>
      </c>
      <c r="D134" s="64">
        <f ca="1">IFERROR(IF(ISERROR(VALUE(Dados_tratados[[#This Row],[Catálogo]]))=FALSE,Dados_tratados[[#This Row],[Catálogo]],VLOOKUP(Dados_tratados[[#This Row],[Catálogo]],$S$3:$T$6,2,FALSE)),"")</f>
        <v>2</v>
      </c>
      <c r="E134" s="64">
        <f ca="1">IFERROR(IF(INDEX(INDIRECT(area_gestora&amp;"!$E$6:$E$1000"),linha_itemPAC+1)="N/A",9999999,
IF(INDEX(INDIRECT(area_gestora&amp;"!$E$6:$E$1000"),linha_itemPAC+1)="",0,
VALUE(INDEX(INDIRECT(area_gestora&amp;"!$E$6:$E$1000"),linha_itemPAC+1)))),"")</f>
        <v>5670</v>
      </c>
      <c r="F134" s="64">
        <f ca="1">IFERROR(IF(Dados_tratados[[#This Row],[Código CATSER ou Classe CATMAT]]="","",VALUE(1&amp;TEXT(Dados_tratados[[#This Row],[Código CATSER ou Classe CATMAT]],"0000000")&amp;Dados_tratados[[#This Row],[ID Catálogo]])),"")</f>
        <v>100056702</v>
      </c>
      <c r="G134" s="64" t="str">
        <f ca="1">IF(Dados_tratados[[#This Row],[Código CATSER ou Classe CATMAT]]="","",COUNTIF(catmat_col_range,Dados_tratados[[#This Row],[Concatenação ID 1-catálogo-código]])&amp;"-"&amp;Dados_tratados[[#This Row],[Concatenação ID 1-catálogo-código]])</f>
        <v>3-100056702</v>
      </c>
      <c r="H134" s="65">
        <f ca="1">IFERROR(INDEX(INDIRECT(area_gestora&amp;"!$L$6:$L$1000"),linha_itemPAC+1),"")</f>
        <v>53750</v>
      </c>
      <c r="I134" s="66" t="str">
        <f ca="1">Dados_tratados[[#This Row],[Área Gestora]]&amp;"-"&amp;Dados_tratados[[#This Row],[ID PCA]]</f>
        <v>SADI-105</v>
      </c>
      <c r="K134" s="67">
        <f ca="1">IFERROR(SMALL(Dados_tratados[Concatenação ID 1-catálogo-código],ROW(Dados_tratados[[#This Row],[Concatenação ID 1-catálogo-código]])-2),"")</f>
        <v>100063502</v>
      </c>
      <c r="L134" s="67" t="str">
        <f ca="1">IFERROR(INDEX('Tratamento de dados'!$S$3:$S$6,MATCH(VALUE(RIGHT(Dados_ordenados[[#This Row],[ID 1-catálogo-código]],1)),'Tratamento de dados'!$T$3:$T$6,0)),"")</f>
        <v>CATMAT</v>
      </c>
      <c r="M134" s="67">
        <f ca="1">IFERROR(VALUE(MID(Dados_ordenados[[#This Row],[ID 1-catálogo-código]],2,7)),"")</f>
        <v>6350</v>
      </c>
      <c r="N134" s="68">
        <f ca="1">IFERROR(VLOOKUP(COUNTIF(catmat_ord_col_range,Dados_ordenados[[#This Row],[ID 1-catálogo-código]])&amp;"-"&amp;Dados_ordenados[[#This Row],[ID 1-catálogo-código]],Dados_tratados[[CATMAT/CATSER - Contagem de ocorrências]:[Área Gestora + ID]],2,FALSE),"")</f>
        <v>4000</v>
      </c>
      <c r="O134" s="69" t="str">
        <f ca="1">IFERROR(VLOOKUP(COUNTIF(catmat_ord_col_range,Dados_ordenados[[#This Row],[ID 1-catálogo-código]])&amp;"-"&amp;Dados_ordenados[[#This Row],[ID 1-catálogo-código]],Dados_tratados[[CATMAT/CATSER - Contagem de ocorrências]:[Área Gestora + ID]],3,FALSE),"")</f>
        <v>SSEG-76</v>
      </c>
      <c r="P134" s="70" t="str">
        <f ca="1">IF(OR(Dados_ordenados[[#This Row],[ID 1-catálogo-código]]="",Dados_ordenados[[#This Row],[ID 1-catálogo-código]]&lt;&gt;catmat_anterior),Dados_ordenados[[#This Row],[Área Gestora-ID]],areagestoraID_anterior&amp;", "&amp;Dados_ordenados[[#This Row],[Área Gestora-ID]])</f>
        <v>SADI-82, SADI-83, SSEG-19, SSEG-76</v>
      </c>
      <c r="Q134" s="70" t="str">
        <f ca="1">IF(OR(Dados_ordenados[[#This Row],[ID 1-catálogo-código]]="",Dados_ordenados[[#This Row],[ID 1-catálogo-código]]&lt;&gt;catmat_proximo),Dados_ordenados[[#This Row],[ID concatenado por catálogo/código]],"")</f>
        <v>SADI-82, SADI-83, SSEG-19, SSEG-76</v>
      </c>
    </row>
    <row r="135" spans="1:17" x14ac:dyDescent="0.25">
      <c r="A135" s="63" t="str">
        <f ca="1">area_gestora_concatenada</f>
        <v>SADI</v>
      </c>
      <c r="B135" s="64">
        <f ca="1">IFERROR(IF(INDEX(INDIRECT(area_gestora&amp;"!$B$6:$B$1000"),linha_itemPAC+1)=0,"NÃO INFORMADO",INDEX(INDIRECT(area_gestora&amp;"!$B$6:$B$1000"),linha_itemPAC+1)),"")</f>
        <v>106</v>
      </c>
      <c r="C135" s="64" t="str">
        <f ca="1">IFERROR(IF(INDEX(INDIRECT(area_gestora&amp;"!$D$6:$D$1000"),linha_itemPAC+1)="N/A","N/A", IF(INDEX(INDIRECT(area_gestora&amp;"!$D$6:$D$1000"),linha_itemPAC+1)="","NÃO INFORMADO", IF(INDEX(INDIRECT(area_gestora&amp;"!$D$6:$D$1000"),linha_itemPAC+1)=0,"NÃO INFORMADO", INDEX(INDIRECT(area_gestora&amp;"!$D$6:$D$1000"),linha_itemPAC+1)))),"")</f>
        <v>CATMAT</v>
      </c>
      <c r="D135" s="64">
        <f ca="1">IFERROR(IF(ISERROR(VALUE(Dados_tratados[[#This Row],[Catálogo]]))=FALSE,Dados_tratados[[#This Row],[Catálogo]],VLOOKUP(Dados_tratados[[#This Row],[Catálogo]],$S$3:$T$6,2,FALSE)),"")</f>
        <v>2</v>
      </c>
      <c r="E135" s="64">
        <f ca="1">IFERROR(IF(INDEX(INDIRECT(area_gestora&amp;"!$E$6:$E$1000"),linha_itemPAC+1)="N/A",9999999,
IF(INDEX(INDIRECT(area_gestora&amp;"!$E$6:$E$1000"),linha_itemPAC+1)="",0,
VALUE(INDEX(INDIRECT(area_gestora&amp;"!$E$6:$E$1000"),linha_itemPAC+1)))),"")</f>
        <v>4120</v>
      </c>
      <c r="F135" s="64">
        <f ca="1">IFERROR(IF(Dados_tratados[[#This Row],[Código CATSER ou Classe CATMAT]]="","",VALUE(1&amp;TEXT(Dados_tratados[[#This Row],[Código CATSER ou Classe CATMAT]],"0000000")&amp;Dados_tratados[[#This Row],[ID Catálogo]])),"")</f>
        <v>100041202</v>
      </c>
      <c r="G135" s="64" t="str">
        <f ca="1">IF(Dados_tratados[[#This Row],[Código CATSER ou Classe CATMAT]]="","",COUNTIF(catmat_col_range,Dados_tratados[[#This Row],[Concatenação ID 1-catálogo-código]])&amp;"-"&amp;Dados_tratados[[#This Row],[Concatenação ID 1-catálogo-código]])</f>
        <v>1-100041202</v>
      </c>
      <c r="H135" s="65">
        <f ca="1">IFERROR(INDEX(INDIRECT(area_gestora&amp;"!$L$6:$L$1000"),linha_itemPAC+1),"")</f>
        <v>246311.28</v>
      </c>
      <c r="I135" s="66" t="str">
        <f ca="1">Dados_tratados[[#This Row],[Área Gestora]]&amp;"-"&amp;Dados_tratados[[#This Row],[ID PCA]]</f>
        <v>SADI-106</v>
      </c>
      <c r="K135" s="67">
        <f ca="1">IFERROR(SMALL(Dados_tratados[Concatenação ID 1-catálogo-código],ROW(Dados_tratados[[#This Row],[Concatenação ID 1-catálogo-código]])-2),"")</f>
        <v>100065052</v>
      </c>
      <c r="L135" s="67" t="str">
        <f ca="1">IFERROR(INDEX('Tratamento de dados'!$S$3:$S$6,MATCH(VALUE(RIGHT(Dados_ordenados[[#This Row],[ID 1-catálogo-código]],1)),'Tratamento de dados'!$T$3:$T$6,0)),"")</f>
        <v>CATMAT</v>
      </c>
      <c r="M135" s="67">
        <f ca="1">IFERROR(VALUE(MID(Dados_ordenados[[#This Row],[ID 1-catálogo-código]],2,7)),"")</f>
        <v>6505</v>
      </c>
      <c r="N135" s="68">
        <f ca="1">IFERROR(VLOOKUP(COUNTIF(catmat_ord_col_range,Dados_ordenados[[#This Row],[ID 1-catálogo-código]])&amp;"-"&amp;Dados_ordenados[[#This Row],[ID 1-catálogo-código]],Dados_tratados[[CATMAT/CATSER - Contagem de ocorrências]:[Área Gestora + ID]],2,FALSE),"")</f>
        <v>9521</v>
      </c>
      <c r="O135" s="69" t="str">
        <f ca="1">IFERROR(VLOOKUP(COUNTIF(catmat_ord_col_range,Dados_ordenados[[#This Row],[ID 1-catálogo-código]])&amp;"-"&amp;Dados_ordenados[[#This Row],[ID 1-catálogo-código]],Dados_tratados[[CATMAT/CATSER - Contagem de ocorrências]:[Área Gestora + ID]],3,FALSE),"")</f>
        <v>UBAS-4</v>
      </c>
      <c r="P135" s="70" t="str">
        <f ca="1">IF(OR(Dados_ordenados[[#This Row],[ID 1-catálogo-código]]="",Dados_ordenados[[#This Row],[ID 1-catálogo-código]]&lt;&gt;catmat_anterior),Dados_ordenados[[#This Row],[Área Gestora-ID]],areagestoraID_anterior&amp;", "&amp;Dados_ordenados[[#This Row],[Área Gestora-ID]])</f>
        <v>UBAS-4</v>
      </c>
      <c r="Q135" s="70" t="str">
        <f ca="1">IF(OR(Dados_ordenados[[#This Row],[ID 1-catálogo-código]]="",Dados_ordenados[[#This Row],[ID 1-catálogo-código]]&lt;&gt;catmat_proximo),Dados_ordenados[[#This Row],[ID concatenado por catálogo/código]],"")</f>
        <v/>
      </c>
    </row>
    <row r="136" spans="1:17" x14ac:dyDescent="0.25">
      <c r="A136" s="63" t="str">
        <f ca="1">area_gestora_concatenada</f>
        <v>SADI</v>
      </c>
      <c r="B136" s="64">
        <f ca="1">IFERROR(IF(INDEX(INDIRECT(area_gestora&amp;"!$B$6:$B$1000"),linha_itemPAC+1)=0,"NÃO INFORMADO",INDEX(INDIRECT(area_gestora&amp;"!$B$6:$B$1000"),linha_itemPAC+1)),"")</f>
        <v>107</v>
      </c>
      <c r="C136" s="64" t="str">
        <f ca="1">IFERROR(IF(INDEX(INDIRECT(area_gestora&amp;"!$D$6:$D$1000"),linha_itemPAC+1)="N/A","N/A", IF(INDEX(INDIRECT(area_gestora&amp;"!$D$6:$D$1000"),linha_itemPAC+1)="","NÃO INFORMADO", IF(INDEX(INDIRECT(area_gestora&amp;"!$D$6:$D$1000"),linha_itemPAC+1)=0,"NÃO INFORMADO", INDEX(INDIRECT(area_gestora&amp;"!$D$6:$D$1000"),linha_itemPAC+1)))),"")</f>
        <v>CATMAT</v>
      </c>
      <c r="D136" s="64">
        <f ca="1">IFERROR(IF(ISERROR(VALUE(Dados_tratados[[#This Row],[Catálogo]]))=FALSE,Dados_tratados[[#This Row],[Catálogo]],VLOOKUP(Dados_tratados[[#This Row],[Catálogo]],$S$3:$T$6,2,FALSE)),"")</f>
        <v>2</v>
      </c>
      <c r="E136" s="64">
        <f ca="1">IFERROR(IF(INDEX(INDIRECT(area_gestora&amp;"!$E$6:$E$1000"),linha_itemPAC+1)="N/A",9999999,
IF(INDEX(INDIRECT(area_gestora&amp;"!$E$6:$E$1000"),linha_itemPAC+1)="",0,
VALUE(INDEX(INDIRECT(area_gestora&amp;"!$E$6:$E$1000"),linha_itemPAC+1)))),"")</f>
        <v>7040</v>
      </c>
      <c r="F136" s="64">
        <f ca="1">IFERROR(IF(Dados_tratados[[#This Row],[Código CATSER ou Classe CATMAT]]="","",VALUE(1&amp;TEXT(Dados_tratados[[#This Row],[Código CATSER ou Classe CATMAT]],"0000000")&amp;Dados_tratados[[#This Row],[ID Catálogo]])),"")</f>
        <v>100070402</v>
      </c>
      <c r="G136" s="64" t="str">
        <f ca="1">IF(Dados_tratados[[#This Row],[Código CATSER ou Classe CATMAT]]="","",COUNTIF(catmat_col_range,Dados_tratados[[#This Row],[Concatenação ID 1-catálogo-código]])&amp;"-"&amp;Dados_tratados[[#This Row],[Concatenação ID 1-catálogo-código]])</f>
        <v>1-100070402</v>
      </c>
      <c r="H136" s="65">
        <f ca="1">IFERROR(INDEX(INDIRECT(area_gestora&amp;"!$L$6:$L$1000"),linha_itemPAC+1),"")</f>
        <v>0</v>
      </c>
      <c r="I136" s="66" t="str">
        <f ca="1">Dados_tratados[[#This Row],[Área Gestora]]&amp;"-"&amp;Dados_tratados[[#This Row],[ID PCA]]</f>
        <v>SADI-107</v>
      </c>
      <c r="K136" s="67">
        <f ca="1">IFERROR(SMALL(Dados_tratados[Concatenação ID 1-catálogo-código],ROW(Dados_tratados[[#This Row],[Concatenação ID 1-catálogo-código]])-2),"")</f>
        <v>100065052</v>
      </c>
      <c r="L136" s="67" t="str">
        <f ca="1">IFERROR(INDEX('Tratamento de dados'!$S$3:$S$6,MATCH(VALUE(RIGHT(Dados_ordenados[[#This Row],[ID 1-catálogo-código]],1)),'Tratamento de dados'!$T$3:$T$6,0)),"")</f>
        <v>CATMAT</v>
      </c>
      <c r="M136" s="67">
        <f ca="1">IFERROR(VALUE(MID(Dados_ordenados[[#This Row],[ID 1-catálogo-código]],2,7)),"")</f>
        <v>6505</v>
      </c>
      <c r="N136" s="68">
        <f ca="1">IFERROR(VLOOKUP(COUNTIF(catmat_ord_col_range,Dados_ordenados[[#This Row],[ID 1-catálogo-código]])&amp;"-"&amp;Dados_ordenados[[#This Row],[ID 1-catálogo-código]],Dados_tratados[[CATMAT/CATSER - Contagem de ocorrências]:[Área Gestora + ID]],2,FALSE),"")</f>
        <v>196</v>
      </c>
      <c r="O136" s="69" t="str">
        <f ca="1">IFERROR(VLOOKUP(COUNTIF(catmat_ord_col_range,Dados_ordenados[[#This Row],[ID 1-catálogo-código]])&amp;"-"&amp;Dados_ordenados[[#This Row],[ID 1-catálogo-código]],Dados_tratados[[CATMAT/CATSER - Contagem de ocorrências]:[Área Gestora + ID]],3,FALSE),"")</f>
        <v>UBAS-10</v>
      </c>
      <c r="P136" s="70" t="str">
        <f ca="1">IF(OR(Dados_ordenados[[#This Row],[ID 1-catálogo-código]]="",Dados_ordenados[[#This Row],[ID 1-catálogo-código]]&lt;&gt;catmat_anterior),Dados_ordenados[[#This Row],[Área Gestora-ID]],areagestoraID_anterior&amp;", "&amp;Dados_ordenados[[#This Row],[Área Gestora-ID]])</f>
        <v>UBAS-4, UBAS-10</v>
      </c>
      <c r="Q136" s="70" t="str">
        <f ca="1">IF(OR(Dados_ordenados[[#This Row],[ID 1-catálogo-código]]="",Dados_ordenados[[#This Row],[ID 1-catálogo-código]]&lt;&gt;catmat_proximo),Dados_ordenados[[#This Row],[ID concatenado por catálogo/código]],"")</f>
        <v>UBAS-4, UBAS-10</v>
      </c>
    </row>
    <row r="137" spans="1:17" x14ac:dyDescent="0.25">
      <c r="A137" s="63" t="str">
        <f ca="1">area_gestora_concatenada</f>
        <v>SADI</v>
      </c>
      <c r="B137" s="64">
        <f ca="1">IFERROR(IF(INDEX(INDIRECT(area_gestora&amp;"!$B$6:$B$1000"),linha_itemPAC+1)=0,"NÃO INFORMADO",INDEX(INDIRECT(area_gestora&amp;"!$B$6:$B$1000"),linha_itemPAC+1)),"")</f>
        <v>108</v>
      </c>
      <c r="C137" s="64" t="str">
        <f ca="1">IFERROR(IF(INDEX(INDIRECT(area_gestora&amp;"!$D$6:$D$1000"),linha_itemPAC+1)="N/A","N/A", IF(INDEX(INDIRECT(area_gestora&amp;"!$D$6:$D$1000"),linha_itemPAC+1)="","NÃO INFORMADO", IF(INDEX(INDIRECT(area_gestora&amp;"!$D$6:$D$1000"),linha_itemPAC+1)=0,"NÃO INFORMADO", INDEX(INDIRECT(area_gestora&amp;"!$D$6:$D$1000"),linha_itemPAC+1)))),"")</f>
        <v>CATMAT</v>
      </c>
      <c r="D137" s="64">
        <f ca="1">IFERROR(IF(ISERROR(VALUE(Dados_tratados[[#This Row],[Catálogo]]))=FALSE,Dados_tratados[[#This Row],[Catálogo]],VLOOKUP(Dados_tratados[[#This Row],[Catálogo]],$S$3:$T$6,2,FALSE)),"")</f>
        <v>2</v>
      </c>
      <c r="E137" s="64">
        <f ca="1">IFERROR(IF(INDEX(INDIRECT(area_gestora&amp;"!$E$6:$E$1000"),linha_itemPAC+1)="N/A",9999999,
IF(INDEX(INDIRECT(area_gestora&amp;"!$E$6:$E$1000"),linha_itemPAC+1)="",0,
VALUE(INDEX(INDIRECT(area_gestora&amp;"!$E$6:$E$1000"),linha_itemPAC+1)))),"")</f>
        <v>7110</v>
      </c>
      <c r="F137" s="64">
        <f ca="1">IFERROR(IF(Dados_tratados[[#This Row],[Código CATSER ou Classe CATMAT]]="","",VALUE(1&amp;TEXT(Dados_tratados[[#This Row],[Código CATSER ou Classe CATMAT]],"0000000")&amp;Dados_tratados[[#This Row],[ID Catálogo]])),"")</f>
        <v>100071102</v>
      </c>
      <c r="G137" s="64" t="str">
        <f ca="1">IF(Dados_tratados[[#This Row],[Código CATSER ou Classe CATMAT]]="","",COUNTIF(catmat_col_range,Dados_tratados[[#This Row],[Concatenação ID 1-catálogo-código]])&amp;"-"&amp;Dados_tratados[[#This Row],[Concatenação ID 1-catálogo-código]])</f>
        <v>4-100071102</v>
      </c>
      <c r="H137" s="65">
        <f ca="1">IFERROR(INDEX(INDIRECT(area_gestora&amp;"!$L$6:$L$1000"),linha_itemPAC+1),"")</f>
        <v>0</v>
      </c>
      <c r="I137" s="66" t="str">
        <f ca="1">Dados_tratados[[#This Row],[Área Gestora]]&amp;"-"&amp;Dados_tratados[[#This Row],[ID PCA]]</f>
        <v>SADI-108</v>
      </c>
      <c r="K137" s="67">
        <f ca="1">IFERROR(SMALL(Dados_tratados[Concatenação ID 1-catálogo-código],ROW(Dados_tratados[[#This Row],[Concatenação ID 1-catálogo-código]])-2),"")</f>
        <v>100065102</v>
      </c>
      <c r="L137" s="67" t="str">
        <f ca="1">IFERROR(INDEX('Tratamento de dados'!$S$3:$S$6,MATCH(VALUE(RIGHT(Dados_ordenados[[#This Row],[ID 1-catálogo-código]],1)),'Tratamento de dados'!$T$3:$T$6,0)),"")</f>
        <v>CATMAT</v>
      </c>
      <c r="M137" s="67">
        <f ca="1">IFERROR(VALUE(MID(Dados_ordenados[[#This Row],[ID 1-catálogo-código]],2,7)),"")</f>
        <v>6510</v>
      </c>
      <c r="N137" s="68">
        <f ca="1">IFERROR(VLOOKUP(COUNTIF(catmat_ord_col_range,Dados_ordenados[[#This Row],[ID 1-catálogo-código]])&amp;"-"&amp;Dados_ordenados[[#This Row],[ID 1-catálogo-código]],Dados_tratados[[CATMAT/CATSER - Contagem de ocorrências]:[Área Gestora + ID]],2,FALSE),"")</f>
        <v>121</v>
      </c>
      <c r="O137" s="69" t="str">
        <f ca="1">IFERROR(VLOOKUP(COUNTIF(catmat_ord_col_range,Dados_ordenados[[#This Row],[ID 1-catálogo-código]])&amp;"-"&amp;Dados_ordenados[[#This Row],[ID 1-catálogo-código]],Dados_tratados[[CATMAT/CATSER - Contagem de ocorrências]:[Área Gestora + ID]],3,FALSE),"")</f>
        <v>UBAS-14</v>
      </c>
      <c r="P137" s="70" t="str">
        <f ca="1">IF(OR(Dados_ordenados[[#This Row],[ID 1-catálogo-código]]="",Dados_ordenados[[#This Row],[ID 1-catálogo-código]]&lt;&gt;catmat_anterior),Dados_ordenados[[#This Row],[Área Gestora-ID]],areagestoraID_anterior&amp;", "&amp;Dados_ordenados[[#This Row],[Área Gestora-ID]])</f>
        <v>UBAS-14</v>
      </c>
      <c r="Q137" s="70" t="str">
        <f ca="1">IF(OR(Dados_ordenados[[#This Row],[ID 1-catálogo-código]]="",Dados_ordenados[[#This Row],[ID 1-catálogo-código]]&lt;&gt;catmat_proximo),Dados_ordenados[[#This Row],[ID concatenado por catálogo/código]],"")</f>
        <v>UBAS-14</v>
      </c>
    </row>
    <row r="138" spans="1:17" x14ac:dyDescent="0.25">
      <c r="A138" s="63" t="str">
        <f ca="1">area_gestora_concatenada</f>
        <v>SADI</v>
      </c>
      <c r="B138" s="64">
        <f ca="1">IFERROR(IF(INDEX(INDIRECT(area_gestora&amp;"!$B$6:$B$1000"),linha_itemPAC+1)=0,"NÃO INFORMADO",INDEX(INDIRECT(area_gestora&amp;"!$B$6:$B$1000"),linha_itemPAC+1)),"")</f>
        <v>109</v>
      </c>
      <c r="C138" s="64" t="str">
        <f ca="1">IFERROR(IF(INDEX(INDIRECT(area_gestora&amp;"!$D$6:$D$1000"),linha_itemPAC+1)="N/A","N/A", IF(INDEX(INDIRECT(area_gestora&amp;"!$D$6:$D$1000"),linha_itemPAC+1)="","NÃO INFORMADO", IF(INDEX(INDIRECT(area_gestora&amp;"!$D$6:$D$1000"),linha_itemPAC+1)=0,"NÃO INFORMADO", INDEX(INDIRECT(area_gestora&amp;"!$D$6:$D$1000"),linha_itemPAC+1)))),"")</f>
        <v>CATMAT</v>
      </c>
      <c r="D138" s="64">
        <f ca="1">IFERROR(IF(ISERROR(VALUE(Dados_tratados[[#This Row],[Catálogo]]))=FALSE,Dados_tratados[[#This Row],[Catálogo]],VLOOKUP(Dados_tratados[[#This Row],[Catálogo]],$S$3:$T$6,2,FALSE)),"")</f>
        <v>2</v>
      </c>
      <c r="E138" s="64">
        <f ca="1">IFERROR(IF(INDEX(INDIRECT(area_gestora&amp;"!$E$6:$E$1000"),linha_itemPAC+1)="N/A",9999999,
IF(INDEX(INDIRECT(area_gestora&amp;"!$E$6:$E$1000"),linha_itemPAC+1)="",0,
VALUE(INDEX(INDIRECT(area_gestora&amp;"!$E$6:$E$1000"),linha_itemPAC+1)))),"")</f>
        <v>7195</v>
      </c>
      <c r="F138" s="64">
        <f ca="1">IFERROR(IF(Dados_tratados[[#This Row],[Código CATSER ou Classe CATMAT]]="","",VALUE(1&amp;TEXT(Dados_tratados[[#This Row],[Código CATSER ou Classe CATMAT]],"0000000")&amp;Dados_tratados[[#This Row],[ID Catálogo]])),"")</f>
        <v>100071952</v>
      </c>
      <c r="G138" s="64" t="str">
        <f ca="1">IF(Dados_tratados[[#This Row],[Código CATSER ou Classe CATMAT]]="","",COUNTIF(catmat_col_range,Dados_tratados[[#This Row],[Concatenação ID 1-catálogo-código]])&amp;"-"&amp;Dados_tratados[[#This Row],[Concatenação ID 1-catálogo-código]])</f>
        <v>1-100071952</v>
      </c>
      <c r="H138" s="65">
        <f ca="1">IFERROR(INDEX(INDIRECT(area_gestora&amp;"!$L$6:$L$1000"),linha_itemPAC+1),"")</f>
        <v>33000</v>
      </c>
      <c r="I138" s="66" t="str">
        <f ca="1">Dados_tratados[[#This Row],[Área Gestora]]&amp;"-"&amp;Dados_tratados[[#This Row],[ID PCA]]</f>
        <v>SADI-109</v>
      </c>
      <c r="K138" s="67">
        <f ca="1">IFERROR(SMALL(Dados_tratados[Concatenação ID 1-catálogo-código],ROW(Dados_tratados[[#This Row],[Concatenação ID 1-catálogo-código]])-2),"")</f>
        <v>100065152</v>
      </c>
      <c r="L138" s="67" t="str">
        <f ca="1">IFERROR(INDEX('Tratamento de dados'!$S$3:$S$6,MATCH(VALUE(RIGHT(Dados_ordenados[[#This Row],[ID 1-catálogo-código]],1)),'Tratamento de dados'!$T$3:$T$6,0)),"")</f>
        <v>CATMAT</v>
      </c>
      <c r="M138" s="67">
        <f ca="1">IFERROR(VALUE(MID(Dados_ordenados[[#This Row],[ID 1-catálogo-código]],2,7)),"")</f>
        <v>6515</v>
      </c>
      <c r="N138" s="68">
        <f ca="1">IFERROR(VLOOKUP(COUNTIF(catmat_ord_col_range,Dados_ordenados[[#This Row],[ID 1-catálogo-código]])&amp;"-"&amp;Dados_ordenados[[#This Row],[ID 1-catálogo-código]],Dados_tratados[[CATMAT/CATSER - Contagem de ocorrências]:[Área Gestora + ID]],2,FALSE),"")</f>
        <v>13590</v>
      </c>
      <c r="O138" s="69" t="str">
        <f ca="1">IFERROR(VLOOKUP(COUNTIF(catmat_ord_col_range,Dados_ordenados[[#This Row],[ID 1-catálogo-código]])&amp;"-"&amp;Dados_ordenados[[#This Row],[ID 1-catálogo-código]],Dados_tratados[[CATMAT/CATSER - Contagem de ocorrências]:[Área Gestora + ID]],3,FALSE),"")</f>
        <v>UBAS-6</v>
      </c>
      <c r="P138" s="70" t="str">
        <f ca="1">IF(OR(Dados_ordenados[[#This Row],[ID 1-catálogo-código]]="",Dados_ordenados[[#This Row],[ID 1-catálogo-código]]&lt;&gt;catmat_anterior),Dados_ordenados[[#This Row],[Área Gestora-ID]],areagestoraID_anterior&amp;", "&amp;Dados_ordenados[[#This Row],[Área Gestora-ID]])</f>
        <v>UBAS-6</v>
      </c>
      <c r="Q138" s="70" t="str">
        <f ca="1">IF(OR(Dados_ordenados[[#This Row],[ID 1-catálogo-código]]="",Dados_ordenados[[#This Row],[ID 1-catálogo-código]]&lt;&gt;catmat_proximo),Dados_ordenados[[#This Row],[ID concatenado por catálogo/código]],"")</f>
        <v/>
      </c>
    </row>
    <row r="139" spans="1:17" x14ac:dyDescent="0.25">
      <c r="A139" s="63" t="str">
        <f ca="1">area_gestora_concatenada</f>
        <v>SADI</v>
      </c>
      <c r="B139" s="64">
        <f ca="1">IFERROR(IF(INDEX(INDIRECT(area_gestora&amp;"!$B$6:$B$1000"),linha_itemPAC+1)=0,"NÃO INFORMADO",INDEX(INDIRECT(area_gestora&amp;"!$B$6:$B$1000"),linha_itemPAC+1)),"")</f>
        <v>110</v>
      </c>
      <c r="C139" s="64" t="str">
        <f ca="1">IFERROR(IF(INDEX(INDIRECT(area_gestora&amp;"!$D$6:$D$1000"),linha_itemPAC+1)="N/A","N/A", IF(INDEX(INDIRECT(area_gestora&amp;"!$D$6:$D$1000"),linha_itemPAC+1)="","NÃO INFORMADO", IF(INDEX(INDIRECT(area_gestora&amp;"!$D$6:$D$1000"),linha_itemPAC+1)=0,"NÃO INFORMADO", INDEX(INDIRECT(area_gestora&amp;"!$D$6:$D$1000"),linha_itemPAC+1)))),"")</f>
        <v>CATMAT</v>
      </c>
      <c r="D139" s="64">
        <f ca="1">IFERROR(IF(ISERROR(VALUE(Dados_tratados[[#This Row],[Catálogo]]))=FALSE,Dados_tratados[[#This Row],[Catálogo]],VLOOKUP(Dados_tratados[[#This Row],[Catálogo]],$S$3:$T$6,2,FALSE)),"")</f>
        <v>2</v>
      </c>
      <c r="E139" s="64">
        <f ca="1">IFERROR(IF(INDEX(INDIRECT(area_gestora&amp;"!$E$6:$E$1000"),linha_itemPAC+1)="N/A",9999999,
IF(INDEX(INDIRECT(area_gestora&amp;"!$E$6:$E$1000"),linha_itemPAC+1)="",0,
VALUE(INDEX(INDIRECT(area_gestora&amp;"!$E$6:$E$1000"),linha_itemPAC+1)))),"")</f>
        <v>6720</v>
      </c>
      <c r="F139" s="64">
        <f ca="1">IFERROR(IF(Dados_tratados[[#This Row],[Código CATSER ou Classe CATMAT]]="","",VALUE(1&amp;TEXT(Dados_tratados[[#This Row],[Código CATSER ou Classe CATMAT]],"0000000")&amp;Dados_tratados[[#This Row],[ID Catálogo]])),"")</f>
        <v>100067202</v>
      </c>
      <c r="G139" s="64" t="str">
        <f ca="1">IF(Dados_tratados[[#This Row],[Código CATSER ou Classe CATMAT]]="","",COUNTIF(catmat_col_range,Dados_tratados[[#This Row],[Concatenação ID 1-catálogo-código]])&amp;"-"&amp;Dados_tratados[[#This Row],[Concatenação ID 1-catálogo-código]])</f>
        <v>1-100067202</v>
      </c>
      <c r="H139" s="65">
        <f ca="1">IFERROR(INDEX(INDIRECT(area_gestora&amp;"!$L$6:$L$1000"),linha_itemPAC+1),"")</f>
        <v>0</v>
      </c>
      <c r="I139" s="66" t="str">
        <f ca="1">Dados_tratados[[#This Row],[Área Gestora]]&amp;"-"&amp;Dados_tratados[[#This Row],[ID PCA]]</f>
        <v>SADI-110</v>
      </c>
      <c r="K139" s="67">
        <f ca="1">IFERROR(SMALL(Dados_tratados[Concatenação ID 1-catálogo-código],ROW(Dados_tratados[[#This Row],[Concatenação ID 1-catálogo-código]])-2),"")</f>
        <v>100065152</v>
      </c>
      <c r="L139" s="67" t="str">
        <f ca="1">IFERROR(INDEX('Tratamento de dados'!$S$3:$S$6,MATCH(VALUE(RIGHT(Dados_ordenados[[#This Row],[ID 1-catálogo-código]],1)),'Tratamento de dados'!$T$3:$T$6,0)),"")</f>
        <v>CATMAT</v>
      </c>
      <c r="M139" s="67">
        <f ca="1">IFERROR(VALUE(MID(Dados_ordenados[[#This Row],[ID 1-catálogo-código]],2,7)),"")</f>
        <v>6515</v>
      </c>
      <c r="N139" s="68">
        <f ca="1">IFERROR(VLOOKUP(COUNTIF(catmat_ord_col_range,Dados_ordenados[[#This Row],[ID 1-catálogo-código]])&amp;"-"&amp;Dados_ordenados[[#This Row],[ID 1-catálogo-código]],Dados_tratados[[CATMAT/CATSER - Contagem de ocorrências]:[Área Gestora + ID]],2,FALSE),"")</f>
        <v>1572</v>
      </c>
      <c r="O139" s="69" t="str">
        <f ca="1">IFERROR(VLOOKUP(COUNTIF(catmat_ord_col_range,Dados_ordenados[[#This Row],[ID 1-catálogo-código]])&amp;"-"&amp;Dados_ordenados[[#This Row],[ID 1-catálogo-código]],Dados_tratados[[CATMAT/CATSER - Contagem de ocorrências]:[Área Gestora + ID]],3,FALSE),"")</f>
        <v>UBAS-11</v>
      </c>
      <c r="P139" s="70" t="str">
        <f ca="1">IF(OR(Dados_ordenados[[#This Row],[ID 1-catálogo-código]]="",Dados_ordenados[[#This Row],[ID 1-catálogo-código]]&lt;&gt;catmat_anterior),Dados_ordenados[[#This Row],[Área Gestora-ID]],areagestoraID_anterior&amp;", "&amp;Dados_ordenados[[#This Row],[Área Gestora-ID]])</f>
        <v>UBAS-6, UBAS-11</v>
      </c>
      <c r="Q139" s="70" t="str">
        <f ca="1">IF(OR(Dados_ordenados[[#This Row],[ID 1-catálogo-código]]="",Dados_ordenados[[#This Row],[ID 1-catálogo-código]]&lt;&gt;catmat_proximo),Dados_ordenados[[#This Row],[ID concatenado por catálogo/código]],"")</f>
        <v>UBAS-6, UBAS-11</v>
      </c>
    </row>
    <row r="140" spans="1:17" x14ac:dyDescent="0.25">
      <c r="A140" s="63" t="str">
        <f ca="1">area_gestora_concatenada</f>
        <v>SADI</v>
      </c>
      <c r="B140" s="64">
        <f ca="1">IFERROR(IF(INDEX(INDIRECT(area_gestora&amp;"!$B$6:$B$1000"),linha_itemPAC+1)=0,"NÃO INFORMADO",INDEX(INDIRECT(area_gestora&amp;"!$B$6:$B$1000"),linha_itemPAC+1)),"")</f>
        <v>111</v>
      </c>
      <c r="C140" s="64" t="str">
        <f ca="1">IFERROR(IF(INDEX(INDIRECT(area_gestora&amp;"!$D$6:$D$1000"),linha_itemPAC+1)="N/A","N/A", IF(INDEX(INDIRECT(area_gestora&amp;"!$D$6:$D$1000"),linha_itemPAC+1)="","NÃO INFORMADO", IF(INDEX(INDIRECT(area_gestora&amp;"!$D$6:$D$1000"),linha_itemPAC+1)=0,"NÃO INFORMADO", INDEX(INDIRECT(area_gestora&amp;"!$D$6:$D$1000"),linha_itemPAC+1)))),"")</f>
        <v>CATMAT</v>
      </c>
      <c r="D140" s="64">
        <f ca="1">IFERROR(IF(ISERROR(VALUE(Dados_tratados[[#This Row],[Catálogo]]))=FALSE,Dados_tratados[[#This Row],[Catálogo]],VLOOKUP(Dados_tratados[[#This Row],[Catálogo]],$S$3:$T$6,2,FALSE)),"")</f>
        <v>2</v>
      </c>
      <c r="E140" s="64">
        <f ca="1">IFERROR(IF(INDEX(INDIRECT(area_gestora&amp;"!$E$6:$E$1000"),linha_itemPAC+1)="N/A",9999999,
IF(INDEX(INDIRECT(area_gestora&amp;"!$E$6:$E$1000"),linha_itemPAC+1)="",0,
VALUE(INDEX(INDIRECT(area_gestora&amp;"!$E$6:$E$1000"),linha_itemPAC+1)))),"")</f>
        <v>3990</v>
      </c>
      <c r="F140" s="64">
        <f ca="1">IFERROR(IF(Dados_tratados[[#This Row],[Código CATSER ou Classe CATMAT]]="","",VALUE(1&amp;TEXT(Dados_tratados[[#This Row],[Código CATSER ou Classe CATMAT]],"0000000")&amp;Dados_tratados[[#This Row],[ID Catálogo]])),"")</f>
        <v>100039902</v>
      </c>
      <c r="G140" s="64" t="str">
        <f ca="1">IF(Dados_tratados[[#This Row],[Código CATSER ou Classe CATMAT]]="","",COUNTIF(catmat_col_range,Dados_tratados[[#This Row],[Concatenação ID 1-catálogo-código]])&amp;"-"&amp;Dados_tratados[[#This Row],[Concatenação ID 1-catálogo-código]])</f>
        <v>1-100039902</v>
      </c>
      <c r="H140" s="65">
        <f ca="1">IFERROR(INDEX(INDIRECT(area_gestora&amp;"!$L$6:$L$1000"),linha_itemPAC+1),"")</f>
        <v>0</v>
      </c>
      <c r="I140" s="66" t="str">
        <f ca="1">Dados_tratados[[#This Row],[Área Gestora]]&amp;"-"&amp;Dados_tratados[[#This Row],[ID PCA]]</f>
        <v>SADI-111</v>
      </c>
      <c r="K140" s="67">
        <f ca="1">IFERROR(SMALL(Dados_tratados[Concatenação ID 1-catálogo-código],ROW(Dados_tratados[[#This Row],[Concatenação ID 1-catálogo-código]])-2),"")</f>
        <v>100065202</v>
      </c>
      <c r="L140" s="67" t="str">
        <f ca="1">IFERROR(INDEX('Tratamento de dados'!$S$3:$S$6,MATCH(VALUE(RIGHT(Dados_ordenados[[#This Row],[ID 1-catálogo-código]],1)),'Tratamento de dados'!$T$3:$T$6,0)),"")</f>
        <v>CATMAT</v>
      </c>
      <c r="M140" s="67">
        <f ca="1">IFERROR(VALUE(MID(Dados_ordenados[[#This Row],[ID 1-catálogo-código]],2,7)),"")</f>
        <v>6520</v>
      </c>
      <c r="N140" s="68">
        <f ca="1">IFERROR(VLOOKUP(COUNTIF(catmat_ord_col_range,Dados_ordenados[[#This Row],[ID 1-catálogo-código]])&amp;"-"&amp;Dados_ordenados[[#This Row],[ID 1-catálogo-código]],Dados_tratados[[CATMAT/CATSER - Contagem de ocorrências]:[Área Gestora + ID]],2,FALSE),"")</f>
        <v>9519</v>
      </c>
      <c r="O140" s="69" t="str">
        <f ca="1">IFERROR(VLOOKUP(COUNTIF(catmat_ord_col_range,Dados_ordenados[[#This Row],[ID 1-catálogo-código]])&amp;"-"&amp;Dados_ordenados[[#This Row],[ID 1-catálogo-código]],Dados_tratados[[CATMAT/CATSER - Contagem de ocorrências]:[Área Gestora + ID]],3,FALSE),"")</f>
        <v>UBAS-5</v>
      </c>
      <c r="P140" s="70" t="str">
        <f ca="1">IF(OR(Dados_ordenados[[#This Row],[ID 1-catálogo-código]]="",Dados_ordenados[[#This Row],[ID 1-catálogo-código]]&lt;&gt;catmat_anterior),Dados_ordenados[[#This Row],[Área Gestora-ID]],areagestoraID_anterior&amp;", "&amp;Dados_ordenados[[#This Row],[Área Gestora-ID]])</f>
        <v>UBAS-5</v>
      </c>
      <c r="Q140" s="70" t="str">
        <f ca="1">IF(OR(Dados_ordenados[[#This Row],[ID 1-catálogo-código]]="",Dados_ordenados[[#This Row],[ID 1-catálogo-código]]&lt;&gt;catmat_proximo),Dados_ordenados[[#This Row],[ID concatenado por catálogo/código]],"")</f>
        <v>UBAS-5</v>
      </c>
    </row>
    <row r="141" spans="1:17" x14ac:dyDescent="0.25">
      <c r="A141" s="63" t="str">
        <f ca="1">area_gestora_concatenada</f>
        <v>SADI</v>
      </c>
      <c r="B141" s="64">
        <f ca="1">IFERROR(IF(INDEX(INDIRECT(area_gestora&amp;"!$B$6:$B$1000"),linha_itemPAC+1)=0,"NÃO INFORMADO",INDEX(INDIRECT(area_gestora&amp;"!$B$6:$B$1000"),linha_itemPAC+1)),"")</f>
        <v>112</v>
      </c>
      <c r="C141" s="64" t="str">
        <f ca="1">IFERROR(IF(INDEX(INDIRECT(area_gestora&amp;"!$D$6:$D$1000"),linha_itemPAC+1)="N/A","N/A", IF(INDEX(INDIRECT(area_gestora&amp;"!$D$6:$D$1000"),linha_itemPAC+1)="","NÃO INFORMADO", IF(INDEX(INDIRECT(area_gestora&amp;"!$D$6:$D$1000"),linha_itemPAC+1)=0,"NÃO INFORMADO", INDEX(INDIRECT(area_gestora&amp;"!$D$6:$D$1000"),linha_itemPAC+1)))),"")</f>
        <v>CATMAT</v>
      </c>
      <c r="D141" s="64">
        <f ca="1">IFERROR(IF(ISERROR(VALUE(Dados_tratados[[#This Row],[Catálogo]]))=FALSE,Dados_tratados[[#This Row],[Catálogo]],VLOOKUP(Dados_tratados[[#This Row],[Catálogo]],$S$3:$T$6,2,FALSE)),"")</f>
        <v>2</v>
      </c>
      <c r="E141" s="64">
        <f ca="1">IFERROR(IF(INDEX(INDIRECT(area_gestora&amp;"!$E$6:$E$1000"),linha_itemPAC+1)="N/A",9999999,
IF(INDEX(INDIRECT(area_gestora&amp;"!$E$6:$E$1000"),linha_itemPAC+1)="",0,
VALUE(INDEX(INDIRECT(area_gestora&amp;"!$E$6:$E$1000"),linha_itemPAC+1)))),"")</f>
        <v>9905</v>
      </c>
      <c r="F141" s="64">
        <f ca="1">IFERROR(IF(Dados_tratados[[#This Row],[Código CATSER ou Classe CATMAT]]="","",VALUE(1&amp;TEXT(Dados_tratados[[#This Row],[Código CATSER ou Classe CATMAT]],"0000000")&amp;Dados_tratados[[#This Row],[ID Catálogo]])),"")</f>
        <v>100099052</v>
      </c>
      <c r="G141" s="64" t="str">
        <f ca="1">IF(Dados_tratados[[#This Row],[Código CATSER ou Classe CATMAT]]="","",COUNTIF(catmat_col_range,Dados_tratados[[#This Row],[Concatenação ID 1-catálogo-código]])&amp;"-"&amp;Dados_tratados[[#This Row],[Concatenação ID 1-catálogo-código]])</f>
        <v>2-100099052</v>
      </c>
      <c r="H141" s="65">
        <f ca="1">IFERROR(INDEX(INDIRECT(area_gestora&amp;"!$L$6:$L$1000"),linha_itemPAC+1),"")</f>
        <v>0</v>
      </c>
      <c r="I141" s="66" t="str">
        <f ca="1">Dados_tratados[[#This Row],[Área Gestora]]&amp;"-"&amp;Dados_tratados[[#This Row],[ID PCA]]</f>
        <v>SADI-112</v>
      </c>
      <c r="K141" s="67">
        <f ca="1">IFERROR(SMALL(Dados_tratados[Concatenação ID 1-catálogo-código],ROW(Dados_tratados[[#This Row],[Concatenação ID 1-catálogo-código]])-2),"")</f>
        <v>100065252</v>
      </c>
      <c r="L141" s="67" t="str">
        <f ca="1">IFERROR(INDEX('Tratamento de dados'!$S$3:$S$6,MATCH(VALUE(RIGHT(Dados_ordenados[[#This Row],[ID 1-catálogo-código]],1)),'Tratamento de dados'!$T$3:$T$6,0)),"")</f>
        <v>CATMAT</v>
      </c>
      <c r="M141" s="67">
        <f ca="1">IFERROR(VALUE(MID(Dados_ordenados[[#This Row],[ID 1-catálogo-código]],2,7)),"")</f>
        <v>6525</v>
      </c>
      <c r="N141" s="68">
        <f ca="1">IFERROR(VLOOKUP(COUNTIF(catmat_ord_col_range,Dados_ordenados[[#This Row],[ID 1-catálogo-código]])&amp;"-"&amp;Dados_ordenados[[#This Row],[ID 1-catálogo-código]],Dados_tratados[[CATMAT/CATSER - Contagem de ocorrências]:[Área Gestora + ID]],2,FALSE),"")</f>
        <v>224</v>
      </c>
      <c r="O141" s="69" t="str">
        <f ca="1">IFERROR(VLOOKUP(COUNTIF(catmat_ord_col_range,Dados_ordenados[[#This Row],[ID 1-catálogo-código]])&amp;"-"&amp;Dados_ordenados[[#This Row],[ID 1-catálogo-código]],Dados_tratados[[CATMAT/CATSER - Contagem de ocorrências]:[Área Gestora + ID]],3,FALSE),"")</f>
        <v>UBAS-12</v>
      </c>
      <c r="P141" s="70" t="str">
        <f ca="1">IF(OR(Dados_ordenados[[#This Row],[ID 1-catálogo-código]]="",Dados_ordenados[[#This Row],[ID 1-catálogo-código]]&lt;&gt;catmat_anterior),Dados_ordenados[[#This Row],[Área Gestora-ID]],areagestoraID_anterior&amp;", "&amp;Dados_ordenados[[#This Row],[Área Gestora-ID]])</f>
        <v>UBAS-12</v>
      </c>
      <c r="Q141" s="70" t="str">
        <f ca="1">IF(OR(Dados_ordenados[[#This Row],[ID 1-catálogo-código]]="",Dados_ordenados[[#This Row],[ID 1-catálogo-código]]&lt;&gt;catmat_proximo),Dados_ordenados[[#This Row],[ID concatenado por catálogo/código]],"")</f>
        <v>UBAS-12</v>
      </c>
    </row>
    <row r="142" spans="1:17" x14ac:dyDescent="0.25">
      <c r="A142" s="63" t="str">
        <f ca="1">area_gestora_concatenada</f>
        <v>SADI</v>
      </c>
      <c r="B142" s="64">
        <f ca="1">IFERROR(IF(INDEX(INDIRECT(area_gestora&amp;"!$B$6:$B$1000"),linha_itemPAC+1)=0,"NÃO INFORMADO",INDEX(INDIRECT(area_gestora&amp;"!$B$6:$B$1000"),linha_itemPAC+1)),"")</f>
        <v>113</v>
      </c>
      <c r="C142" s="64" t="str">
        <f ca="1">IFERROR(IF(INDEX(INDIRECT(area_gestora&amp;"!$D$6:$D$1000"),linha_itemPAC+1)="N/A","N/A", IF(INDEX(INDIRECT(area_gestora&amp;"!$D$6:$D$1000"),linha_itemPAC+1)="","NÃO INFORMADO", IF(INDEX(INDIRECT(area_gestora&amp;"!$D$6:$D$1000"),linha_itemPAC+1)=0,"NÃO INFORMADO", INDEX(INDIRECT(area_gestora&amp;"!$D$6:$D$1000"),linha_itemPAC+1)))),"")</f>
        <v>CATSER</v>
      </c>
      <c r="D142" s="64">
        <f ca="1">IFERROR(IF(ISERROR(VALUE(Dados_tratados[[#This Row],[Catálogo]]))=FALSE,Dados_tratados[[#This Row],[Catálogo]],VLOOKUP(Dados_tratados[[#This Row],[Catálogo]],$S$3:$T$6,2,FALSE)),"")</f>
        <v>1</v>
      </c>
      <c r="E142" s="64">
        <f ca="1">IFERROR(IF(INDEX(INDIRECT(area_gestora&amp;"!$E$6:$E$1000"),linha_itemPAC+1)="N/A",9999999,
IF(INDEX(INDIRECT(area_gestora&amp;"!$E$6:$E$1000"),linha_itemPAC+1)="",0,
VALUE(INDEX(INDIRECT(area_gestora&amp;"!$E$6:$E$1000"),linha_itemPAC+1)))),"")</f>
        <v>1627</v>
      </c>
      <c r="F142" s="64">
        <f ca="1">IFERROR(IF(Dados_tratados[[#This Row],[Código CATSER ou Classe CATMAT]]="","",VALUE(1&amp;TEXT(Dados_tratados[[#This Row],[Código CATSER ou Classe CATMAT]],"0000000")&amp;Dados_tratados[[#This Row],[ID Catálogo]])),"")</f>
        <v>100016271</v>
      </c>
      <c r="G142" s="64" t="str">
        <f ca="1">IF(Dados_tratados[[#This Row],[Código CATSER ou Classe CATMAT]]="","",COUNTIF(catmat_col_range,Dados_tratados[[#This Row],[Concatenação ID 1-catálogo-código]])&amp;"-"&amp;Dados_tratados[[#This Row],[Concatenação ID 1-catálogo-código]])</f>
        <v>7-100016271</v>
      </c>
      <c r="H142" s="65">
        <f ca="1">IFERROR(INDEX(INDIRECT(area_gestora&amp;"!$L$6:$L$1000"),linha_itemPAC+1),"")</f>
        <v>102410.66</v>
      </c>
      <c r="I142" s="66" t="str">
        <f ca="1">Dados_tratados[[#This Row],[Área Gestora]]&amp;"-"&amp;Dados_tratados[[#This Row],[ID PCA]]</f>
        <v>SADI-113</v>
      </c>
      <c r="K142" s="67">
        <f ca="1">IFERROR(SMALL(Dados_tratados[Concatenação ID 1-catálogo-código],ROW(Dados_tratados[[#This Row],[Concatenação ID 1-catálogo-código]])-2),"")</f>
        <v>100065302</v>
      </c>
      <c r="L142" s="67" t="str">
        <f ca="1">IFERROR(INDEX('Tratamento de dados'!$S$3:$S$6,MATCH(VALUE(RIGHT(Dados_ordenados[[#This Row],[ID 1-catálogo-código]],1)),'Tratamento de dados'!$T$3:$T$6,0)),"")</f>
        <v>CATMAT</v>
      </c>
      <c r="M142" s="67">
        <f ca="1">IFERROR(VALUE(MID(Dados_ordenados[[#This Row],[ID 1-catálogo-código]],2,7)),"")</f>
        <v>6530</v>
      </c>
      <c r="N142" s="68">
        <f ca="1">IFERROR(VLOOKUP(COUNTIF(catmat_ord_col_range,Dados_ordenados[[#This Row],[ID 1-catálogo-código]])&amp;"-"&amp;Dados_ordenados[[#This Row],[ID 1-catálogo-código]],Dados_tratados[[CATMAT/CATSER - Contagem de ocorrências]:[Área Gestora + ID]],2,FALSE),"")</f>
        <v>14082</v>
      </c>
      <c r="O142" s="69" t="str">
        <f ca="1">IFERROR(VLOOKUP(COUNTIF(catmat_ord_col_range,Dados_ordenados[[#This Row],[ID 1-catálogo-código]])&amp;"-"&amp;Dados_ordenados[[#This Row],[ID 1-catálogo-código]],Dados_tratados[[CATMAT/CATSER - Contagem de ocorrências]:[Área Gestora + ID]],3,FALSE),"")</f>
        <v>UBAS-7</v>
      </c>
      <c r="P142" s="70" t="str">
        <f ca="1">IF(OR(Dados_ordenados[[#This Row],[ID 1-catálogo-código]]="",Dados_ordenados[[#This Row],[ID 1-catálogo-código]]&lt;&gt;catmat_anterior),Dados_ordenados[[#This Row],[Área Gestora-ID]],areagestoraID_anterior&amp;", "&amp;Dados_ordenados[[#This Row],[Área Gestora-ID]])</f>
        <v>UBAS-7</v>
      </c>
      <c r="Q142" s="70" t="str">
        <f ca="1">IF(OR(Dados_ordenados[[#This Row],[ID 1-catálogo-código]]="",Dados_ordenados[[#This Row],[ID 1-catálogo-código]]&lt;&gt;catmat_proximo),Dados_ordenados[[#This Row],[ID concatenado por catálogo/código]],"")</f>
        <v/>
      </c>
    </row>
    <row r="143" spans="1:17" x14ac:dyDescent="0.25">
      <c r="A143" s="63" t="str">
        <f ca="1">area_gestora_concatenada</f>
        <v>SADI</v>
      </c>
      <c r="B143" s="64">
        <f ca="1">IFERROR(IF(INDEX(INDIRECT(area_gestora&amp;"!$B$6:$B$1000"),linha_itemPAC+1)=0,"NÃO INFORMADO",INDEX(INDIRECT(area_gestora&amp;"!$B$6:$B$1000"),linha_itemPAC+1)),"")</f>
        <v>114</v>
      </c>
      <c r="C143" s="64" t="str">
        <f ca="1">IFERROR(IF(INDEX(INDIRECT(area_gestora&amp;"!$D$6:$D$1000"),linha_itemPAC+1)="N/A","N/A", IF(INDEX(INDIRECT(area_gestora&amp;"!$D$6:$D$1000"),linha_itemPAC+1)="","NÃO INFORMADO", IF(INDEX(INDIRECT(area_gestora&amp;"!$D$6:$D$1000"),linha_itemPAC+1)=0,"NÃO INFORMADO", INDEX(INDIRECT(area_gestora&amp;"!$D$6:$D$1000"),linha_itemPAC+1)))),"")</f>
        <v>CATSER</v>
      </c>
      <c r="D143" s="64">
        <f ca="1">IFERROR(IF(ISERROR(VALUE(Dados_tratados[[#This Row],[Catálogo]]))=FALSE,Dados_tratados[[#This Row],[Catálogo]],VLOOKUP(Dados_tratados[[#This Row],[Catálogo]],$S$3:$T$6,2,FALSE)),"")</f>
        <v>1</v>
      </c>
      <c r="E143" s="64">
        <f ca="1">IFERROR(IF(INDEX(INDIRECT(area_gestora&amp;"!$E$6:$E$1000"),linha_itemPAC+1)="N/A",9999999,
IF(INDEX(INDIRECT(area_gestora&amp;"!$E$6:$E$1000"),linha_itemPAC+1)="",0,
VALUE(INDEX(INDIRECT(area_gestora&amp;"!$E$6:$E$1000"),linha_itemPAC+1)))),"")</f>
        <v>16500</v>
      </c>
      <c r="F143" s="64">
        <f ca="1">IFERROR(IF(Dados_tratados[[#This Row],[Código CATSER ou Classe CATMAT]]="","",VALUE(1&amp;TEXT(Dados_tratados[[#This Row],[Código CATSER ou Classe CATMAT]],"0000000")&amp;Dados_tratados[[#This Row],[ID Catálogo]])),"")</f>
        <v>100165001</v>
      </c>
      <c r="G143" s="64" t="str">
        <f ca="1">IF(Dados_tratados[[#This Row],[Código CATSER ou Classe CATMAT]]="","",COUNTIF(catmat_col_range,Dados_tratados[[#This Row],[Concatenação ID 1-catálogo-código]])&amp;"-"&amp;Dados_tratados[[#This Row],[Concatenação ID 1-catálogo-código]])</f>
        <v>1-100165001</v>
      </c>
      <c r="H143" s="65">
        <f ca="1">IFERROR(INDEX(INDIRECT(area_gestora&amp;"!$L$6:$L$1000"),linha_itemPAC+1),"")</f>
        <v>8990</v>
      </c>
      <c r="I143" s="66" t="str">
        <f ca="1">Dados_tratados[[#This Row],[Área Gestora]]&amp;"-"&amp;Dados_tratados[[#This Row],[ID PCA]]</f>
        <v>SADI-114</v>
      </c>
      <c r="K143" s="67">
        <f ca="1">IFERROR(SMALL(Dados_tratados[Concatenação ID 1-catálogo-código],ROW(Dados_tratados[[#This Row],[Concatenação ID 1-catálogo-código]])-2),"")</f>
        <v>100065302</v>
      </c>
      <c r="L143" s="67" t="str">
        <f ca="1">IFERROR(INDEX('Tratamento de dados'!$S$3:$S$6,MATCH(VALUE(RIGHT(Dados_ordenados[[#This Row],[ID 1-catálogo-código]],1)),'Tratamento de dados'!$T$3:$T$6,0)),"")</f>
        <v>CATMAT</v>
      </c>
      <c r="M143" s="67">
        <f ca="1">IFERROR(VALUE(MID(Dados_ordenados[[#This Row],[ID 1-catálogo-código]],2,7)),"")</f>
        <v>6530</v>
      </c>
      <c r="N143" s="68">
        <f ca="1">IFERROR(VLOOKUP(COUNTIF(catmat_ord_col_range,Dados_ordenados[[#This Row],[ID 1-catálogo-código]])&amp;"-"&amp;Dados_ordenados[[#This Row],[ID 1-catálogo-código]],Dados_tratados[[CATMAT/CATSER - Contagem de ocorrências]:[Área Gestora + ID]],2,FALSE),"")</f>
        <v>1918</v>
      </c>
      <c r="O143" s="69" t="str">
        <f ca="1">IFERROR(VLOOKUP(COUNTIF(catmat_ord_col_range,Dados_ordenados[[#This Row],[ID 1-catálogo-código]])&amp;"-"&amp;Dados_ordenados[[#This Row],[ID 1-catálogo-código]],Dados_tratados[[CATMAT/CATSER - Contagem de ocorrências]:[Área Gestora + ID]],3,FALSE),"")</f>
        <v>UBAS-8</v>
      </c>
      <c r="P143" s="70" t="str">
        <f ca="1">IF(OR(Dados_ordenados[[#This Row],[ID 1-catálogo-código]]="",Dados_ordenados[[#This Row],[ID 1-catálogo-código]]&lt;&gt;catmat_anterior),Dados_ordenados[[#This Row],[Área Gestora-ID]],areagestoraID_anterior&amp;", "&amp;Dados_ordenados[[#This Row],[Área Gestora-ID]])</f>
        <v>UBAS-7, UBAS-8</v>
      </c>
      <c r="Q143" s="70" t="str">
        <f ca="1">IF(OR(Dados_ordenados[[#This Row],[ID 1-catálogo-código]]="",Dados_ordenados[[#This Row],[ID 1-catálogo-código]]&lt;&gt;catmat_proximo),Dados_ordenados[[#This Row],[ID concatenado por catálogo/código]],"")</f>
        <v/>
      </c>
    </row>
    <row r="144" spans="1:17" x14ac:dyDescent="0.25">
      <c r="A144" s="63" t="str">
        <f ca="1">area_gestora_concatenada</f>
        <v>SADI</v>
      </c>
      <c r="B144" s="64">
        <f ca="1">IFERROR(IF(INDEX(INDIRECT(area_gestora&amp;"!$B$6:$B$1000"),linha_itemPAC+1)=0,"NÃO INFORMADO",INDEX(INDIRECT(area_gestora&amp;"!$B$6:$B$1000"),linha_itemPAC+1)),"")</f>
        <v>115</v>
      </c>
      <c r="C144" s="64" t="str">
        <f ca="1">IFERROR(IF(INDEX(INDIRECT(area_gestora&amp;"!$D$6:$D$1000"),linha_itemPAC+1)="N/A","N/A", IF(INDEX(INDIRECT(area_gestora&amp;"!$D$6:$D$1000"),linha_itemPAC+1)="","NÃO INFORMADO", IF(INDEX(INDIRECT(area_gestora&amp;"!$D$6:$D$1000"),linha_itemPAC+1)=0,"NÃO INFORMADO", INDEX(INDIRECT(area_gestora&amp;"!$D$6:$D$1000"),linha_itemPAC+1)))),"")</f>
        <v>CATSER</v>
      </c>
      <c r="D144" s="64">
        <f ca="1">IFERROR(IF(ISERROR(VALUE(Dados_tratados[[#This Row],[Catálogo]]))=FALSE,Dados_tratados[[#This Row],[Catálogo]],VLOOKUP(Dados_tratados[[#This Row],[Catálogo]],$S$3:$T$6,2,FALSE)),"")</f>
        <v>1</v>
      </c>
      <c r="E144" s="64">
        <f ca="1">IFERROR(IF(INDEX(INDIRECT(area_gestora&amp;"!$E$6:$E$1000"),linha_itemPAC+1)="N/A",9999999,
IF(INDEX(INDIRECT(area_gestora&amp;"!$E$6:$E$1000"),linha_itemPAC+1)="",0,
VALUE(INDEX(INDIRECT(area_gestora&amp;"!$E$6:$E$1000"),linha_itemPAC+1)))),"")</f>
        <v>1627</v>
      </c>
      <c r="F144" s="64">
        <f ca="1">IFERROR(IF(Dados_tratados[[#This Row],[Código CATSER ou Classe CATMAT]]="","",VALUE(1&amp;TEXT(Dados_tratados[[#This Row],[Código CATSER ou Classe CATMAT]],"0000000")&amp;Dados_tratados[[#This Row],[ID Catálogo]])),"")</f>
        <v>100016271</v>
      </c>
      <c r="G144" s="64" t="str">
        <f ca="1">IF(Dados_tratados[[#This Row],[Código CATSER ou Classe CATMAT]]="","",COUNTIF(catmat_col_range,Dados_tratados[[#This Row],[Concatenação ID 1-catálogo-código]])&amp;"-"&amp;Dados_tratados[[#This Row],[Concatenação ID 1-catálogo-código]])</f>
        <v>8-100016271</v>
      </c>
      <c r="H144" s="65">
        <f ca="1">IFERROR(INDEX(INDIRECT(area_gestora&amp;"!$L$6:$L$1000"),linha_itemPAC+1),"")</f>
        <v>76750.240000000005</v>
      </c>
      <c r="I144" s="66" t="str">
        <f ca="1">Dados_tratados[[#This Row],[Área Gestora]]&amp;"-"&amp;Dados_tratados[[#This Row],[ID PCA]]</f>
        <v>SADI-115</v>
      </c>
      <c r="K144" s="67">
        <f ca="1">IFERROR(SMALL(Dados_tratados[Concatenação ID 1-catálogo-código],ROW(Dados_tratados[[#This Row],[Concatenação ID 1-catálogo-código]])-2),"")</f>
        <v>100065302</v>
      </c>
      <c r="L144" s="67" t="str">
        <f ca="1">IFERROR(INDEX('Tratamento de dados'!$S$3:$S$6,MATCH(VALUE(RIGHT(Dados_ordenados[[#This Row],[ID 1-catálogo-código]],1)),'Tratamento de dados'!$T$3:$T$6,0)),"")</f>
        <v>CATMAT</v>
      </c>
      <c r="M144" s="67">
        <f ca="1">IFERROR(VALUE(MID(Dados_ordenados[[#This Row],[ID 1-catálogo-código]],2,7)),"")</f>
        <v>6530</v>
      </c>
      <c r="N144" s="68">
        <f ca="1">IFERROR(VLOOKUP(COUNTIF(catmat_ord_col_range,Dados_ordenados[[#This Row],[ID 1-catálogo-código]])&amp;"-"&amp;Dados_ordenados[[#This Row],[ID 1-catálogo-código]],Dados_tratados[[CATMAT/CATSER - Contagem de ocorrências]:[Área Gestora + ID]],2,FALSE),"")</f>
        <v>4000</v>
      </c>
      <c r="O144" s="69" t="str">
        <f ca="1">IFERROR(VLOOKUP(COUNTIF(catmat_ord_col_range,Dados_ordenados[[#This Row],[ID 1-catálogo-código]])&amp;"-"&amp;Dados_ordenados[[#This Row],[ID 1-catálogo-código]],Dados_tratados[[CATMAT/CATSER - Contagem de ocorrências]:[Área Gestora + ID]],3,FALSE),"")</f>
        <v>UBAS-9</v>
      </c>
      <c r="P144" s="70" t="str">
        <f ca="1">IF(OR(Dados_ordenados[[#This Row],[ID 1-catálogo-código]]="",Dados_ordenados[[#This Row],[ID 1-catálogo-código]]&lt;&gt;catmat_anterior),Dados_ordenados[[#This Row],[Área Gestora-ID]],areagestoraID_anterior&amp;", "&amp;Dados_ordenados[[#This Row],[Área Gestora-ID]])</f>
        <v>UBAS-7, UBAS-8, UBAS-9</v>
      </c>
      <c r="Q144" s="70" t="str">
        <f ca="1">IF(OR(Dados_ordenados[[#This Row],[ID 1-catálogo-código]]="",Dados_ordenados[[#This Row],[ID 1-catálogo-código]]&lt;&gt;catmat_proximo),Dados_ordenados[[#This Row],[ID concatenado por catálogo/código]],"")</f>
        <v>UBAS-7, UBAS-8, UBAS-9</v>
      </c>
    </row>
    <row r="145" spans="1:17" x14ac:dyDescent="0.25">
      <c r="A145" s="63" t="str">
        <f ca="1">area_gestora_concatenada</f>
        <v>SADI</v>
      </c>
      <c r="B145" s="64">
        <f ca="1">IFERROR(IF(INDEX(INDIRECT(area_gestora&amp;"!$B$6:$B$1000"),linha_itemPAC+1)=0,"NÃO INFORMADO",INDEX(INDIRECT(area_gestora&amp;"!$B$6:$B$1000"),linha_itemPAC+1)),"")</f>
        <v>116</v>
      </c>
      <c r="C145" s="64" t="str">
        <f ca="1">IFERROR(IF(INDEX(INDIRECT(area_gestora&amp;"!$D$6:$D$1000"),linha_itemPAC+1)="N/A","N/A", IF(INDEX(INDIRECT(area_gestora&amp;"!$D$6:$D$1000"),linha_itemPAC+1)="","NÃO INFORMADO", IF(INDEX(INDIRECT(area_gestora&amp;"!$D$6:$D$1000"),linha_itemPAC+1)=0,"NÃO INFORMADO", INDEX(INDIRECT(area_gestora&amp;"!$D$6:$D$1000"),linha_itemPAC+1)))),"")</f>
        <v>CATMAT</v>
      </c>
      <c r="D145" s="64">
        <f ca="1">IFERROR(IF(ISERROR(VALUE(Dados_tratados[[#This Row],[Catálogo]]))=FALSE,Dados_tratados[[#This Row],[Catálogo]],VLOOKUP(Dados_tratados[[#This Row],[Catálogo]],$S$3:$T$6,2,FALSE)),"")</f>
        <v>2</v>
      </c>
      <c r="E145" s="64">
        <f ca="1">IFERROR(IF(INDEX(INDIRECT(area_gestora&amp;"!$E$6:$E$1000"),linha_itemPAC+1)="N/A",9999999,
IF(INDEX(INDIRECT(area_gestora&amp;"!$E$6:$E$1000"),linha_itemPAC+1)="",0,
VALUE(INDEX(INDIRECT(area_gestora&amp;"!$E$6:$E$1000"),linha_itemPAC+1)))),"")</f>
        <v>7110</v>
      </c>
      <c r="F145" s="64">
        <f ca="1">IFERROR(IF(Dados_tratados[[#This Row],[Código CATSER ou Classe CATMAT]]="","",VALUE(1&amp;TEXT(Dados_tratados[[#This Row],[Código CATSER ou Classe CATMAT]],"0000000")&amp;Dados_tratados[[#This Row],[ID Catálogo]])),"")</f>
        <v>100071102</v>
      </c>
      <c r="G145" s="64" t="str">
        <f ca="1">IF(Dados_tratados[[#This Row],[Código CATSER ou Classe CATMAT]]="","",COUNTIF(catmat_col_range,Dados_tratados[[#This Row],[Concatenação ID 1-catálogo-código]])&amp;"-"&amp;Dados_tratados[[#This Row],[Concatenação ID 1-catálogo-código]])</f>
        <v>5-100071102</v>
      </c>
      <c r="H145" s="65">
        <f ca="1">IFERROR(INDEX(INDIRECT(area_gestora&amp;"!$L$6:$L$1000"),linha_itemPAC+1),"")</f>
        <v>0</v>
      </c>
      <c r="I145" s="66" t="str">
        <f ca="1">Dados_tratados[[#This Row],[Área Gestora]]&amp;"-"&amp;Dados_tratados[[#This Row],[ID PCA]]</f>
        <v>SADI-116</v>
      </c>
      <c r="K145" s="67">
        <f ca="1">IFERROR(SMALL(Dados_tratados[Concatenação ID 1-catálogo-código],ROW(Dados_tratados[[#This Row],[Concatenação ID 1-catálogo-código]])-2),"")</f>
        <v>100065322</v>
      </c>
      <c r="L145" s="67" t="str">
        <f ca="1">IFERROR(INDEX('Tratamento de dados'!$S$3:$S$6,MATCH(VALUE(RIGHT(Dados_ordenados[[#This Row],[ID 1-catálogo-código]],1)),'Tratamento de dados'!$T$3:$T$6,0)),"")</f>
        <v>CATMAT</v>
      </c>
      <c r="M145" s="67">
        <f ca="1">IFERROR(VALUE(MID(Dados_ordenados[[#This Row],[ID 1-catálogo-código]],2,7)),"")</f>
        <v>6532</v>
      </c>
      <c r="N145" s="68">
        <f ca="1">IFERROR(VLOOKUP(COUNTIF(catmat_ord_col_range,Dados_ordenados[[#This Row],[ID 1-catálogo-código]])&amp;"-"&amp;Dados_ordenados[[#This Row],[ID 1-catálogo-código]],Dados_tratados[[CATMAT/CATSER - Contagem de ocorrências]:[Área Gestora + ID]],2,FALSE),"")</f>
        <v>217</v>
      </c>
      <c r="O145" s="69" t="str">
        <f ca="1">IFERROR(VLOOKUP(COUNTIF(catmat_ord_col_range,Dados_ordenados[[#This Row],[ID 1-catálogo-código]])&amp;"-"&amp;Dados_ordenados[[#This Row],[ID 1-catálogo-código]],Dados_tratados[[CATMAT/CATSER - Contagem de ocorrências]:[Área Gestora + ID]],3,FALSE),"")</f>
        <v>UBAS-15</v>
      </c>
      <c r="P145" s="70" t="str">
        <f ca="1">IF(OR(Dados_ordenados[[#This Row],[ID 1-catálogo-código]]="",Dados_ordenados[[#This Row],[ID 1-catálogo-código]]&lt;&gt;catmat_anterior),Dados_ordenados[[#This Row],[Área Gestora-ID]],areagestoraID_anterior&amp;", "&amp;Dados_ordenados[[#This Row],[Área Gestora-ID]])</f>
        <v>UBAS-15</v>
      </c>
      <c r="Q145" s="70" t="str">
        <f ca="1">IF(OR(Dados_ordenados[[#This Row],[ID 1-catálogo-código]]="",Dados_ordenados[[#This Row],[ID 1-catálogo-código]]&lt;&gt;catmat_proximo),Dados_ordenados[[#This Row],[ID concatenado por catálogo/código]],"")</f>
        <v>UBAS-15</v>
      </c>
    </row>
    <row r="146" spans="1:17" x14ac:dyDescent="0.25">
      <c r="A146" s="63" t="str">
        <f ca="1">area_gestora_concatenada</f>
        <v>SADI</v>
      </c>
      <c r="B146" s="64">
        <f ca="1">IFERROR(IF(INDEX(INDIRECT(area_gestora&amp;"!$B$6:$B$1000"),linha_itemPAC+1)=0,"NÃO INFORMADO",INDEX(INDIRECT(area_gestora&amp;"!$B$6:$B$1000"),linha_itemPAC+1)),"")</f>
        <v>117</v>
      </c>
      <c r="C146" s="64" t="str">
        <f ca="1">IFERROR(IF(INDEX(INDIRECT(area_gestora&amp;"!$D$6:$D$1000"),linha_itemPAC+1)="N/A","N/A", IF(INDEX(INDIRECT(area_gestora&amp;"!$D$6:$D$1000"),linha_itemPAC+1)="","NÃO INFORMADO", IF(INDEX(INDIRECT(area_gestora&amp;"!$D$6:$D$1000"),linha_itemPAC+1)=0,"NÃO INFORMADO", INDEX(INDIRECT(area_gestora&amp;"!$D$6:$D$1000"),linha_itemPAC+1)))),"")</f>
        <v>CATMAT</v>
      </c>
      <c r="D146" s="64">
        <f ca="1">IFERROR(IF(ISERROR(VALUE(Dados_tratados[[#This Row],[Catálogo]]))=FALSE,Dados_tratados[[#This Row],[Catálogo]],VLOOKUP(Dados_tratados[[#This Row],[Catálogo]],$S$3:$T$6,2,FALSE)),"")</f>
        <v>2</v>
      </c>
      <c r="E146" s="64">
        <f ca="1">IFERROR(IF(INDEX(INDIRECT(area_gestora&amp;"!$E$6:$E$1000"),linha_itemPAC+1)="N/A",9999999,
IF(INDEX(INDIRECT(area_gestora&amp;"!$E$6:$E$1000"),linha_itemPAC+1)="",0,
VALUE(INDEX(INDIRECT(area_gestora&amp;"!$E$6:$E$1000"),linha_itemPAC+1)))),"")</f>
        <v>5210</v>
      </c>
      <c r="F146" s="64">
        <f ca="1">IFERROR(IF(Dados_tratados[[#This Row],[Código CATSER ou Classe CATMAT]]="","",VALUE(1&amp;TEXT(Dados_tratados[[#This Row],[Código CATSER ou Classe CATMAT]],"0000000")&amp;Dados_tratados[[#This Row],[ID Catálogo]])),"")</f>
        <v>100052102</v>
      </c>
      <c r="G146" s="64" t="str">
        <f ca="1">IF(Dados_tratados[[#This Row],[Código CATSER ou Classe CATMAT]]="","",COUNTIF(catmat_col_range,Dados_tratados[[#This Row],[Concatenação ID 1-catálogo-código]])&amp;"-"&amp;Dados_tratados[[#This Row],[Concatenação ID 1-catálogo-código]])</f>
        <v>1-100052102</v>
      </c>
      <c r="H146" s="65">
        <f ca="1">IFERROR(INDEX(INDIRECT(area_gestora&amp;"!$L$6:$L$1000"),linha_itemPAC+1),"")</f>
        <v>1813.37</v>
      </c>
      <c r="I146" s="66" t="str">
        <f ca="1">Dados_tratados[[#This Row],[Área Gestora]]&amp;"-"&amp;Dados_tratados[[#This Row],[ID PCA]]</f>
        <v>SADI-117</v>
      </c>
      <c r="K146" s="67">
        <f ca="1">IFERROR(SMALL(Dados_tratados[Concatenação ID 1-catálogo-código],ROW(Dados_tratados[[#This Row],[Concatenação ID 1-catálogo-código]])-2),"")</f>
        <v>100065452</v>
      </c>
      <c r="L146" s="67" t="str">
        <f ca="1">IFERROR(INDEX('Tratamento de dados'!$S$3:$S$6,MATCH(VALUE(RIGHT(Dados_ordenados[[#This Row],[ID 1-catálogo-código]],1)),'Tratamento de dados'!$T$3:$T$6,0)),"")</f>
        <v>CATMAT</v>
      </c>
      <c r="M146" s="67">
        <f ca="1">IFERROR(VALUE(MID(Dados_ordenados[[#This Row],[ID 1-catálogo-código]],2,7)),"")</f>
        <v>6545</v>
      </c>
      <c r="N146" s="68">
        <f ca="1">IFERROR(VLOOKUP(COUNTIF(catmat_ord_col_range,Dados_ordenados[[#This Row],[ID 1-catálogo-código]])&amp;"-"&amp;Dados_ordenados[[#This Row],[ID 1-catálogo-código]],Dados_tratados[[CATMAT/CATSER - Contagem de ocorrências]:[Área Gestora + ID]],2,FALSE),"")</f>
        <v>22</v>
      </c>
      <c r="O146" s="69" t="str">
        <f ca="1">IFERROR(VLOOKUP(COUNTIF(catmat_ord_col_range,Dados_ordenados[[#This Row],[ID 1-catálogo-código]])&amp;"-"&amp;Dados_ordenados[[#This Row],[ID 1-catálogo-código]],Dados_tratados[[CATMAT/CATSER - Contagem de ocorrências]:[Área Gestora + ID]],3,FALSE),"")</f>
        <v>UBAS-16</v>
      </c>
      <c r="P146" s="70" t="str">
        <f ca="1">IF(OR(Dados_ordenados[[#This Row],[ID 1-catálogo-código]]="",Dados_ordenados[[#This Row],[ID 1-catálogo-código]]&lt;&gt;catmat_anterior),Dados_ordenados[[#This Row],[Área Gestora-ID]],areagestoraID_anterior&amp;", "&amp;Dados_ordenados[[#This Row],[Área Gestora-ID]])</f>
        <v>UBAS-16</v>
      </c>
      <c r="Q146" s="70" t="str">
        <f ca="1">IF(OR(Dados_ordenados[[#This Row],[ID 1-catálogo-código]]="",Dados_ordenados[[#This Row],[ID 1-catálogo-código]]&lt;&gt;catmat_proximo),Dados_ordenados[[#This Row],[ID concatenado por catálogo/código]],"")</f>
        <v>UBAS-16</v>
      </c>
    </row>
    <row r="147" spans="1:17" x14ac:dyDescent="0.25">
      <c r="A147" s="63" t="str">
        <f ca="1">area_gestora_concatenada</f>
        <v>SADI</v>
      </c>
      <c r="B147" s="64">
        <f ca="1">IFERROR(IF(INDEX(INDIRECT(area_gestora&amp;"!$B$6:$B$1000"),linha_itemPAC+1)=0,"NÃO INFORMADO",INDEX(INDIRECT(area_gestora&amp;"!$B$6:$B$1000"),linha_itemPAC+1)),"")</f>
        <v>118</v>
      </c>
      <c r="C147" s="64" t="str">
        <f ca="1">IFERROR(IF(INDEX(INDIRECT(area_gestora&amp;"!$D$6:$D$1000"),linha_itemPAC+1)="N/A","N/A", IF(INDEX(INDIRECT(area_gestora&amp;"!$D$6:$D$1000"),linha_itemPAC+1)="","NÃO INFORMADO", IF(INDEX(INDIRECT(area_gestora&amp;"!$D$6:$D$1000"),linha_itemPAC+1)=0,"NÃO INFORMADO", INDEX(INDIRECT(area_gestora&amp;"!$D$6:$D$1000"),linha_itemPAC+1)))),"")</f>
        <v>CATMAT</v>
      </c>
      <c r="D147" s="64">
        <f ca="1">IFERROR(IF(ISERROR(VALUE(Dados_tratados[[#This Row],[Catálogo]]))=FALSE,Dados_tratados[[#This Row],[Catálogo]],VLOOKUP(Dados_tratados[[#This Row],[Catálogo]],$S$3:$T$6,2,FALSE)),"")</f>
        <v>2</v>
      </c>
      <c r="E147" s="64">
        <f ca="1">IFERROR(IF(INDEX(INDIRECT(area_gestora&amp;"!$E$6:$E$1000"),linha_itemPAC+1)="N/A",9999999,
IF(INDEX(INDIRECT(area_gestora&amp;"!$E$6:$E$1000"),linha_itemPAC+1)="",0,
VALUE(INDEX(INDIRECT(area_gestora&amp;"!$E$6:$E$1000"),linha_itemPAC+1)))),"")</f>
        <v>6645</v>
      </c>
      <c r="F147" s="64">
        <f ca="1">IFERROR(IF(Dados_tratados[[#This Row],[Código CATSER ou Classe CATMAT]]="","",VALUE(1&amp;TEXT(Dados_tratados[[#This Row],[Código CATSER ou Classe CATMAT]],"0000000")&amp;Dados_tratados[[#This Row],[ID Catálogo]])),"")</f>
        <v>100066452</v>
      </c>
      <c r="G147" s="64" t="str">
        <f ca="1">IF(Dados_tratados[[#This Row],[Código CATSER ou Classe CATMAT]]="","",COUNTIF(catmat_col_range,Dados_tratados[[#This Row],[Concatenação ID 1-catálogo-código]])&amp;"-"&amp;Dados_tratados[[#This Row],[Concatenação ID 1-catálogo-código]])</f>
        <v>1-100066452</v>
      </c>
      <c r="H147" s="65">
        <f ca="1">IFERROR(INDEX(INDIRECT(area_gestora&amp;"!$L$6:$L$1000"),linha_itemPAC+1),"")</f>
        <v>479.7</v>
      </c>
      <c r="I147" s="66" t="str">
        <f ca="1">Dados_tratados[[#This Row],[Área Gestora]]&amp;"-"&amp;Dados_tratados[[#This Row],[ID PCA]]</f>
        <v>SADI-118</v>
      </c>
      <c r="K147" s="67">
        <f ca="1">IFERROR(SMALL(Dados_tratados[Concatenação ID 1-catálogo-código],ROW(Dados_tratados[[#This Row],[Concatenação ID 1-catálogo-código]])-2),"")</f>
        <v>100065502</v>
      </c>
      <c r="L147" s="67" t="str">
        <f ca="1">IFERROR(INDEX('Tratamento de dados'!$S$3:$S$6,MATCH(VALUE(RIGHT(Dados_ordenados[[#This Row],[ID 1-catálogo-código]],1)),'Tratamento de dados'!$T$3:$T$6,0)),"")</f>
        <v>CATMAT</v>
      </c>
      <c r="M147" s="67">
        <f ca="1">IFERROR(VALUE(MID(Dados_ordenados[[#This Row],[ID 1-catálogo-código]],2,7)),"")</f>
        <v>6550</v>
      </c>
      <c r="N147" s="68">
        <f ca="1">IFERROR(VLOOKUP(COUNTIF(catmat_ord_col_range,Dados_ordenados[[#This Row],[ID 1-catálogo-código]])&amp;"-"&amp;Dados_ordenados[[#This Row],[ID 1-catálogo-código]],Dados_tratados[[CATMAT/CATSER - Contagem de ocorrências]:[Área Gestora + ID]],2,FALSE),"")</f>
        <v>4826</v>
      </c>
      <c r="O147" s="69" t="str">
        <f ca="1">IFERROR(VLOOKUP(COUNTIF(catmat_ord_col_range,Dados_ordenados[[#This Row],[ID 1-catálogo-código]])&amp;"-"&amp;Dados_ordenados[[#This Row],[ID 1-catálogo-código]],Dados_tratados[[CATMAT/CATSER - Contagem de ocorrências]:[Área Gestora + ID]],3,FALSE),"")</f>
        <v>UBAS-17</v>
      </c>
      <c r="P147" s="70" t="str">
        <f ca="1">IF(OR(Dados_ordenados[[#This Row],[ID 1-catálogo-código]]="",Dados_ordenados[[#This Row],[ID 1-catálogo-código]]&lt;&gt;catmat_anterior),Dados_ordenados[[#This Row],[Área Gestora-ID]],areagestoraID_anterior&amp;", "&amp;Dados_ordenados[[#This Row],[Área Gestora-ID]])</f>
        <v>UBAS-17</v>
      </c>
      <c r="Q147" s="70" t="str">
        <f ca="1">IF(OR(Dados_ordenados[[#This Row],[ID 1-catálogo-código]]="",Dados_ordenados[[#This Row],[ID 1-catálogo-código]]&lt;&gt;catmat_proximo),Dados_ordenados[[#This Row],[ID concatenado por catálogo/código]],"")</f>
        <v>UBAS-17</v>
      </c>
    </row>
    <row r="148" spans="1:17" x14ac:dyDescent="0.25">
      <c r="A148" s="63" t="str">
        <f ca="1">area_gestora_concatenada</f>
        <v>SADI</v>
      </c>
      <c r="B148" s="64">
        <f ca="1">IFERROR(IF(INDEX(INDIRECT(area_gestora&amp;"!$B$6:$B$1000"),linha_itemPAC+1)=0,"NÃO INFORMADO",INDEX(INDIRECT(area_gestora&amp;"!$B$6:$B$1000"),linha_itemPAC+1)),"")</f>
        <v>119</v>
      </c>
      <c r="C148" s="64" t="str">
        <f ca="1">IFERROR(IF(INDEX(INDIRECT(area_gestora&amp;"!$D$6:$D$1000"),linha_itemPAC+1)="N/A","N/A", IF(INDEX(INDIRECT(area_gestora&amp;"!$D$6:$D$1000"),linha_itemPAC+1)="","NÃO INFORMADO", IF(INDEX(INDIRECT(area_gestora&amp;"!$D$6:$D$1000"),linha_itemPAC+1)=0,"NÃO INFORMADO", INDEX(INDIRECT(area_gestora&amp;"!$D$6:$D$1000"),linha_itemPAC+1)))),"")</f>
        <v>CATSER</v>
      </c>
      <c r="D148" s="64">
        <f ca="1">IFERROR(IF(ISERROR(VALUE(Dados_tratados[[#This Row],[Catálogo]]))=FALSE,Dados_tratados[[#This Row],[Catálogo]],VLOOKUP(Dados_tratados[[#This Row],[Catálogo]],$S$3:$T$6,2,FALSE)),"")</f>
        <v>1</v>
      </c>
      <c r="E148" s="64">
        <f ca="1">IFERROR(IF(INDEX(INDIRECT(area_gestora&amp;"!$E$6:$E$1000"),linha_itemPAC+1)="N/A",9999999,
IF(INDEX(INDIRECT(area_gestora&amp;"!$E$6:$E$1000"),linha_itemPAC+1)="",0,
VALUE(INDEX(INDIRECT(area_gestora&amp;"!$E$6:$E$1000"),linha_itemPAC+1)))),"")</f>
        <v>4014</v>
      </c>
      <c r="F148" s="64">
        <f ca="1">IFERROR(IF(Dados_tratados[[#This Row],[Código CATSER ou Classe CATMAT]]="","",VALUE(1&amp;TEXT(Dados_tratados[[#This Row],[Código CATSER ou Classe CATMAT]],"0000000")&amp;Dados_tratados[[#This Row],[ID Catálogo]])),"")</f>
        <v>100040141</v>
      </c>
      <c r="G148" s="64" t="str">
        <f ca="1">IF(Dados_tratados[[#This Row],[Código CATSER ou Classe CATMAT]]="","",COUNTIF(catmat_col_range,Dados_tratados[[#This Row],[Concatenação ID 1-catálogo-código]])&amp;"-"&amp;Dados_tratados[[#This Row],[Concatenação ID 1-catálogo-código]])</f>
        <v>2-100040141</v>
      </c>
      <c r="H148" s="65">
        <f ca="1">IFERROR(INDEX(INDIRECT(area_gestora&amp;"!$L$6:$L$1000"),linha_itemPAC+1),"")</f>
        <v>21261.5</v>
      </c>
      <c r="I148" s="66" t="str">
        <f ca="1">Dados_tratados[[#This Row],[Área Gestora]]&amp;"-"&amp;Dados_tratados[[#This Row],[ID PCA]]</f>
        <v>SADI-119</v>
      </c>
      <c r="K148" s="67">
        <f ca="1">IFERROR(SMALL(Dados_tratados[Concatenação ID 1-catálogo-código],ROW(Dados_tratados[[#This Row],[Concatenação ID 1-catálogo-código]])-2),"")</f>
        <v>100066252</v>
      </c>
      <c r="L148" s="67" t="str">
        <f ca="1">IFERROR(INDEX('Tratamento de dados'!$S$3:$S$6,MATCH(VALUE(RIGHT(Dados_ordenados[[#This Row],[ID 1-catálogo-código]],1)),'Tratamento de dados'!$T$3:$T$6,0)),"")</f>
        <v>CATMAT</v>
      </c>
      <c r="M148" s="67">
        <f ca="1">IFERROR(VALUE(MID(Dados_ordenados[[#This Row],[ID 1-catálogo-código]],2,7)),"")</f>
        <v>6625</v>
      </c>
      <c r="N148" s="68">
        <f ca="1">IFERROR(VLOOKUP(COUNTIF(catmat_ord_col_range,Dados_ordenados[[#This Row],[ID 1-catálogo-código]])&amp;"-"&amp;Dados_ordenados[[#This Row],[ID 1-catálogo-código]],Dados_tratados[[CATMAT/CATSER - Contagem de ocorrências]:[Área Gestora + ID]],2,FALSE),"")</f>
        <v>1932</v>
      </c>
      <c r="O148" s="69" t="str">
        <f ca="1">IFERROR(VLOOKUP(COUNTIF(catmat_ord_col_range,Dados_ordenados[[#This Row],[ID 1-catálogo-código]])&amp;"-"&amp;Dados_ordenados[[#This Row],[ID 1-catálogo-código]],Dados_tratados[[CATMAT/CATSER - Contagem de ocorrências]:[Área Gestora + ID]],3,FALSE),"")</f>
        <v>SADI-143</v>
      </c>
      <c r="P148" s="70" t="str">
        <f ca="1">IF(OR(Dados_ordenados[[#This Row],[ID 1-catálogo-código]]="",Dados_ordenados[[#This Row],[ID 1-catálogo-código]]&lt;&gt;catmat_anterior),Dados_ordenados[[#This Row],[Área Gestora-ID]],areagestoraID_anterior&amp;", "&amp;Dados_ordenados[[#This Row],[Área Gestora-ID]])</f>
        <v>SADI-143</v>
      </c>
      <c r="Q148" s="70" t="str">
        <f ca="1">IF(OR(Dados_ordenados[[#This Row],[ID 1-catálogo-código]]="",Dados_ordenados[[#This Row],[ID 1-catálogo-código]]&lt;&gt;catmat_proximo),Dados_ordenados[[#This Row],[ID concatenado por catálogo/código]],"")</f>
        <v>SADI-143</v>
      </c>
    </row>
    <row r="149" spans="1:17" x14ac:dyDescent="0.25">
      <c r="A149" s="63" t="str">
        <f ca="1">area_gestora_concatenada</f>
        <v>SADI</v>
      </c>
      <c r="B149" s="64">
        <f ca="1">IFERROR(IF(INDEX(INDIRECT(area_gestora&amp;"!$B$6:$B$1000"),linha_itemPAC+1)=0,"NÃO INFORMADO",INDEX(INDIRECT(area_gestora&amp;"!$B$6:$B$1000"),linha_itemPAC+1)),"")</f>
        <v>120</v>
      </c>
      <c r="C149" s="64" t="str">
        <f ca="1">IFERROR(IF(INDEX(INDIRECT(area_gestora&amp;"!$D$6:$D$1000"),linha_itemPAC+1)="N/A","N/A", IF(INDEX(INDIRECT(area_gestora&amp;"!$D$6:$D$1000"),linha_itemPAC+1)="","NÃO INFORMADO", IF(INDEX(INDIRECT(area_gestora&amp;"!$D$6:$D$1000"),linha_itemPAC+1)=0,"NÃO INFORMADO", INDEX(INDIRECT(area_gestora&amp;"!$D$6:$D$1000"),linha_itemPAC+1)))),"")</f>
        <v>CATSER</v>
      </c>
      <c r="D149" s="64">
        <f ca="1">IFERROR(IF(ISERROR(VALUE(Dados_tratados[[#This Row],[Catálogo]]))=FALSE,Dados_tratados[[#This Row],[Catálogo]],VLOOKUP(Dados_tratados[[#This Row],[Catálogo]],$S$3:$T$6,2,FALSE)),"")</f>
        <v>1</v>
      </c>
      <c r="E149" s="64">
        <f ca="1">IFERROR(IF(INDEX(INDIRECT(area_gestora&amp;"!$E$6:$E$1000"),linha_itemPAC+1)="N/A",9999999,
IF(INDEX(INDIRECT(area_gestora&amp;"!$E$6:$E$1000"),linha_itemPAC+1)="",0,
VALUE(INDEX(INDIRECT(area_gestora&amp;"!$E$6:$E$1000"),linha_itemPAC+1)))),"")</f>
        <v>876</v>
      </c>
      <c r="F149" s="64">
        <f ca="1">IFERROR(IF(Dados_tratados[[#This Row],[Código CATSER ou Classe CATMAT]]="","",VALUE(1&amp;TEXT(Dados_tratados[[#This Row],[Código CATSER ou Classe CATMAT]],"0000000")&amp;Dados_tratados[[#This Row],[ID Catálogo]])),"")</f>
        <v>100008761</v>
      </c>
      <c r="G149" s="64" t="str">
        <f ca="1">IF(Dados_tratados[[#This Row],[Código CATSER ou Classe CATMAT]]="","",COUNTIF(catmat_col_range,Dados_tratados[[#This Row],[Concatenação ID 1-catálogo-código]])&amp;"-"&amp;Dados_tratados[[#This Row],[Concatenação ID 1-catálogo-código]])</f>
        <v>1-100008761</v>
      </c>
      <c r="H149" s="65">
        <f ca="1">IFERROR(INDEX(INDIRECT(area_gestora&amp;"!$L$6:$L$1000"),linha_itemPAC+1),"")</f>
        <v>110966.58</v>
      </c>
      <c r="I149" s="66" t="str">
        <f ca="1">Dados_tratados[[#This Row],[Área Gestora]]&amp;"-"&amp;Dados_tratados[[#This Row],[ID PCA]]</f>
        <v>SADI-120</v>
      </c>
      <c r="K149" s="67">
        <f ca="1">IFERROR(SMALL(Dados_tratados[Concatenação ID 1-catálogo-código],ROW(Dados_tratados[[#This Row],[Concatenação ID 1-catálogo-código]])-2),"")</f>
        <v>100066452</v>
      </c>
      <c r="L149" s="67" t="str">
        <f ca="1">IFERROR(INDEX('Tratamento de dados'!$S$3:$S$6,MATCH(VALUE(RIGHT(Dados_ordenados[[#This Row],[ID 1-catálogo-código]],1)),'Tratamento de dados'!$T$3:$T$6,0)),"")</f>
        <v>CATMAT</v>
      </c>
      <c r="M149" s="67">
        <f ca="1">IFERROR(VALUE(MID(Dados_ordenados[[#This Row],[ID 1-catálogo-código]],2,7)),"")</f>
        <v>6645</v>
      </c>
      <c r="N149" s="68">
        <f ca="1">IFERROR(VLOOKUP(COUNTIF(catmat_ord_col_range,Dados_ordenados[[#This Row],[ID 1-catálogo-código]])&amp;"-"&amp;Dados_ordenados[[#This Row],[ID 1-catálogo-código]],Dados_tratados[[CATMAT/CATSER - Contagem de ocorrências]:[Área Gestora + ID]],2,FALSE),"")</f>
        <v>479.7</v>
      </c>
      <c r="O149" s="69" t="str">
        <f ca="1">IFERROR(VLOOKUP(COUNTIF(catmat_ord_col_range,Dados_ordenados[[#This Row],[ID 1-catálogo-código]])&amp;"-"&amp;Dados_ordenados[[#This Row],[ID 1-catálogo-código]],Dados_tratados[[CATMAT/CATSER - Contagem de ocorrências]:[Área Gestora + ID]],3,FALSE),"")</f>
        <v>SADI-118</v>
      </c>
      <c r="P149" s="70" t="str">
        <f ca="1">IF(OR(Dados_ordenados[[#This Row],[ID 1-catálogo-código]]="",Dados_ordenados[[#This Row],[ID 1-catálogo-código]]&lt;&gt;catmat_anterior),Dados_ordenados[[#This Row],[Área Gestora-ID]],areagestoraID_anterior&amp;", "&amp;Dados_ordenados[[#This Row],[Área Gestora-ID]])</f>
        <v>SADI-118</v>
      </c>
      <c r="Q149" s="70" t="str">
        <f ca="1">IF(OR(Dados_ordenados[[#This Row],[ID 1-catálogo-código]]="",Dados_ordenados[[#This Row],[ID 1-catálogo-código]]&lt;&gt;catmat_proximo),Dados_ordenados[[#This Row],[ID concatenado por catálogo/código]],"")</f>
        <v>SADI-118</v>
      </c>
    </row>
    <row r="150" spans="1:17" x14ac:dyDescent="0.25">
      <c r="A150" s="63" t="str">
        <f ca="1">area_gestora_concatenada</f>
        <v>SADI</v>
      </c>
      <c r="B150" s="64">
        <f ca="1">IFERROR(IF(INDEX(INDIRECT(area_gestora&amp;"!$B$6:$B$1000"),linha_itemPAC+1)=0,"NÃO INFORMADO",INDEX(INDIRECT(area_gestora&amp;"!$B$6:$B$1000"),linha_itemPAC+1)),"")</f>
        <v>121</v>
      </c>
      <c r="C150" s="64" t="str">
        <f ca="1">IFERROR(IF(INDEX(INDIRECT(area_gestora&amp;"!$D$6:$D$1000"),linha_itemPAC+1)="N/A","N/A", IF(INDEX(INDIRECT(area_gestora&amp;"!$D$6:$D$1000"),linha_itemPAC+1)="","NÃO INFORMADO", IF(INDEX(INDIRECT(area_gestora&amp;"!$D$6:$D$1000"),linha_itemPAC+1)=0,"NÃO INFORMADO", INDEX(INDIRECT(area_gestora&amp;"!$D$6:$D$1000"),linha_itemPAC+1)))),"")</f>
        <v>CATMAT</v>
      </c>
      <c r="D150" s="64">
        <f ca="1">IFERROR(IF(ISERROR(VALUE(Dados_tratados[[#This Row],[Catálogo]]))=FALSE,Dados_tratados[[#This Row],[Catálogo]],VLOOKUP(Dados_tratados[[#This Row],[Catálogo]],$S$3:$T$6,2,FALSE)),"")</f>
        <v>2</v>
      </c>
      <c r="E150" s="64">
        <f ca="1">IFERROR(IF(INDEX(INDIRECT(area_gestora&amp;"!$E$6:$E$1000"),linha_itemPAC+1)="N/A",9999999,
IF(INDEX(INDIRECT(area_gestora&amp;"!$E$6:$E$1000"),linha_itemPAC+1)="",0,
VALUE(INDEX(INDIRECT(area_gestora&amp;"!$E$6:$E$1000"),linha_itemPAC+1)))),"")</f>
        <v>7110</v>
      </c>
      <c r="F150" s="64">
        <f ca="1">IFERROR(IF(Dados_tratados[[#This Row],[Código CATSER ou Classe CATMAT]]="","",VALUE(1&amp;TEXT(Dados_tratados[[#This Row],[Código CATSER ou Classe CATMAT]],"0000000")&amp;Dados_tratados[[#This Row],[ID Catálogo]])),"")</f>
        <v>100071102</v>
      </c>
      <c r="G150" s="64" t="str">
        <f ca="1">IF(Dados_tratados[[#This Row],[Código CATSER ou Classe CATMAT]]="","",COUNTIF(catmat_col_range,Dados_tratados[[#This Row],[Concatenação ID 1-catálogo-código]])&amp;"-"&amp;Dados_tratados[[#This Row],[Concatenação ID 1-catálogo-código]])</f>
        <v>6-100071102</v>
      </c>
      <c r="H150" s="65">
        <f ca="1">IFERROR(INDEX(INDIRECT(area_gestora&amp;"!$L$6:$L$1000"),linha_itemPAC+1),"")</f>
        <v>14700.000000000005</v>
      </c>
      <c r="I150" s="66" t="str">
        <f ca="1">Dados_tratados[[#This Row],[Área Gestora]]&amp;"-"&amp;Dados_tratados[[#This Row],[ID PCA]]</f>
        <v>SADI-121</v>
      </c>
      <c r="K150" s="67">
        <f ca="1">IFERROR(SMALL(Dados_tratados[Concatenação ID 1-catálogo-código],ROW(Dados_tratados[[#This Row],[Concatenação ID 1-catálogo-código]])-2),"")</f>
        <v>100066502</v>
      </c>
      <c r="L150" s="67" t="str">
        <f ca="1">IFERROR(INDEX('Tratamento de dados'!$S$3:$S$6,MATCH(VALUE(RIGHT(Dados_ordenados[[#This Row],[ID 1-catálogo-código]],1)),'Tratamento de dados'!$T$3:$T$6,0)),"")</f>
        <v>CATMAT</v>
      </c>
      <c r="M150" s="67">
        <f ca="1">IFERROR(VALUE(MID(Dados_ordenados[[#This Row],[ID 1-catálogo-código]],2,7)),"")</f>
        <v>6650</v>
      </c>
      <c r="N150" s="68">
        <f ca="1">IFERROR(VLOOKUP(COUNTIF(catmat_ord_col_range,Dados_ordenados[[#This Row],[ID 1-catálogo-código]])&amp;"-"&amp;Dados_ordenados[[#This Row],[ID 1-catálogo-código]],Dados_tratados[[CATMAT/CATSER - Contagem de ocorrências]:[Área Gestora + ID]],2,FALSE),"")</f>
        <v>0</v>
      </c>
      <c r="O150" s="69" t="str">
        <f ca="1">IFERROR(VLOOKUP(COUNTIF(catmat_ord_col_range,Dados_ordenados[[#This Row],[ID 1-catálogo-código]])&amp;"-"&amp;Dados_ordenados[[#This Row],[ID 1-catálogo-código]],Dados_tratados[[CATMAT/CATSER - Contagem de ocorrências]:[Área Gestora + ID]],3,FALSE),"")</f>
        <v>SSEG-59</v>
      </c>
      <c r="P150" s="70" t="str">
        <f ca="1">IF(OR(Dados_ordenados[[#This Row],[ID 1-catálogo-código]]="",Dados_ordenados[[#This Row],[ID 1-catálogo-código]]&lt;&gt;catmat_anterior),Dados_ordenados[[#This Row],[Área Gestora-ID]],areagestoraID_anterior&amp;", "&amp;Dados_ordenados[[#This Row],[Área Gestora-ID]])</f>
        <v>SSEG-59</v>
      </c>
      <c r="Q150" s="70" t="str">
        <f ca="1">IF(OR(Dados_ordenados[[#This Row],[ID 1-catálogo-código]]="",Dados_ordenados[[#This Row],[ID 1-catálogo-código]]&lt;&gt;catmat_proximo),Dados_ordenados[[#This Row],[ID concatenado por catálogo/código]],"")</f>
        <v>SSEG-59</v>
      </c>
    </row>
    <row r="151" spans="1:17" x14ac:dyDescent="0.25">
      <c r="A151" s="63" t="str">
        <f ca="1">area_gestora_concatenada</f>
        <v>SADI</v>
      </c>
      <c r="B151" s="64">
        <f ca="1">IFERROR(IF(INDEX(INDIRECT(area_gestora&amp;"!$B$6:$B$1000"),linha_itemPAC+1)=0,"NÃO INFORMADO",INDEX(INDIRECT(area_gestora&amp;"!$B$6:$B$1000"),linha_itemPAC+1)),"")</f>
        <v>122</v>
      </c>
      <c r="C151" s="64" t="str">
        <f ca="1">IFERROR(IF(INDEX(INDIRECT(area_gestora&amp;"!$D$6:$D$1000"),linha_itemPAC+1)="N/A","N/A", IF(INDEX(INDIRECT(area_gestora&amp;"!$D$6:$D$1000"),linha_itemPAC+1)="","NÃO INFORMADO", IF(INDEX(INDIRECT(area_gestora&amp;"!$D$6:$D$1000"),linha_itemPAC+1)=0,"NÃO INFORMADO", INDEX(INDIRECT(area_gestora&amp;"!$D$6:$D$1000"),linha_itemPAC+1)))),"")</f>
        <v>CATSER</v>
      </c>
      <c r="D151" s="64">
        <f ca="1">IFERROR(IF(ISERROR(VALUE(Dados_tratados[[#This Row],[Catálogo]]))=FALSE,Dados_tratados[[#This Row],[Catálogo]],VLOOKUP(Dados_tratados[[#This Row],[Catálogo]],$S$3:$T$6,2,FALSE)),"")</f>
        <v>1</v>
      </c>
      <c r="E151" s="64">
        <f ca="1">IFERROR(IF(INDEX(INDIRECT(area_gestora&amp;"!$E$6:$E$1000"),linha_itemPAC+1)="N/A",9999999,
IF(INDEX(INDIRECT(area_gestora&amp;"!$E$6:$E$1000"),linha_itemPAC+1)="",0,
VALUE(INDEX(INDIRECT(area_gestora&amp;"!$E$6:$E$1000"),linha_itemPAC+1)))),"")</f>
        <v>3930</v>
      </c>
      <c r="F151" s="64">
        <f ca="1">IFERROR(IF(Dados_tratados[[#This Row],[Código CATSER ou Classe CATMAT]]="","",VALUE(1&amp;TEXT(Dados_tratados[[#This Row],[Código CATSER ou Classe CATMAT]],"0000000")&amp;Dados_tratados[[#This Row],[ID Catálogo]])),"")</f>
        <v>100039301</v>
      </c>
      <c r="G151" s="64" t="str">
        <f ca="1">IF(Dados_tratados[[#This Row],[Código CATSER ou Classe CATMAT]]="","",COUNTIF(catmat_col_range,Dados_tratados[[#This Row],[Concatenação ID 1-catálogo-código]])&amp;"-"&amp;Dados_tratados[[#This Row],[Concatenação ID 1-catálogo-código]])</f>
        <v>1-100039301</v>
      </c>
      <c r="H151" s="65">
        <f ca="1">IFERROR(INDEX(INDIRECT(area_gestora&amp;"!$L$6:$L$1000"),linha_itemPAC+1),"")</f>
        <v>878</v>
      </c>
      <c r="I151" s="66" t="str">
        <f ca="1">Dados_tratados[[#This Row],[Área Gestora]]&amp;"-"&amp;Dados_tratados[[#This Row],[ID PCA]]</f>
        <v>SADI-122</v>
      </c>
      <c r="K151" s="67">
        <f ca="1">IFERROR(SMALL(Dados_tratados[Concatenação ID 1-catálogo-código],ROW(Dados_tratados[[#This Row],[Concatenação ID 1-catálogo-código]])-2),"")</f>
        <v>100067102</v>
      </c>
      <c r="L151" s="67" t="str">
        <f ca="1">IFERROR(INDEX('Tratamento de dados'!$S$3:$S$6,MATCH(VALUE(RIGHT(Dados_ordenados[[#This Row],[ID 1-catálogo-código]],1)),'Tratamento de dados'!$T$3:$T$6,0)),"")</f>
        <v>CATMAT</v>
      </c>
      <c r="M151" s="67">
        <f ca="1">IFERROR(VALUE(MID(Dados_ordenados[[#This Row],[ID 1-catálogo-código]],2,7)),"")</f>
        <v>6710</v>
      </c>
      <c r="N151" s="68">
        <f ca="1">IFERROR(VLOOKUP(COUNTIF(catmat_ord_col_range,Dados_ordenados[[#This Row],[ID 1-catálogo-código]])&amp;"-"&amp;Dados_ordenados[[#This Row],[ID 1-catálogo-código]],Dados_tratados[[CATMAT/CATSER - Contagem de ocorrências]:[Área Gestora + ID]],2,FALSE),"")</f>
        <v>0</v>
      </c>
      <c r="O151" s="69" t="str">
        <f ca="1">IFERROR(VLOOKUP(COUNTIF(catmat_ord_col_range,Dados_ordenados[[#This Row],[ID 1-catálogo-código]])&amp;"-"&amp;Dados_ordenados[[#This Row],[ID 1-catálogo-código]],Dados_tratados[[CATMAT/CATSER - Contagem de ocorrências]:[Área Gestora + ID]],3,FALSE),"")</f>
        <v>SSEG-55</v>
      </c>
      <c r="P151" s="70" t="str">
        <f ca="1">IF(OR(Dados_ordenados[[#This Row],[ID 1-catálogo-código]]="",Dados_ordenados[[#This Row],[ID 1-catálogo-código]]&lt;&gt;catmat_anterior),Dados_ordenados[[#This Row],[Área Gestora-ID]],areagestoraID_anterior&amp;", "&amp;Dados_ordenados[[#This Row],[Área Gestora-ID]])</f>
        <v>SSEG-55</v>
      </c>
      <c r="Q151" s="70" t="str">
        <f ca="1">IF(OR(Dados_ordenados[[#This Row],[ID 1-catálogo-código]]="",Dados_ordenados[[#This Row],[ID 1-catálogo-código]]&lt;&gt;catmat_proximo),Dados_ordenados[[#This Row],[ID concatenado por catálogo/código]],"")</f>
        <v>SSEG-55</v>
      </c>
    </row>
    <row r="152" spans="1:17" x14ac:dyDescent="0.25">
      <c r="A152" s="63" t="str">
        <f ca="1">area_gestora_concatenada</f>
        <v>SADI</v>
      </c>
      <c r="B152" s="64">
        <f ca="1">IFERROR(IF(INDEX(INDIRECT(area_gestora&amp;"!$B$6:$B$1000"),linha_itemPAC+1)=0,"NÃO INFORMADO",INDEX(INDIRECT(area_gestora&amp;"!$B$6:$B$1000"),linha_itemPAC+1)),"")</f>
        <v>123</v>
      </c>
      <c r="C152" s="64" t="str">
        <f ca="1">IFERROR(IF(INDEX(INDIRECT(area_gestora&amp;"!$D$6:$D$1000"),linha_itemPAC+1)="N/A","N/A", IF(INDEX(INDIRECT(area_gestora&amp;"!$D$6:$D$1000"),linha_itemPAC+1)="","NÃO INFORMADO", IF(INDEX(INDIRECT(area_gestora&amp;"!$D$6:$D$1000"),linha_itemPAC+1)=0,"NÃO INFORMADO", INDEX(INDIRECT(area_gestora&amp;"!$D$6:$D$1000"),linha_itemPAC+1)))),"")</f>
        <v>CATSER</v>
      </c>
      <c r="D152" s="64">
        <f ca="1">IFERROR(IF(ISERROR(VALUE(Dados_tratados[[#This Row],[Catálogo]]))=FALSE,Dados_tratados[[#This Row],[Catálogo]],VLOOKUP(Dados_tratados[[#This Row],[Catálogo]],$S$3:$T$6,2,FALSE)),"")</f>
        <v>1</v>
      </c>
      <c r="E152" s="64">
        <f ca="1">IFERROR(IF(INDEX(INDIRECT(area_gestora&amp;"!$E$6:$E$1000"),linha_itemPAC+1)="N/A",9999999,
IF(INDEX(INDIRECT(area_gestora&amp;"!$E$6:$E$1000"),linha_itemPAC+1)="",0,
VALUE(INDEX(INDIRECT(area_gestora&amp;"!$E$6:$E$1000"),linha_itemPAC+1)))),"")</f>
        <v>16730</v>
      </c>
      <c r="F152" s="64">
        <f ca="1">IFERROR(IF(Dados_tratados[[#This Row],[Código CATSER ou Classe CATMAT]]="","",VALUE(1&amp;TEXT(Dados_tratados[[#This Row],[Código CATSER ou Classe CATMAT]],"0000000")&amp;Dados_tratados[[#This Row],[ID Catálogo]])),"")</f>
        <v>100167301</v>
      </c>
      <c r="G152" s="64" t="str">
        <f ca="1">IF(Dados_tratados[[#This Row],[Código CATSER ou Classe CATMAT]]="","",COUNTIF(catmat_col_range,Dados_tratados[[#This Row],[Concatenação ID 1-catálogo-código]])&amp;"-"&amp;Dados_tratados[[#This Row],[Concatenação ID 1-catálogo-código]])</f>
        <v>1-100167301</v>
      </c>
      <c r="H152" s="65">
        <f ca="1">IFERROR(INDEX(INDIRECT(area_gestora&amp;"!$L$6:$L$1000"),linha_itemPAC+1),"")</f>
        <v>31500</v>
      </c>
      <c r="I152" s="66" t="str">
        <f ca="1">Dados_tratados[[#This Row],[Área Gestora]]&amp;"-"&amp;Dados_tratados[[#This Row],[ID PCA]]</f>
        <v>SADI-123</v>
      </c>
      <c r="K152" s="67">
        <f ca="1">IFERROR(SMALL(Dados_tratados[Concatenação ID 1-catálogo-código],ROW(Dados_tratados[[#This Row],[Concatenação ID 1-catálogo-código]])-2),"")</f>
        <v>100067202</v>
      </c>
      <c r="L152" s="67" t="str">
        <f ca="1">IFERROR(INDEX('Tratamento de dados'!$S$3:$S$6,MATCH(VALUE(RIGHT(Dados_ordenados[[#This Row],[ID 1-catálogo-código]],1)),'Tratamento de dados'!$T$3:$T$6,0)),"")</f>
        <v>CATMAT</v>
      </c>
      <c r="M152" s="67">
        <f ca="1">IFERROR(VALUE(MID(Dados_ordenados[[#This Row],[ID 1-catálogo-código]],2,7)),"")</f>
        <v>6720</v>
      </c>
      <c r="N152" s="68">
        <f ca="1">IFERROR(VLOOKUP(COUNTIF(catmat_ord_col_range,Dados_ordenados[[#This Row],[ID 1-catálogo-código]])&amp;"-"&amp;Dados_ordenados[[#This Row],[ID 1-catálogo-código]],Dados_tratados[[CATMAT/CATSER - Contagem de ocorrências]:[Área Gestora + ID]],2,FALSE),"")</f>
        <v>0</v>
      </c>
      <c r="O152" s="69" t="str">
        <f ca="1">IFERROR(VLOOKUP(COUNTIF(catmat_ord_col_range,Dados_ordenados[[#This Row],[ID 1-catálogo-código]])&amp;"-"&amp;Dados_ordenados[[#This Row],[ID 1-catálogo-código]],Dados_tratados[[CATMAT/CATSER - Contagem de ocorrências]:[Área Gestora + ID]],3,FALSE),"")</f>
        <v>SADI-110</v>
      </c>
      <c r="P152" s="70" t="str">
        <f ca="1">IF(OR(Dados_ordenados[[#This Row],[ID 1-catálogo-código]]="",Dados_ordenados[[#This Row],[ID 1-catálogo-código]]&lt;&gt;catmat_anterior),Dados_ordenados[[#This Row],[Área Gestora-ID]],areagestoraID_anterior&amp;", "&amp;Dados_ordenados[[#This Row],[Área Gestora-ID]])</f>
        <v>SADI-110</v>
      </c>
      <c r="Q152" s="70" t="str">
        <f ca="1">IF(OR(Dados_ordenados[[#This Row],[ID 1-catálogo-código]]="",Dados_ordenados[[#This Row],[ID 1-catálogo-código]]&lt;&gt;catmat_proximo),Dados_ordenados[[#This Row],[ID concatenado por catálogo/código]],"")</f>
        <v>SADI-110</v>
      </c>
    </row>
    <row r="153" spans="1:17" x14ac:dyDescent="0.25">
      <c r="A153" s="63" t="str">
        <f ca="1">area_gestora_concatenada</f>
        <v>SADI</v>
      </c>
      <c r="B153" s="64">
        <f ca="1">IFERROR(IF(INDEX(INDIRECT(area_gestora&amp;"!$B$6:$B$1000"),linha_itemPAC+1)=0,"NÃO INFORMADO",INDEX(INDIRECT(area_gestora&amp;"!$B$6:$B$1000"),linha_itemPAC+1)),"")</f>
        <v>124</v>
      </c>
      <c r="C153" s="64" t="str">
        <f ca="1">IFERROR(IF(INDEX(INDIRECT(area_gestora&amp;"!$D$6:$D$1000"),linha_itemPAC+1)="N/A","N/A", IF(INDEX(INDIRECT(area_gestora&amp;"!$D$6:$D$1000"),linha_itemPAC+1)="","NÃO INFORMADO", IF(INDEX(INDIRECT(area_gestora&amp;"!$D$6:$D$1000"),linha_itemPAC+1)=0,"NÃO INFORMADO", INDEX(INDIRECT(area_gestora&amp;"!$D$6:$D$1000"),linha_itemPAC+1)))),"")</f>
        <v>CATMAT</v>
      </c>
      <c r="D153" s="64">
        <f ca="1">IFERROR(IF(ISERROR(VALUE(Dados_tratados[[#This Row],[Catálogo]]))=FALSE,Dados_tratados[[#This Row],[Catálogo]],VLOOKUP(Dados_tratados[[#This Row],[Catálogo]],$S$3:$T$6,2,FALSE)),"")</f>
        <v>2</v>
      </c>
      <c r="E153" s="64">
        <f ca="1">IFERROR(IF(INDEX(INDIRECT(area_gestora&amp;"!$E$6:$E$1000"),linha_itemPAC+1)="N/A",9999999,
IF(INDEX(INDIRECT(area_gestora&amp;"!$E$6:$E$1000"),linha_itemPAC+1)="",0,
VALUE(INDEX(INDIRECT(area_gestora&amp;"!$E$6:$E$1000"),linha_itemPAC+1)))),"")</f>
        <v>7195</v>
      </c>
      <c r="F153" s="64">
        <f ca="1">IFERROR(IF(Dados_tratados[[#This Row],[Código CATSER ou Classe CATMAT]]="","",VALUE(1&amp;TEXT(Dados_tratados[[#This Row],[Código CATSER ou Classe CATMAT]],"0000000")&amp;Dados_tratados[[#This Row],[ID Catálogo]])),"")</f>
        <v>100071952</v>
      </c>
      <c r="G153" s="64" t="str">
        <f ca="1">IF(Dados_tratados[[#This Row],[Código CATSER ou Classe CATMAT]]="","",COUNTIF(catmat_col_range,Dados_tratados[[#This Row],[Concatenação ID 1-catálogo-código]])&amp;"-"&amp;Dados_tratados[[#This Row],[Concatenação ID 1-catálogo-código]])</f>
        <v>2-100071952</v>
      </c>
      <c r="H153" s="65">
        <f ca="1">IFERROR(INDEX(INDIRECT(area_gestora&amp;"!$L$6:$L$1000"),linha_itemPAC+1),"")</f>
        <v>516300</v>
      </c>
      <c r="I153" s="66" t="str">
        <f ca="1">Dados_tratados[[#This Row],[Área Gestora]]&amp;"-"&amp;Dados_tratados[[#This Row],[ID PCA]]</f>
        <v>SADI-124</v>
      </c>
      <c r="K153" s="67">
        <f ca="1">IFERROR(SMALL(Dados_tratados[Concatenação ID 1-catálogo-código],ROW(Dados_tratados[[#This Row],[Concatenação ID 1-catálogo-código]])-2),"")</f>
        <v>100067602</v>
      </c>
      <c r="L153" s="67" t="str">
        <f ca="1">IFERROR(INDEX('Tratamento de dados'!$S$3:$S$6,MATCH(VALUE(RIGHT(Dados_ordenados[[#This Row],[ID 1-catálogo-código]],1)),'Tratamento de dados'!$T$3:$T$6,0)),"")</f>
        <v>CATMAT</v>
      </c>
      <c r="M153" s="67">
        <f ca="1">IFERROR(VALUE(MID(Dados_ordenados[[#This Row],[ID 1-catálogo-código]],2,7)),"")</f>
        <v>6760</v>
      </c>
      <c r="N153" s="68">
        <f ca="1">IFERROR(VLOOKUP(COUNTIF(catmat_ord_col_range,Dados_ordenados[[#This Row],[ID 1-catálogo-código]])&amp;"-"&amp;Dados_ordenados[[#This Row],[ID 1-catálogo-código]],Dados_tratados[[CATMAT/CATSER - Contagem de ocorrências]:[Área Gestora + ID]],2,FALSE),"")</f>
        <v>1190</v>
      </c>
      <c r="O153" s="69" t="str">
        <f ca="1">IFERROR(VLOOKUP(COUNTIF(catmat_ord_col_range,Dados_ordenados[[#This Row],[ID 1-catálogo-código]])&amp;"-"&amp;Dados_ordenados[[#This Row],[ID 1-catálogo-código]],Dados_tratados[[CATMAT/CATSER - Contagem de ocorrências]:[Área Gestora + ID]],3,FALSE),"")</f>
        <v>SSEG-66</v>
      </c>
      <c r="P153" s="70" t="str">
        <f ca="1">IF(OR(Dados_ordenados[[#This Row],[ID 1-catálogo-código]]="",Dados_ordenados[[#This Row],[ID 1-catálogo-código]]&lt;&gt;catmat_anterior),Dados_ordenados[[#This Row],[Área Gestora-ID]],areagestoraID_anterior&amp;", "&amp;Dados_ordenados[[#This Row],[Área Gestora-ID]])</f>
        <v>SSEG-66</v>
      </c>
      <c r="Q153" s="70" t="str">
        <f ca="1">IF(OR(Dados_ordenados[[#This Row],[ID 1-catálogo-código]]="",Dados_ordenados[[#This Row],[ID 1-catálogo-código]]&lt;&gt;catmat_proximo),Dados_ordenados[[#This Row],[ID concatenado por catálogo/código]],"")</f>
        <v/>
      </c>
    </row>
    <row r="154" spans="1:17" x14ac:dyDescent="0.25">
      <c r="A154" s="63" t="str">
        <f ca="1">area_gestora_concatenada</f>
        <v>SADI</v>
      </c>
      <c r="B154" s="64">
        <f ca="1">IFERROR(IF(INDEX(INDIRECT(area_gestora&amp;"!$B$6:$B$1000"),linha_itemPAC+1)=0,"NÃO INFORMADO",INDEX(INDIRECT(area_gestora&amp;"!$B$6:$B$1000"),linha_itemPAC+1)),"")</f>
        <v>125</v>
      </c>
      <c r="C154" s="64" t="str">
        <f ca="1">IFERROR(IF(INDEX(INDIRECT(area_gestora&amp;"!$D$6:$D$1000"),linha_itemPAC+1)="N/A","N/A", IF(INDEX(INDIRECT(area_gestora&amp;"!$D$6:$D$1000"),linha_itemPAC+1)="","NÃO INFORMADO", IF(INDEX(INDIRECT(area_gestora&amp;"!$D$6:$D$1000"),linha_itemPAC+1)=0,"NÃO INFORMADO", INDEX(INDIRECT(area_gestora&amp;"!$D$6:$D$1000"),linha_itemPAC+1)))),"")</f>
        <v>CATMAT</v>
      </c>
      <c r="D154" s="64">
        <f ca="1">IFERROR(IF(ISERROR(VALUE(Dados_tratados[[#This Row],[Catálogo]]))=FALSE,Dados_tratados[[#This Row],[Catálogo]],VLOOKUP(Dados_tratados[[#This Row],[Catálogo]],$S$3:$T$6,2,FALSE)),"")</f>
        <v>2</v>
      </c>
      <c r="E154" s="64">
        <f ca="1">IFERROR(IF(INDEX(INDIRECT(area_gestora&amp;"!$E$6:$E$1000"),linha_itemPAC+1)="N/A",9999999,
IF(INDEX(INDIRECT(area_gestora&amp;"!$E$6:$E$1000"),linha_itemPAC+1)="",0,
VALUE(INDEX(INDIRECT(area_gestora&amp;"!$E$6:$E$1000"),linha_itemPAC+1)))),"")</f>
        <v>8920</v>
      </c>
      <c r="F154" s="64">
        <f ca="1">IFERROR(IF(Dados_tratados[[#This Row],[Código CATSER ou Classe CATMAT]]="","",VALUE(1&amp;TEXT(Dados_tratados[[#This Row],[Código CATSER ou Classe CATMAT]],"0000000")&amp;Dados_tratados[[#This Row],[ID Catálogo]])),"")</f>
        <v>100089202</v>
      </c>
      <c r="G154" s="64" t="str">
        <f ca="1">IF(Dados_tratados[[#This Row],[Código CATSER ou Classe CATMAT]]="","",COUNTIF(catmat_col_range,Dados_tratados[[#This Row],[Concatenação ID 1-catálogo-código]])&amp;"-"&amp;Dados_tratados[[#This Row],[Concatenação ID 1-catálogo-código]])</f>
        <v>1-100089202</v>
      </c>
      <c r="H154" s="65">
        <f ca="1">IFERROR(INDEX(INDIRECT(area_gestora&amp;"!$L$6:$L$1000"),linha_itemPAC+1),"")</f>
        <v>3624</v>
      </c>
      <c r="I154" s="66" t="str">
        <f ca="1">Dados_tratados[[#This Row],[Área Gestora]]&amp;"-"&amp;Dados_tratados[[#This Row],[ID PCA]]</f>
        <v>SADI-125</v>
      </c>
      <c r="K154" s="67">
        <f ca="1">IFERROR(SMALL(Dados_tratados[Concatenação ID 1-catálogo-código],ROW(Dados_tratados[[#This Row],[Concatenação ID 1-catálogo-código]])-2),"")</f>
        <v>100067602</v>
      </c>
      <c r="L154" s="67" t="str">
        <f ca="1">IFERROR(INDEX('Tratamento de dados'!$S$3:$S$6,MATCH(VALUE(RIGHT(Dados_ordenados[[#This Row],[ID 1-catálogo-código]],1)),'Tratamento de dados'!$T$3:$T$6,0)),"")</f>
        <v>CATMAT</v>
      </c>
      <c r="M154" s="67">
        <f ca="1">IFERROR(VALUE(MID(Dados_ordenados[[#This Row],[ID 1-catálogo-código]],2,7)),"")</f>
        <v>6760</v>
      </c>
      <c r="N154" s="68">
        <f ca="1">IFERROR(VLOOKUP(COUNTIF(catmat_ord_col_range,Dados_ordenados[[#This Row],[ID 1-catálogo-código]])&amp;"-"&amp;Dados_ordenados[[#This Row],[ID 1-catálogo-código]],Dados_tratados[[CATMAT/CATSER - Contagem de ocorrências]:[Área Gestora + ID]],2,FALSE),"")</f>
        <v>565</v>
      </c>
      <c r="O154" s="69" t="str">
        <f ca="1">IFERROR(VLOOKUP(COUNTIF(catmat_ord_col_range,Dados_ordenados[[#This Row],[ID 1-catálogo-código]])&amp;"-"&amp;Dados_ordenados[[#This Row],[ID 1-catálogo-código]],Dados_tratados[[CATMAT/CATSER - Contagem de ocorrências]:[Área Gestora + ID]],3,FALSE),"")</f>
        <v>SSEG-67</v>
      </c>
      <c r="P154" s="70" t="str">
        <f ca="1">IF(OR(Dados_ordenados[[#This Row],[ID 1-catálogo-código]]="",Dados_ordenados[[#This Row],[ID 1-catálogo-código]]&lt;&gt;catmat_anterior),Dados_ordenados[[#This Row],[Área Gestora-ID]],areagestoraID_anterior&amp;", "&amp;Dados_ordenados[[#This Row],[Área Gestora-ID]])</f>
        <v>SSEG-66, SSEG-67</v>
      </c>
      <c r="Q154" s="70" t="str">
        <f ca="1">IF(OR(Dados_ordenados[[#This Row],[ID 1-catálogo-código]]="",Dados_ordenados[[#This Row],[ID 1-catálogo-código]]&lt;&gt;catmat_proximo),Dados_ordenados[[#This Row],[ID concatenado por catálogo/código]],"")</f>
        <v>SSEG-66, SSEG-67</v>
      </c>
    </row>
    <row r="155" spans="1:17" x14ac:dyDescent="0.25">
      <c r="A155" s="63" t="str">
        <f ca="1">area_gestora_concatenada</f>
        <v>SADI</v>
      </c>
      <c r="B155" s="64">
        <f ca="1">IFERROR(IF(INDEX(INDIRECT(area_gestora&amp;"!$B$6:$B$1000"),linha_itemPAC+1)=0,"NÃO INFORMADO",INDEX(INDIRECT(area_gestora&amp;"!$B$6:$B$1000"),linha_itemPAC+1)),"")</f>
        <v>126</v>
      </c>
      <c r="C155" s="64" t="str">
        <f ca="1">IFERROR(IF(INDEX(INDIRECT(area_gestora&amp;"!$D$6:$D$1000"),linha_itemPAC+1)="N/A","N/A", IF(INDEX(INDIRECT(area_gestora&amp;"!$D$6:$D$1000"),linha_itemPAC+1)="","NÃO INFORMADO", IF(INDEX(INDIRECT(area_gestora&amp;"!$D$6:$D$1000"),linha_itemPAC+1)=0,"NÃO INFORMADO", INDEX(INDIRECT(area_gestora&amp;"!$D$6:$D$1000"),linha_itemPAC+1)))),"")</f>
        <v>CATSER</v>
      </c>
      <c r="D155" s="64">
        <f ca="1">IFERROR(IF(ISERROR(VALUE(Dados_tratados[[#This Row],[Catálogo]]))=FALSE,Dados_tratados[[#This Row],[Catálogo]],VLOOKUP(Dados_tratados[[#This Row],[Catálogo]],$S$3:$T$6,2,FALSE)),"")</f>
        <v>1</v>
      </c>
      <c r="E155" s="64">
        <f ca="1">IFERROR(IF(INDEX(INDIRECT(area_gestora&amp;"!$E$6:$E$1000"),linha_itemPAC+1)="N/A",9999999,
IF(INDEX(INDIRECT(area_gestora&amp;"!$E$6:$E$1000"),linha_itemPAC+1)="",0,
VALUE(INDEX(INDIRECT(area_gestora&amp;"!$E$6:$E$1000"),linha_itemPAC+1)))),"")</f>
        <v>13943</v>
      </c>
      <c r="F155" s="64">
        <f ca="1">IFERROR(IF(Dados_tratados[[#This Row],[Código CATSER ou Classe CATMAT]]="","",VALUE(1&amp;TEXT(Dados_tratados[[#This Row],[Código CATSER ou Classe CATMAT]],"0000000")&amp;Dados_tratados[[#This Row],[ID Catálogo]])),"")</f>
        <v>100139431</v>
      </c>
      <c r="G155" s="64" t="str">
        <f ca="1">IF(Dados_tratados[[#This Row],[Código CATSER ou Classe CATMAT]]="","",COUNTIF(catmat_col_range,Dados_tratados[[#This Row],[Concatenação ID 1-catálogo-código]])&amp;"-"&amp;Dados_tratados[[#This Row],[Concatenação ID 1-catálogo-código]])</f>
        <v>1-100139431</v>
      </c>
      <c r="H155" s="65">
        <f ca="1">IFERROR(INDEX(INDIRECT(area_gestora&amp;"!$L$6:$L$1000"),linha_itemPAC+1),"")</f>
        <v>183.33</v>
      </c>
      <c r="I155" s="66" t="str">
        <f ca="1">Dados_tratados[[#This Row],[Área Gestora]]&amp;"-"&amp;Dados_tratados[[#This Row],[ID PCA]]</f>
        <v>SADI-126</v>
      </c>
      <c r="K155" s="67">
        <f ca="1">IFERROR(SMALL(Dados_tratados[Concatenação ID 1-catálogo-código],ROW(Dados_tratados[[#This Row],[Concatenação ID 1-catálogo-código]])-2),"")</f>
        <v>100068102</v>
      </c>
      <c r="L155" s="67" t="str">
        <f ca="1">IFERROR(INDEX('Tratamento de dados'!$S$3:$S$6,MATCH(VALUE(RIGHT(Dados_ordenados[[#This Row],[ID 1-catálogo-código]],1)),'Tratamento de dados'!$T$3:$T$6,0)),"")</f>
        <v>CATMAT</v>
      </c>
      <c r="M155" s="67">
        <f ca="1">IFERROR(VALUE(MID(Dados_ordenados[[#This Row],[ID 1-catálogo-código]],2,7)),"")</f>
        <v>6810</v>
      </c>
      <c r="N155" s="68">
        <f ca="1">IFERROR(VLOOKUP(COUNTIF(catmat_ord_col_range,Dados_ordenados[[#This Row],[ID 1-catálogo-código]])&amp;"-"&amp;Dados_ordenados[[#This Row],[ID 1-catálogo-código]],Dados_tratados[[CATMAT/CATSER - Contagem de ocorrências]:[Área Gestora + ID]],2,FALSE),"")</f>
        <v>8</v>
      </c>
      <c r="O155" s="69" t="str">
        <f ca="1">IFERROR(VLOOKUP(COUNTIF(catmat_ord_col_range,Dados_ordenados[[#This Row],[ID 1-catálogo-código]])&amp;"-"&amp;Dados_ordenados[[#This Row],[ID 1-catálogo-código]],Dados_tratados[[CATMAT/CATSER - Contagem de ocorrências]:[Área Gestora + ID]],3,FALSE),"")</f>
        <v>UBAS-13</v>
      </c>
      <c r="P155" s="70" t="str">
        <f ca="1">IF(OR(Dados_ordenados[[#This Row],[ID 1-catálogo-código]]="",Dados_ordenados[[#This Row],[ID 1-catálogo-código]]&lt;&gt;catmat_anterior),Dados_ordenados[[#This Row],[Área Gestora-ID]],areagestoraID_anterior&amp;", "&amp;Dados_ordenados[[#This Row],[Área Gestora-ID]])</f>
        <v>UBAS-13</v>
      </c>
      <c r="Q155" s="70" t="str">
        <f ca="1">IF(OR(Dados_ordenados[[#This Row],[ID 1-catálogo-código]]="",Dados_ordenados[[#This Row],[ID 1-catálogo-código]]&lt;&gt;catmat_proximo),Dados_ordenados[[#This Row],[ID concatenado por catálogo/código]],"")</f>
        <v>UBAS-13</v>
      </c>
    </row>
    <row r="156" spans="1:17" x14ac:dyDescent="0.25">
      <c r="A156" s="63" t="str">
        <f ca="1">area_gestora_concatenada</f>
        <v>SADI</v>
      </c>
      <c r="B156" s="64">
        <f ca="1">IFERROR(IF(INDEX(INDIRECT(area_gestora&amp;"!$B$6:$B$1000"),linha_itemPAC+1)=0,"NÃO INFORMADO",INDEX(INDIRECT(area_gestora&amp;"!$B$6:$B$1000"),linha_itemPAC+1)),"")</f>
        <v>127</v>
      </c>
      <c r="C156" s="64" t="str">
        <f ca="1">IFERROR(IF(INDEX(INDIRECT(area_gestora&amp;"!$D$6:$D$1000"),linha_itemPAC+1)="N/A","N/A", IF(INDEX(INDIRECT(area_gestora&amp;"!$D$6:$D$1000"),linha_itemPAC+1)="","NÃO INFORMADO", IF(INDEX(INDIRECT(area_gestora&amp;"!$D$6:$D$1000"),linha_itemPAC+1)=0,"NÃO INFORMADO", INDEX(INDIRECT(area_gestora&amp;"!$D$6:$D$1000"),linha_itemPAC+1)))),"")</f>
        <v>CATMAT</v>
      </c>
      <c r="D156" s="64">
        <f ca="1">IFERROR(IF(ISERROR(VALUE(Dados_tratados[[#This Row],[Catálogo]]))=FALSE,Dados_tratados[[#This Row],[Catálogo]],VLOOKUP(Dados_tratados[[#This Row],[Catálogo]],$S$3:$T$6,2,FALSE)),"")</f>
        <v>2</v>
      </c>
      <c r="E156" s="64">
        <f ca="1">IFERROR(IF(INDEX(INDIRECT(area_gestora&amp;"!$E$6:$E$1000"),linha_itemPAC+1)="N/A",9999999,
IF(INDEX(INDIRECT(area_gestora&amp;"!$E$6:$E$1000"),linha_itemPAC+1)="",0,
VALUE(INDEX(INDIRECT(area_gestora&amp;"!$E$6:$E$1000"),linha_itemPAC+1)))),"")</f>
        <v>5930</v>
      </c>
      <c r="F156" s="64">
        <f ca="1">IFERROR(IF(Dados_tratados[[#This Row],[Código CATSER ou Classe CATMAT]]="","",VALUE(1&amp;TEXT(Dados_tratados[[#This Row],[Código CATSER ou Classe CATMAT]],"0000000")&amp;Dados_tratados[[#This Row],[ID Catálogo]])),"")</f>
        <v>100059302</v>
      </c>
      <c r="G156" s="64" t="str">
        <f ca="1">IF(Dados_tratados[[#This Row],[Código CATSER ou Classe CATMAT]]="","",COUNTIF(catmat_col_range,Dados_tratados[[#This Row],[Concatenação ID 1-catálogo-código]])&amp;"-"&amp;Dados_tratados[[#This Row],[Concatenação ID 1-catálogo-código]])</f>
        <v>1-100059302</v>
      </c>
      <c r="H156" s="65">
        <f ca="1">IFERROR(INDEX(INDIRECT(area_gestora&amp;"!$L$6:$L$1000"),linha_itemPAC+1),"")</f>
        <v>0</v>
      </c>
      <c r="I156" s="66" t="str">
        <f ca="1">Dados_tratados[[#This Row],[Área Gestora]]&amp;"-"&amp;Dados_tratados[[#This Row],[ID PCA]]</f>
        <v>SADI-127</v>
      </c>
      <c r="K156" s="67">
        <f ca="1">IFERROR(SMALL(Dados_tratados[Concatenação ID 1-catálogo-código],ROW(Dados_tratados[[#This Row],[Concatenação ID 1-catálogo-código]])-2),"")</f>
        <v>100068402</v>
      </c>
      <c r="L156" s="67" t="str">
        <f ca="1">IFERROR(INDEX('Tratamento de dados'!$S$3:$S$6,MATCH(VALUE(RIGHT(Dados_ordenados[[#This Row],[ID 1-catálogo-código]],1)),'Tratamento de dados'!$T$3:$T$6,0)),"")</f>
        <v>CATMAT</v>
      </c>
      <c r="M156" s="67">
        <f ca="1">IFERROR(VALUE(MID(Dados_ordenados[[#This Row],[ID 1-catálogo-código]],2,7)),"")</f>
        <v>6840</v>
      </c>
      <c r="N156" s="68">
        <f ca="1">IFERROR(VLOOKUP(COUNTIF(catmat_ord_col_range,Dados_ordenados[[#This Row],[ID 1-catálogo-código]])&amp;"-"&amp;Dados_ordenados[[#This Row],[ID 1-catálogo-código]],Dados_tratados[[CATMAT/CATSER - Contagem de ocorrências]:[Área Gestora + ID]],2,FALSE),"")</f>
        <v>184</v>
      </c>
      <c r="O156" s="69" t="str">
        <f ca="1">IFERROR(VLOOKUP(COUNTIF(catmat_ord_col_range,Dados_ordenados[[#This Row],[ID 1-catálogo-código]])&amp;"-"&amp;Dados_ordenados[[#This Row],[ID 1-catálogo-código]],Dados_tratados[[CATMAT/CATSER - Contagem de ocorrências]:[Área Gestora + ID]],3,FALSE),"")</f>
        <v>UBAS-18</v>
      </c>
      <c r="P156" s="70" t="str">
        <f ca="1">IF(OR(Dados_ordenados[[#This Row],[ID 1-catálogo-código]]="",Dados_ordenados[[#This Row],[ID 1-catálogo-código]]&lt;&gt;catmat_anterior),Dados_ordenados[[#This Row],[Área Gestora-ID]],areagestoraID_anterior&amp;", "&amp;Dados_ordenados[[#This Row],[Área Gestora-ID]])</f>
        <v>UBAS-18</v>
      </c>
      <c r="Q156" s="70" t="str">
        <f ca="1">IF(OR(Dados_ordenados[[#This Row],[ID 1-catálogo-código]]="",Dados_ordenados[[#This Row],[ID 1-catálogo-código]]&lt;&gt;catmat_proximo),Dados_ordenados[[#This Row],[ID concatenado por catálogo/código]],"")</f>
        <v>UBAS-18</v>
      </c>
    </row>
    <row r="157" spans="1:17" x14ac:dyDescent="0.25">
      <c r="A157" s="63" t="str">
        <f ca="1">area_gestora_concatenada</f>
        <v>SADI</v>
      </c>
      <c r="B157" s="64">
        <f ca="1">IFERROR(IF(INDEX(INDIRECT(area_gestora&amp;"!$B$6:$B$1000"),linha_itemPAC+1)=0,"NÃO INFORMADO",INDEX(INDIRECT(area_gestora&amp;"!$B$6:$B$1000"),linha_itemPAC+1)),"")</f>
        <v>128</v>
      </c>
      <c r="C157" s="64" t="str">
        <f ca="1">IFERROR(IF(INDEX(INDIRECT(area_gestora&amp;"!$D$6:$D$1000"),linha_itemPAC+1)="N/A","N/A", IF(INDEX(INDIRECT(area_gestora&amp;"!$D$6:$D$1000"),linha_itemPAC+1)="","NÃO INFORMADO", IF(INDEX(INDIRECT(area_gestora&amp;"!$D$6:$D$1000"),linha_itemPAC+1)=0,"NÃO INFORMADO", INDEX(INDIRECT(area_gestora&amp;"!$D$6:$D$1000"),linha_itemPAC+1)))),"")</f>
        <v>CATMAT</v>
      </c>
      <c r="D157" s="64">
        <f ca="1">IFERROR(IF(ISERROR(VALUE(Dados_tratados[[#This Row],[Catálogo]]))=FALSE,Dados_tratados[[#This Row],[Catálogo]],VLOOKUP(Dados_tratados[[#This Row],[Catálogo]],$S$3:$T$6,2,FALSE)),"")</f>
        <v>2</v>
      </c>
      <c r="E157" s="64">
        <f ca="1">IFERROR(IF(INDEX(INDIRECT(area_gestora&amp;"!$E$6:$E$1000"),linha_itemPAC+1)="N/A",9999999,
IF(INDEX(INDIRECT(area_gestora&amp;"!$E$6:$E$1000"),linha_itemPAC+1)="",0,
VALUE(INDEX(INDIRECT(area_gestora&amp;"!$E$6:$E$1000"),linha_itemPAC+1)))),"")</f>
        <v>3438</v>
      </c>
      <c r="F157" s="64">
        <f ca="1">IFERROR(IF(Dados_tratados[[#This Row],[Código CATSER ou Classe CATMAT]]="","",VALUE(1&amp;TEXT(Dados_tratados[[#This Row],[Código CATSER ou Classe CATMAT]],"0000000")&amp;Dados_tratados[[#This Row],[ID Catálogo]])),"")</f>
        <v>100034382</v>
      </c>
      <c r="G157" s="64" t="str">
        <f ca="1">IF(Dados_tratados[[#This Row],[Código CATSER ou Classe CATMAT]]="","",COUNTIF(catmat_col_range,Dados_tratados[[#This Row],[Concatenação ID 1-catálogo-código]])&amp;"-"&amp;Dados_tratados[[#This Row],[Concatenação ID 1-catálogo-código]])</f>
        <v>1-100034382</v>
      </c>
      <c r="H157" s="65">
        <f ca="1">IFERROR(INDEX(INDIRECT(area_gestora&amp;"!$L$6:$L$1000"),linha_itemPAC+1),"")</f>
        <v>9100</v>
      </c>
      <c r="I157" s="66" t="str">
        <f ca="1">Dados_tratados[[#This Row],[Área Gestora]]&amp;"-"&amp;Dados_tratados[[#This Row],[ID PCA]]</f>
        <v>SADI-128</v>
      </c>
      <c r="K157" s="67">
        <f ca="1">IFERROR(SMALL(Dados_tratados[Concatenação ID 1-catálogo-código],ROW(Dados_tratados[[#This Row],[Concatenação ID 1-catálogo-código]])-2),"")</f>
        <v>100070102</v>
      </c>
      <c r="L157" s="67" t="str">
        <f ca="1">IFERROR(INDEX('Tratamento de dados'!$S$3:$S$6,MATCH(VALUE(RIGHT(Dados_ordenados[[#This Row],[ID 1-catálogo-código]],1)),'Tratamento de dados'!$T$3:$T$6,0)),"")</f>
        <v>CATMAT</v>
      </c>
      <c r="M157" s="67">
        <f ca="1">IFERROR(VALUE(MID(Dados_ordenados[[#This Row],[ID 1-catálogo-código]],2,7)),"")</f>
        <v>7010</v>
      </c>
      <c r="N157" s="68">
        <f ca="1">IFERROR(VLOOKUP(COUNTIF(catmat_ord_col_range,Dados_ordenados[[#This Row],[ID 1-catálogo-código]])&amp;"-"&amp;Dados_ordenados[[#This Row],[ID 1-catálogo-código]],Dados_tratados[[CATMAT/CATSER - Contagem de ocorrências]:[Área Gestora + ID]],2,FALSE),"")</f>
        <v>3187680</v>
      </c>
      <c r="O157" s="69" t="str">
        <f ca="1">IFERROR(VLOOKUP(COUNTIF(catmat_ord_col_range,Dados_ordenados[[#This Row],[ID 1-catálogo-código]])&amp;"-"&amp;Dados_ordenados[[#This Row],[ID 1-catálogo-código]],Dados_tratados[[CATMAT/CATSER - Contagem de ocorrências]:[Área Gestora + ID]],3,FALSE),"")</f>
        <v>SETI-39</v>
      </c>
      <c r="P157" s="70" t="str">
        <f ca="1">IF(OR(Dados_ordenados[[#This Row],[ID 1-catálogo-código]]="",Dados_ordenados[[#This Row],[ID 1-catálogo-código]]&lt;&gt;catmat_anterior),Dados_ordenados[[#This Row],[Área Gestora-ID]],areagestoraID_anterior&amp;", "&amp;Dados_ordenados[[#This Row],[Área Gestora-ID]])</f>
        <v>SETI-39</v>
      </c>
      <c r="Q157" s="70" t="str">
        <f ca="1">IF(OR(Dados_ordenados[[#This Row],[ID 1-catálogo-código]]="",Dados_ordenados[[#This Row],[ID 1-catálogo-código]]&lt;&gt;catmat_proximo),Dados_ordenados[[#This Row],[ID concatenado por catálogo/código]],"")</f>
        <v/>
      </c>
    </row>
    <row r="158" spans="1:17" x14ac:dyDescent="0.25">
      <c r="A158" s="63" t="str">
        <f ca="1">area_gestora_concatenada</f>
        <v>SADI</v>
      </c>
      <c r="B158" s="64">
        <f ca="1">IFERROR(IF(INDEX(INDIRECT(area_gestora&amp;"!$B$6:$B$1000"),linha_itemPAC+1)=0,"NÃO INFORMADO",INDEX(INDIRECT(area_gestora&amp;"!$B$6:$B$1000"),linha_itemPAC+1)),"")</f>
        <v>129</v>
      </c>
      <c r="C158" s="64" t="str">
        <f ca="1">IFERROR(IF(INDEX(INDIRECT(area_gestora&amp;"!$D$6:$D$1000"),linha_itemPAC+1)="N/A","N/A", IF(INDEX(INDIRECT(area_gestora&amp;"!$D$6:$D$1000"),linha_itemPAC+1)="","NÃO INFORMADO", IF(INDEX(INDIRECT(area_gestora&amp;"!$D$6:$D$1000"),linha_itemPAC+1)=0,"NÃO INFORMADO", INDEX(INDIRECT(area_gestora&amp;"!$D$6:$D$1000"),linha_itemPAC+1)))),"")</f>
        <v>CATMAT</v>
      </c>
      <c r="D158" s="64">
        <f ca="1">IFERROR(IF(ISERROR(VALUE(Dados_tratados[[#This Row],[Catálogo]]))=FALSE,Dados_tratados[[#This Row],[Catálogo]],VLOOKUP(Dados_tratados[[#This Row],[Catálogo]],$S$3:$T$6,2,FALSE)),"")</f>
        <v>2</v>
      </c>
      <c r="E158" s="64">
        <f ca="1">IFERROR(IF(INDEX(INDIRECT(area_gestora&amp;"!$E$6:$E$1000"),linha_itemPAC+1)="N/A",9999999,
IF(INDEX(INDIRECT(area_gestora&amp;"!$E$6:$E$1000"),linha_itemPAC+1)="",0,
VALUE(INDEX(INDIRECT(area_gestora&amp;"!$E$6:$E$1000"),linha_itemPAC+1)))),"")</f>
        <v>6110</v>
      </c>
      <c r="F158" s="64">
        <f ca="1">IFERROR(IF(Dados_tratados[[#This Row],[Código CATSER ou Classe CATMAT]]="","",VALUE(1&amp;TEXT(Dados_tratados[[#This Row],[Código CATSER ou Classe CATMAT]],"0000000")&amp;Dados_tratados[[#This Row],[ID Catálogo]])),"")</f>
        <v>100061102</v>
      </c>
      <c r="G158" s="64" t="str">
        <f ca="1">IF(Dados_tratados[[#This Row],[Código CATSER ou Classe CATMAT]]="","",COUNTIF(catmat_col_range,Dados_tratados[[#This Row],[Concatenação ID 1-catálogo-código]])&amp;"-"&amp;Dados_tratados[[#This Row],[Concatenação ID 1-catálogo-código]])</f>
        <v>1-100061102</v>
      </c>
      <c r="H158" s="65">
        <f ca="1">IFERROR(INDEX(INDIRECT(area_gestora&amp;"!$L$6:$L$1000"),linha_itemPAC+1),"")</f>
        <v>27889.989999999998</v>
      </c>
      <c r="I158" s="66" t="str">
        <f ca="1">Dados_tratados[[#This Row],[Área Gestora]]&amp;"-"&amp;Dados_tratados[[#This Row],[ID PCA]]</f>
        <v>SADI-129</v>
      </c>
      <c r="K158" s="67">
        <f ca="1">IFERROR(SMALL(Dados_tratados[Concatenação ID 1-catálogo-código],ROW(Dados_tratados[[#This Row],[Concatenação ID 1-catálogo-código]])-2),"")</f>
        <v>100070102</v>
      </c>
      <c r="L158" s="67" t="str">
        <f ca="1">IFERROR(INDEX('Tratamento de dados'!$S$3:$S$6,MATCH(VALUE(RIGHT(Dados_ordenados[[#This Row],[ID 1-catálogo-código]],1)),'Tratamento de dados'!$T$3:$T$6,0)),"")</f>
        <v>CATMAT</v>
      </c>
      <c r="M158" s="67">
        <f ca="1">IFERROR(VALUE(MID(Dados_ordenados[[#This Row],[ID 1-catálogo-código]],2,7)),"")</f>
        <v>7010</v>
      </c>
      <c r="N158" s="68">
        <f ca="1">IFERROR(VLOOKUP(COUNTIF(catmat_ord_col_range,Dados_ordenados[[#This Row],[ID 1-catálogo-código]])&amp;"-"&amp;Dados_ordenados[[#This Row],[ID 1-catálogo-código]],Dados_tratados[[CATMAT/CATSER - Contagem de ocorrências]:[Área Gestora + ID]],2,FALSE),"")</f>
        <v>2441550</v>
      </c>
      <c r="O158" s="69" t="str">
        <f ca="1">IFERROR(VLOOKUP(COUNTIF(catmat_ord_col_range,Dados_ordenados[[#This Row],[ID 1-catálogo-código]])&amp;"-"&amp;Dados_ordenados[[#This Row],[ID 1-catálogo-código]],Dados_tratados[[CATMAT/CATSER - Contagem de ocorrências]:[Área Gestora + ID]],3,FALSE),"")</f>
        <v>SETI-40</v>
      </c>
      <c r="P158" s="70" t="str">
        <f ca="1">IF(OR(Dados_ordenados[[#This Row],[ID 1-catálogo-código]]="",Dados_ordenados[[#This Row],[ID 1-catálogo-código]]&lt;&gt;catmat_anterior),Dados_ordenados[[#This Row],[Área Gestora-ID]],areagestoraID_anterior&amp;", "&amp;Dados_ordenados[[#This Row],[Área Gestora-ID]])</f>
        <v>SETI-39, SETI-40</v>
      </c>
      <c r="Q158" s="70" t="str">
        <f ca="1">IF(OR(Dados_ordenados[[#This Row],[ID 1-catálogo-código]]="",Dados_ordenados[[#This Row],[ID 1-catálogo-código]]&lt;&gt;catmat_proximo),Dados_ordenados[[#This Row],[ID concatenado por catálogo/código]],"")</f>
        <v/>
      </c>
    </row>
    <row r="159" spans="1:17" x14ac:dyDescent="0.25">
      <c r="A159" s="63" t="str">
        <f ca="1">area_gestora_concatenada</f>
        <v>SADI</v>
      </c>
      <c r="B159" s="64">
        <f ca="1">IFERROR(IF(INDEX(INDIRECT(area_gestora&amp;"!$B$6:$B$1000"),linha_itemPAC+1)=0,"NÃO INFORMADO",INDEX(INDIRECT(area_gestora&amp;"!$B$6:$B$1000"),linha_itemPAC+1)),"")</f>
        <v>130</v>
      </c>
      <c r="C159" s="64" t="str">
        <f ca="1">IFERROR(IF(INDEX(INDIRECT(area_gestora&amp;"!$D$6:$D$1000"),linha_itemPAC+1)="N/A","N/A", IF(INDEX(INDIRECT(area_gestora&amp;"!$D$6:$D$1000"),linha_itemPAC+1)="","NÃO INFORMADO", IF(INDEX(INDIRECT(area_gestora&amp;"!$D$6:$D$1000"),linha_itemPAC+1)=0,"NÃO INFORMADO", INDEX(INDIRECT(area_gestora&amp;"!$D$6:$D$1000"),linha_itemPAC+1)))),"")</f>
        <v>CATMAT</v>
      </c>
      <c r="D159" s="64">
        <f ca="1">IFERROR(IF(ISERROR(VALUE(Dados_tratados[[#This Row],[Catálogo]]))=FALSE,Dados_tratados[[#This Row],[Catálogo]],VLOOKUP(Dados_tratados[[#This Row],[Catálogo]],$S$3:$T$6,2,FALSE)),"")</f>
        <v>2</v>
      </c>
      <c r="E159" s="64">
        <f ca="1">IFERROR(IF(INDEX(INDIRECT(area_gestora&amp;"!$E$6:$E$1000"),linha_itemPAC+1)="N/A",9999999,
IF(INDEX(INDIRECT(area_gestora&amp;"!$E$6:$E$1000"),linha_itemPAC+1)="",0,
VALUE(INDEX(INDIRECT(area_gestora&amp;"!$E$6:$E$1000"),linha_itemPAC+1)))),"")</f>
        <v>3413</v>
      </c>
      <c r="F159" s="64">
        <f ca="1">IFERROR(IF(Dados_tratados[[#This Row],[Código CATSER ou Classe CATMAT]]="","",VALUE(1&amp;TEXT(Dados_tratados[[#This Row],[Código CATSER ou Classe CATMAT]],"0000000")&amp;Dados_tratados[[#This Row],[ID Catálogo]])),"")</f>
        <v>100034132</v>
      </c>
      <c r="G159" s="64" t="str">
        <f ca="1">IF(Dados_tratados[[#This Row],[Código CATSER ou Classe CATMAT]]="","",COUNTIF(catmat_col_range,Dados_tratados[[#This Row],[Concatenação ID 1-catálogo-código]])&amp;"-"&amp;Dados_tratados[[#This Row],[Concatenação ID 1-catálogo-código]])</f>
        <v>1-100034132</v>
      </c>
      <c r="H159" s="65">
        <f ca="1">IFERROR(INDEX(INDIRECT(area_gestora&amp;"!$L$6:$L$1000"),linha_itemPAC+1),"")</f>
        <v>12242.130000000001</v>
      </c>
      <c r="I159" s="66" t="str">
        <f ca="1">Dados_tratados[[#This Row],[Área Gestora]]&amp;"-"&amp;Dados_tratados[[#This Row],[ID PCA]]</f>
        <v>SADI-130</v>
      </c>
      <c r="K159" s="67">
        <f ca="1">IFERROR(SMALL(Dados_tratados[Concatenação ID 1-catálogo-código],ROW(Dados_tratados[[#This Row],[Concatenação ID 1-catálogo-código]])-2),"")</f>
        <v>100070102</v>
      </c>
      <c r="L159" s="67" t="str">
        <f ca="1">IFERROR(INDEX('Tratamento de dados'!$S$3:$S$6,MATCH(VALUE(RIGHT(Dados_ordenados[[#This Row],[ID 1-catálogo-código]],1)),'Tratamento de dados'!$T$3:$T$6,0)),"")</f>
        <v>CATMAT</v>
      </c>
      <c r="M159" s="67">
        <f ca="1">IFERROR(VALUE(MID(Dados_ordenados[[#This Row],[ID 1-catálogo-código]],2,7)),"")</f>
        <v>7010</v>
      </c>
      <c r="N159" s="68">
        <f ca="1">IFERROR(VLOOKUP(COUNTIF(catmat_ord_col_range,Dados_ordenados[[#This Row],[ID 1-catálogo-código]])&amp;"-"&amp;Dados_ordenados[[#This Row],[ID 1-catálogo-código]],Dados_tratados[[CATMAT/CATSER - Contagem de ocorrências]:[Área Gestora + ID]],2,FALSE),"")</f>
        <v>828400</v>
      </c>
      <c r="O159" s="69" t="str">
        <f ca="1">IFERROR(VLOOKUP(COUNTIF(catmat_ord_col_range,Dados_ordenados[[#This Row],[ID 1-catálogo-código]])&amp;"-"&amp;Dados_ordenados[[#This Row],[ID 1-catálogo-código]],Dados_tratados[[CATMAT/CATSER - Contagem de ocorrências]:[Área Gestora + ID]],3,FALSE),"")</f>
        <v>SETI-58</v>
      </c>
      <c r="P159" s="70" t="str">
        <f ca="1">IF(OR(Dados_ordenados[[#This Row],[ID 1-catálogo-código]]="",Dados_ordenados[[#This Row],[ID 1-catálogo-código]]&lt;&gt;catmat_anterior),Dados_ordenados[[#This Row],[Área Gestora-ID]],areagestoraID_anterior&amp;", "&amp;Dados_ordenados[[#This Row],[Área Gestora-ID]])</f>
        <v>SETI-39, SETI-40, SETI-58</v>
      </c>
      <c r="Q159" s="70" t="str">
        <f ca="1">IF(OR(Dados_ordenados[[#This Row],[ID 1-catálogo-código]]="",Dados_ordenados[[#This Row],[ID 1-catálogo-código]]&lt;&gt;catmat_proximo),Dados_ordenados[[#This Row],[ID concatenado por catálogo/código]],"")</f>
        <v/>
      </c>
    </row>
    <row r="160" spans="1:17" x14ac:dyDescent="0.25">
      <c r="A160" s="63" t="str">
        <f ca="1">area_gestora_concatenada</f>
        <v>SADI</v>
      </c>
      <c r="B160" s="64">
        <f ca="1">IFERROR(IF(INDEX(INDIRECT(area_gestora&amp;"!$B$6:$B$1000"),linha_itemPAC+1)=0,"NÃO INFORMADO",INDEX(INDIRECT(area_gestora&amp;"!$B$6:$B$1000"),linha_itemPAC+1)),"")</f>
        <v>131</v>
      </c>
      <c r="C160" s="64" t="str">
        <f ca="1">IFERROR(IF(INDEX(INDIRECT(area_gestora&amp;"!$D$6:$D$1000"),linha_itemPAC+1)="N/A","N/A", IF(INDEX(INDIRECT(area_gestora&amp;"!$D$6:$D$1000"),linha_itemPAC+1)="","NÃO INFORMADO", IF(INDEX(INDIRECT(area_gestora&amp;"!$D$6:$D$1000"),linha_itemPAC+1)=0,"NÃO INFORMADO", INDEX(INDIRECT(area_gestora&amp;"!$D$6:$D$1000"),linha_itemPAC+1)))),"")</f>
        <v>CATMAT</v>
      </c>
      <c r="D160" s="64">
        <f ca="1">IFERROR(IF(ISERROR(VALUE(Dados_tratados[[#This Row],[Catálogo]]))=FALSE,Dados_tratados[[#This Row],[Catálogo]],VLOOKUP(Dados_tratados[[#This Row],[Catálogo]],$S$3:$T$6,2,FALSE)),"")</f>
        <v>2</v>
      </c>
      <c r="E160" s="64">
        <f ca="1">IFERROR(IF(INDEX(INDIRECT(area_gestora&amp;"!$E$6:$E$1000"),linha_itemPAC+1)="N/A",9999999,
IF(INDEX(INDIRECT(area_gestora&amp;"!$E$6:$E$1000"),linha_itemPAC+1)="",0,
VALUE(INDEX(INDIRECT(area_gestora&amp;"!$E$6:$E$1000"),linha_itemPAC+1)))),"")</f>
        <v>5440</v>
      </c>
      <c r="F160" s="64">
        <f ca="1">IFERROR(IF(Dados_tratados[[#This Row],[Código CATSER ou Classe CATMAT]]="","",VALUE(1&amp;TEXT(Dados_tratados[[#This Row],[Código CATSER ou Classe CATMAT]],"0000000")&amp;Dados_tratados[[#This Row],[ID Catálogo]])),"")</f>
        <v>100054402</v>
      </c>
      <c r="G160" s="64" t="str">
        <f ca="1">IF(Dados_tratados[[#This Row],[Código CATSER ou Classe CATMAT]]="","",COUNTIF(catmat_col_range,Dados_tratados[[#This Row],[Concatenação ID 1-catálogo-código]])&amp;"-"&amp;Dados_tratados[[#This Row],[Concatenação ID 1-catálogo-código]])</f>
        <v>1-100054402</v>
      </c>
      <c r="H160" s="65">
        <f ca="1">IFERROR(INDEX(INDIRECT(area_gestora&amp;"!$L$6:$L$1000"),linha_itemPAC+1),"")</f>
        <v>0</v>
      </c>
      <c r="I160" s="66" t="str">
        <f ca="1">Dados_tratados[[#This Row],[Área Gestora]]&amp;"-"&amp;Dados_tratados[[#This Row],[ID PCA]]</f>
        <v>SADI-131</v>
      </c>
      <c r="K160" s="67">
        <f ca="1">IFERROR(SMALL(Dados_tratados[Concatenação ID 1-catálogo-código],ROW(Dados_tratados[[#This Row],[Concatenação ID 1-catálogo-código]])-2),"")</f>
        <v>100070102</v>
      </c>
      <c r="L160" s="67" t="str">
        <f ca="1">IFERROR(INDEX('Tratamento de dados'!$S$3:$S$6,MATCH(VALUE(RIGHT(Dados_ordenados[[#This Row],[ID 1-catálogo-código]],1)),'Tratamento de dados'!$T$3:$T$6,0)),"")</f>
        <v>CATMAT</v>
      </c>
      <c r="M160" s="67">
        <f ca="1">IFERROR(VALUE(MID(Dados_ordenados[[#This Row],[ID 1-catálogo-código]],2,7)),"")</f>
        <v>7010</v>
      </c>
      <c r="N160" s="68">
        <f ca="1">IFERROR(VLOOKUP(COUNTIF(catmat_ord_col_range,Dados_ordenados[[#This Row],[ID 1-catálogo-código]])&amp;"-"&amp;Dados_ordenados[[#This Row],[ID 1-catálogo-código]],Dados_tratados[[CATMAT/CATSER - Contagem de ocorrências]:[Área Gestora + ID]],2,FALSE),"")</f>
        <v>1491678</v>
      </c>
      <c r="O160" s="69" t="str">
        <f ca="1">IFERROR(VLOOKUP(COUNTIF(catmat_ord_col_range,Dados_ordenados[[#This Row],[ID 1-catálogo-código]])&amp;"-"&amp;Dados_ordenados[[#This Row],[ID 1-catálogo-código]],Dados_tratados[[CATMAT/CATSER - Contagem de ocorrências]:[Área Gestora + ID]],3,FALSE),"")</f>
        <v>SETI-64</v>
      </c>
      <c r="P160" s="70" t="str">
        <f ca="1">IF(OR(Dados_ordenados[[#This Row],[ID 1-catálogo-código]]="",Dados_ordenados[[#This Row],[ID 1-catálogo-código]]&lt;&gt;catmat_anterior),Dados_ordenados[[#This Row],[Área Gestora-ID]],areagestoraID_anterior&amp;", "&amp;Dados_ordenados[[#This Row],[Área Gestora-ID]])</f>
        <v>SETI-39, SETI-40, SETI-58, SETI-64</v>
      </c>
      <c r="Q160" s="70" t="str">
        <f ca="1">IF(OR(Dados_ordenados[[#This Row],[ID 1-catálogo-código]]="",Dados_ordenados[[#This Row],[ID 1-catálogo-código]]&lt;&gt;catmat_proximo),Dados_ordenados[[#This Row],[ID concatenado por catálogo/código]],"")</f>
        <v/>
      </c>
    </row>
    <row r="161" spans="1:17" x14ac:dyDescent="0.25">
      <c r="A161" s="63" t="str">
        <f ca="1">area_gestora_concatenada</f>
        <v>SADI</v>
      </c>
      <c r="B161" s="64">
        <f ca="1">IFERROR(IF(INDEX(INDIRECT(area_gestora&amp;"!$B$6:$B$1000"),linha_itemPAC+1)=0,"NÃO INFORMADO",INDEX(INDIRECT(area_gestora&amp;"!$B$6:$B$1000"),linha_itemPAC+1)),"")</f>
        <v>132</v>
      </c>
      <c r="C161" s="64" t="str">
        <f ca="1">IFERROR(IF(INDEX(INDIRECT(area_gestora&amp;"!$D$6:$D$1000"),linha_itemPAC+1)="N/A","N/A", IF(INDEX(INDIRECT(area_gestora&amp;"!$D$6:$D$1000"),linha_itemPAC+1)="","NÃO INFORMADO", IF(INDEX(INDIRECT(area_gestora&amp;"!$D$6:$D$1000"),linha_itemPAC+1)=0,"NÃO INFORMADO", INDEX(INDIRECT(area_gestora&amp;"!$D$6:$D$1000"),linha_itemPAC+1)))),"")</f>
        <v>CATMAT</v>
      </c>
      <c r="D161" s="64">
        <f ca="1">IFERROR(IF(ISERROR(VALUE(Dados_tratados[[#This Row],[Catálogo]]))=FALSE,Dados_tratados[[#This Row],[Catálogo]],VLOOKUP(Dados_tratados[[#This Row],[Catálogo]],$S$3:$T$6,2,FALSE)),"")</f>
        <v>2</v>
      </c>
      <c r="E161" s="64">
        <f ca="1">IFERROR(IF(INDEX(INDIRECT(area_gestora&amp;"!$E$6:$E$1000"),linha_itemPAC+1)="N/A",9999999,
IF(INDEX(INDIRECT(area_gestora&amp;"!$E$6:$E$1000"),linha_itemPAC+1)="",0,
VALUE(INDEX(INDIRECT(area_gestora&amp;"!$E$6:$E$1000"),linha_itemPAC+1)))),"")</f>
        <v>3590</v>
      </c>
      <c r="F161" s="64">
        <f ca="1">IFERROR(IF(Dados_tratados[[#This Row],[Código CATSER ou Classe CATMAT]]="","",VALUE(1&amp;TEXT(Dados_tratados[[#This Row],[Código CATSER ou Classe CATMAT]],"0000000")&amp;Dados_tratados[[#This Row],[ID Catálogo]])),"")</f>
        <v>100035902</v>
      </c>
      <c r="G161" s="64" t="str">
        <f ca="1">IF(Dados_tratados[[#This Row],[Código CATSER ou Classe CATMAT]]="","",COUNTIF(catmat_col_range,Dados_tratados[[#This Row],[Concatenação ID 1-catálogo-código]])&amp;"-"&amp;Dados_tratados[[#This Row],[Concatenação ID 1-catálogo-código]])</f>
        <v>1-100035902</v>
      </c>
      <c r="H161" s="65">
        <f ca="1">IFERROR(INDEX(INDIRECT(area_gestora&amp;"!$L$6:$L$1000"),linha_itemPAC+1),"")</f>
        <v>5716.9</v>
      </c>
      <c r="I161" s="66" t="str">
        <f ca="1">Dados_tratados[[#This Row],[Área Gestora]]&amp;"-"&amp;Dados_tratados[[#This Row],[ID PCA]]</f>
        <v>SADI-132</v>
      </c>
      <c r="K161" s="67">
        <f ca="1">IFERROR(SMALL(Dados_tratados[Concatenação ID 1-catálogo-código],ROW(Dados_tratados[[#This Row],[Concatenação ID 1-catálogo-código]])-2),"")</f>
        <v>100070102</v>
      </c>
      <c r="L161" s="67" t="str">
        <f ca="1">IFERROR(INDEX('Tratamento de dados'!$S$3:$S$6,MATCH(VALUE(RIGHT(Dados_ordenados[[#This Row],[ID 1-catálogo-código]],1)),'Tratamento de dados'!$T$3:$T$6,0)),"")</f>
        <v>CATMAT</v>
      </c>
      <c r="M161" s="67">
        <f ca="1">IFERROR(VALUE(MID(Dados_ordenados[[#This Row],[ID 1-catálogo-código]],2,7)),"")</f>
        <v>7010</v>
      </c>
      <c r="N161" s="68">
        <f ca="1">IFERROR(VLOOKUP(COUNTIF(catmat_ord_col_range,Dados_ordenados[[#This Row],[ID 1-catálogo-código]])&amp;"-"&amp;Dados_ordenados[[#This Row],[ID 1-catálogo-código]],Dados_tratados[[CATMAT/CATSER - Contagem de ocorrências]:[Área Gestora + ID]],2,FALSE),"")</f>
        <v>199548</v>
      </c>
      <c r="O161" s="69" t="str">
        <f ca="1">IFERROR(VLOOKUP(COUNTIF(catmat_ord_col_range,Dados_ordenados[[#This Row],[ID 1-catálogo-código]])&amp;"-"&amp;Dados_ordenados[[#This Row],[ID 1-catálogo-código]],Dados_tratados[[CATMAT/CATSER - Contagem de ocorrências]:[Área Gestora + ID]],3,FALSE),"")</f>
        <v>SETI-74</v>
      </c>
      <c r="P161" s="70" t="str">
        <f ca="1">IF(OR(Dados_ordenados[[#This Row],[ID 1-catálogo-código]]="",Dados_ordenados[[#This Row],[ID 1-catálogo-código]]&lt;&gt;catmat_anterior),Dados_ordenados[[#This Row],[Área Gestora-ID]],areagestoraID_anterior&amp;", "&amp;Dados_ordenados[[#This Row],[Área Gestora-ID]])</f>
        <v>SETI-39, SETI-40, SETI-58, SETI-64, SETI-74</v>
      </c>
      <c r="Q161" s="70" t="str">
        <f ca="1">IF(OR(Dados_ordenados[[#This Row],[ID 1-catálogo-código]]="",Dados_ordenados[[#This Row],[ID 1-catálogo-código]]&lt;&gt;catmat_proximo),Dados_ordenados[[#This Row],[ID concatenado por catálogo/código]],"")</f>
        <v>SETI-39, SETI-40, SETI-58, SETI-64, SETI-74</v>
      </c>
    </row>
    <row r="162" spans="1:17" x14ac:dyDescent="0.25">
      <c r="A162" s="63" t="str">
        <f ca="1">area_gestora_concatenada</f>
        <v>SADI</v>
      </c>
      <c r="B162" s="64">
        <f ca="1">IFERROR(IF(INDEX(INDIRECT(area_gestora&amp;"!$B$6:$B$1000"),linha_itemPAC+1)=0,"NÃO INFORMADO",INDEX(INDIRECT(area_gestora&amp;"!$B$6:$B$1000"),linha_itemPAC+1)),"")</f>
        <v>133</v>
      </c>
      <c r="C162" s="64" t="str">
        <f ca="1">IFERROR(IF(INDEX(INDIRECT(area_gestora&amp;"!$D$6:$D$1000"),linha_itemPAC+1)="N/A","N/A", IF(INDEX(INDIRECT(area_gestora&amp;"!$D$6:$D$1000"),linha_itemPAC+1)="","NÃO INFORMADO", IF(INDEX(INDIRECT(area_gestora&amp;"!$D$6:$D$1000"),linha_itemPAC+1)=0,"NÃO INFORMADO", INDEX(INDIRECT(area_gestora&amp;"!$D$6:$D$1000"),linha_itemPAC+1)))),"")</f>
        <v>CATMAT</v>
      </c>
      <c r="D162" s="64">
        <f ca="1">IFERROR(IF(ISERROR(VALUE(Dados_tratados[[#This Row],[Catálogo]]))=FALSE,Dados_tratados[[#This Row],[Catálogo]],VLOOKUP(Dados_tratados[[#This Row],[Catálogo]],$S$3:$T$6,2,FALSE)),"")</f>
        <v>2</v>
      </c>
      <c r="E162" s="64">
        <f ca="1">IFERROR(IF(INDEX(INDIRECT(area_gestora&amp;"!$E$6:$E$1000"),linha_itemPAC+1)="N/A",9999999,
IF(INDEX(INDIRECT(area_gestora&amp;"!$E$6:$E$1000"),linha_itemPAC+1)="",0,
VALUE(INDEX(INDIRECT(area_gestora&amp;"!$E$6:$E$1000"),linha_itemPAC+1)))),"")</f>
        <v>3950</v>
      </c>
      <c r="F162" s="64">
        <f ca="1">IFERROR(IF(Dados_tratados[[#This Row],[Código CATSER ou Classe CATMAT]]="","",VALUE(1&amp;TEXT(Dados_tratados[[#This Row],[Código CATSER ou Classe CATMAT]],"0000000")&amp;Dados_tratados[[#This Row],[ID Catálogo]])),"")</f>
        <v>100039502</v>
      </c>
      <c r="G162" s="64" t="str">
        <f ca="1">IF(Dados_tratados[[#This Row],[Código CATSER ou Classe CATMAT]]="","",COUNTIF(catmat_col_range,Dados_tratados[[#This Row],[Concatenação ID 1-catálogo-código]])&amp;"-"&amp;Dados_tratados[[#This Row],[Concatenação ID 1-catálogo-código]])</f>
        <v>1-100039502</v>
      </c>
      <c r="H162" s="65">
        <f ca="1">IFERROR(INDEX(INDIRECT(area_gestora&amp;"!$L$6:$L$1000"),linha_itemPAC+1),"")</f>
        <v>8000</v>
      </c>
      <c r="I162" s="66" t="str">
        <f ca="1">Dados_tratados[[#This Row],[Área Gestora]]&amp;"-"&amp;Dados_tratados[[#This Row],[ID PCA]]</f>
        <v>SADI-133</v>
      </c>
      <c r="K162" s="67">
        <f ca="1">IFERROR(SMALL(Dados_tratados[Concatenação ID 1-catálogo-código],ROW(Dados_tratados[[#This Row],[Concatenação ID 1-catálogo-código]])-2),"")</f>
        <v>100070202</v>
      </c>
      <c r="L162" s="67" t="str">
        <f ca="1">IFERROR(INDEX('Tratamento de dados'!$S$3:$S$6,MATCH(VALUE(RIGHT(Dados_ordenados[[#This Row],[ID 1-catálogo-código]],1)),'Tratamento de dados'!$T$3:$T$6,0)),"")</f>
        <v>CATMAT</v>
      </c>
      <c r="M162" s="67">
        <f ca="1">IFERROR(VALUE(MID(Dados_ordenados[[#This Row],[ID 1-catálogo-código]],2,7)),"")</f>
        <v>7020</v>
      </c>
      <c r="N162" s="68">
        <f ca="1">IFERROR(VLOOKUP(COUNTIF(catmat_ord_col_range,Dados_ordenados[[#This Row],[ID 1-catálogo-código]])&amp;"-"&amp;Dados_ordenados[[#This Row],[ID 1-catálogo-código]],Dados_tratados[[CATMAT/CATSER - Contagem de ocorrências]:[Área Gestora + ID]],2,FALSE),"")</f>
        <v>69467</v>
      </c>
      <c r="O162" s="69" t="str">
        <f ca="1">IFERROR(VLOOKUP(COUNTIF(catmat_ord_col_range,Dados_ordenados[[#This Row],[ID 1-catálogo-código]])&amp;"-"&amp;Dados_ordenados[[#This Row],[ID 1-catálogo-código]],Dados_tratados[[CATMAT/CATSER - Contagem de ocorrências]:[Área Gestora + ID]],3,FALSE),"")</f>
        <v>SSEG-61</v>
      </c>
      <c r="P162" s="70" t="str">
        <f ca="1">IF(OR(Dados_ordenados[[#This Row],[ID 1-catálogo-código]]="",Dados_ordenados[[#This Row],[ID 1-catálogo-código]]&lt;&gt;catmat_anterior),Dados_ordenados[[#This Row],[Área Gestora-ID]],areagestoraID_anterior&amp;", "&amp;Dados_ordenados[[#This Row],[Área Gestora-ID]])</f>
        <v>SSEG-61</v>
      </c>
      <c r="Q162" s="70" t="str">
        <f ca="1">IF(OR(Dados_ordenados[[#This Row],[ID 1-catálogo-código]]="",Dados_ordenados[[#This Row],[ID 1-catálogo-código]]&lt;&gt;catmat_proximo),Dados_ordenados[[#This Row],[ID concatenado por catálogo/código]],"")</f>
        <v>SSEG-61</v>
      </c>
    </row>
    <row r="163" spans="1:17" x14ac:dyDescent="0.25">
      <c r="A163" s="63" t="str">
        <f ca="1">area_gestora_concatenada</f>
        <v>SADI</v>
      </c>
      <c r="B163" s="64">
        <f ca="1">IFERROR(IF(INDEX(INDIRECT(area_gestora&amp;"!$B$6:$B$1000"),linha_itemPAC+1)=0,"NÃO INFORMADO",INDEX(INDIRECT(area_gestora&amp;"!$B$6:$B$1000"),linha_itemPAC+1)),"")</f>
        <v>134</v>
      </c>
      <c r="C163" s="64" t="str">
        <f ca="1">IFERROR(IF(INDEX(INDIRECT(area_gestora&amp;"!$D$6:$D$1000"),linha_itemPAC+1)="N/A","N/A", IF(INDEX(INDIRECT(area_gestora&amp;"!$D$6:$D$1000"),linha_itemPAC+1)="","NÃO INFORMADO", IF(INDEX(INDIRECT(area_gestora&amp;"!$D$6:$D$1000"),linha_itemPAC+1)=0,"NÃO INFORMADO", INDEX(INDIRECT(area_gestora&amp;"!$D$6:$D$1000"),linha_itemPAC+1)))),"")</f>
        <v>CATMAT</v>
      </c>
      <c r="D163" s="64">
        <f ca="1">IFERROR(IF(ISERROR(VALUE(Dados_tratados[[#This Row],[Catálogo]]))=FALSE,Dados_tratados[[#This Row],[Catálogo]],VLOOKUP(Dados_tratados[[#This Row],[Catálogo]],$S$3:$T$6,2,FALSE)),"")</f>
        <v>2</v>
      </c>
      <c r="E163" s="64">
        <f ca="1">IFERROR(IF(INDEX(INDIRECT(area_gestora&amp;"!$E$6:$E$1000"),linha_itemPAC+1)="N/A",9999999,
IF(INDEX(INDIRECT(area_gestora&amp;"!$E$6:$E$1000"),linha_itemPAC+1)="",0,
VALUE(INDEX(INDIRECT(area_gestora&amp;"!$E$6:$E$1000"),linha_itemPAC+1)))),"")</f>
        <v>7910</v>
      </c>
      <c r="F163" s="64">
        <f ca="1">IFERROR(IF(Dados_tratados[[#This Row],[Código CATSER ou Classe CATMAT]]="","",VALUE(1&amp;TEXT(Dados_tratados[[#This Row],[Código CATSER ou Classe CATMAT]],"0000000")&amp;Dados_tratados[[#This Row],[ID Catálogo]])),"")</f>
        <v>100079102</v>
      </c>
      <c r="G163" s="64" t="str">
        <f ca="1">IF(Dados_tratados[[#This Row],[Código CATSER ou Classe CATMAT]]="","",COUNTIF(catmat_col_range,Dados_tratados[[#This Row],[Concatenação ID 1-catálogo-código]])&amp;"-"&amp;Dados_tratados[[#This Row],[Concatenação ID 1-catálogo-código]])</f>
        <v>1-100079102</v>
      </c>
      <c r="H163" s="65">
        <f ca="1">IFERROR(INDEX(INDIRECT(area_gestora&amp;"!$L$6:$L$1000"),linha_itemPAC+1),"")</f>
        <v>800</v>
      </c>
      <c r="I163" s="66" t="str">
        <f ca="1">Dados_tratados[[#This Row],[Área Gestora]]&amp;"-"&amp;Dados_tratados[[#This Row],[ID PCA]]</f>
        <v>SADI-134</v>
      </c>
      <c r="K163" s="67">
        <f ca="1">IFERROR(SMALL(Dados_tratados[Concatenação ID 1-catálogo-código],ROW(Dados_tratados[[#This Row],[Concatenação ID 1-catálogo-código]])-2),"")</f>
        <v>100070402</v>
      </c>
      <c r="L163" s="67" t="str">
        <f ca="1">IFERROR(INDEX('Tratamento de dados'!$S$3:$S$6,MATCH(VALUE(RIGHT(Dados_ordenados[[#This Row],[ID 1-catálogo-código]],1)),'Tratamento de dados'!$T$3:$T$6,0)),"")</f>
        <v>CATMAT</v>
      </c>
      <c r="M163" s="67">
        <f ca="1">IFERROR(VALUE(MID(Dados_ordenados[[#This Row],[ID 1-catálogo-código]],2,7)),"")</f>
        <v>7040</v>
      </c>
      <c r="N163" s="68">
        <f ca="1">IFERROR(VLOOKUP(COUNTIF(catmat_ord_col_range,Dados_ordenados[[#This Row],[ID 1-catálogo-código]])&amp;"-"&amp;Dados_ordenados[[#This Row],[ID 1-catálogo-código]],Dados_tratados[[CATMAT/CATSER - Contagem de ocorrências]:[Área Gestora + ID]],2,FALSE),"")</f>
        <v>0</v>
      </c>
      <c r="O163" s="69" t="str">
        <f ca="1">IFERROR(VLOOKUP(COUNTIF(catmat_ord_col_range,Dados_ordenados[[#This Row],[ID 1-catálogo-código]])&amp;"-"&amp;Dados_ordenados[[#This Row],[ID 1-catálogo-código]],Dados_tratados[[CATMAT/CATSER - Contagem de ocorrências]:[Área Gestora + ID]],3,FALSE),"")</f>
        <v>SADI-107</v>
      </c>
      <c r="P163" s="70" t="str">
        <f ca="1">IF(OR(Dados_ordenados[[#This Row],[ID 1-catálogo-código]]="",Dados_ordenados[[#This Row],[ID 1-catálogo-código]]&lt;&gt;catmat_anterior),Dados_ordenados[[#This Row],[Área Gestora-ID]],areagestoraID_anterior&amp;", "&amp;Dados_ordenados[[#This Row],[Área Gestora-ID]])</f>
        <v>SADI-107</v>
      </c>
      <c r="Q163" s="70" t="str">
        <f ca="1">IF(OR(Dados_ordenados[[#This Row],[ID 1-catálogo-código]]="",Dados_ordenados[[#This Row],[ID 1-catálogo-código]]&lt;&gt;catmat_proximo),Dados_ordenados[[#This Row],[ID concatenado por catálogo/código]],"")</f>
        <v/>
      </c>
    </row>
    <row r="164" spans="1:17" x14ac:dyDescent="0.25">
      <c r="A164" s="63" t="str">
        <f ca="1">area_gestora_concatenada</f>
        <v>SADI</v>
      </c>
      <c r="B164" s="64">
        <f ca="1">IFERROR(IF(INDEX(INDIRECT(area_gestora&amp;"!$B$6:$B$1000"),linha_itemPAC+1)=0,"NÃO INFORMADO",INDEX(INDIRECT(area_gestora&amp;"!$B$6:$B$1000"),linha_itemPAC+1)),"")</f>
        <v>135</v>
      </c>
      <c r="C164" s="64" t="str">
        <f ca="1">IFERROR(IF(INDEX(INDIRECT(area_gestora&amp;"!$D$6:$D$1000"),linha_itemPAC+1)="N/A","N/A", IF(INDEX(INDIRECT(area_gestora&amp;"!$D$6:$D$1000"),linha_itemPAC+1)="","NÃO INFORMADO", IF(INDEX(INDIRECT(area_gestora&amp;"!$D$6:$D$1000"),linha_itemPAC+1)=0,"NÃO INFORMADO", INDEX(INDIRECT(area_gestora&amp;"!$D$6:$D$1000"),linha_itemPAC+1)))),"")</f>
        <v>CATMAT</v>
      </c>
      <c r="D164" s="64">
        <f ca="1">IFERROR(IF(ISERROR(VALUE(Dados_tratados[[#This Row],[Catálogo]]))=FALSE,Dados_tratados[[#This Row],[Catálogo]],VLOOKUP(Dados_tratados[[#This Row],[Catálogo]],$S$3:$T$6,2,FALSE)),"")</f>
        <v>2</v>
      </c>
      <c r="E164" s="64">
        <f ca="1">IFERROR(IF(INDEX(INDIRECT(area_gestora&amp;"!$E$6:$E$1000"),linha_itemPAC+1)="N/A",9999999,
IF(INDEX(INDIRECT(area_gestora&amp;"!$E$6:$E$1000"),linha_itemPAC+1)="",0,
VALUE(INDEX(INDIRECT(area_gestora&amp;"!$E$6:$E$1000"),linha_itemPAC+1)))),"")</f>
        <v>5680</v>
      </c>
      <c r="F164" s="64">
        <f ca="1">IFERROR(IF(Dados_tratados[[#This Row],[Código CATSER ou Classe CATMAT]]="","",VALUE(1&amp;TEXT(Dados_tratados[[#This Row],[Código CATSER ou Classe CATMAT]],"0000000")&amp;Dados_tratados[[#This Row],[ID Catálogo]])),"")</f>
        <v>100056802</v>
      </c>
      <c r="G164" s="64" t="str">
        <f ca="1">IF(Dados_tratados[[#This Row],[Código CATSER ou Classe CATMAT]]="","",COUNTIF(catmat_col_range,Dados_tratados[[#This Row],[Concatenação ID 1-catálogo-código]])&amp;"-"&amp;Dados_tratados[[#This Row],[Concatenação ID 1-catálogo-código]])</f>
        <v>1-100056802</v>
      </c>
      <c r="H164" s="65">
        <f ca="1">IFERROR(INDEX(INDIRECT(area_gestora&amp;"!$L$6:$L$1000"),linha_itemPAC+1),"")</f>
        <v>500</v>
      </c>
      <c r="I164" s="66" t="str">
        <f ca="1">Dados_tratados[[#This Row],[Área Gestora]]&amp;"-"&amp;Dados_tratados[[#This Row],[ID PCA]]</f>
        <v>SADI-135</v>
      </c>
      <c r="K164" s="67">
        <f ca="1">IFERROR(SMALL(Dados_tratados[Concatenação ID 1-catálogo-código],ROW(Dados_tratados[[#This Row],[Concatenação ID 1-catálogo-código]])-2),"")</f>
        <v>100070402</v>
      </c>
      <c r="L164" s="67" t="str">
        <f ca="1">IFERROR(INDEX('Tratamento de dados'!$S$3:$S$6,MATCH(VALUE(RIGHT(Dados_ordenados[[#This Row],[ID 1-catálogo-código]],1)),'Tratamento de dados'!$T$3:$T$6,0)),"")</f>
        <v>CATMAT</v>
      </c>
      <c r="M164" s="67">
        <f ca="1">IFERROR(VALUE(MID(Dados_ordenados[[#This Row],[ID 1-catálogo-código]],2,7)),"")</f>
        <v>7040</v>
      </c>
      <c r="N164" s="68">
        <f ca="1">IFERROR(VLOOKUP(COUNTIF(catmat_ord_col_range,Dados_ordenados[[#This Row],[ID 1-catálogo-código]])&amp;"-"&amp;Dados_ordenados[[#This Row],[ID 1-catálogo-código]],Dados_tratados[[CATMAT/CATSER - Contagem de ocorrências]:[Área Gestora + ID]],2,FALSE),"")</f>
        <v>0</v>
      </c>
      <c r="O164" s="69" t="str">
        <f ca="1">IFERROR(VLOOKUP(COUNTIF(catmat_ord_col_range,Dados_ordenados[[#This Row],[ID 1-catálogo-código]])&amp;"-"&amp;Dados_ordenados[[#This Row],[ID 1-catálogo-código]],Dados_tratados[[CATMAT/CATSER - Contagem de ocorrências]:[Área Gestora + ID]],3,FALSE),"")</f>
        <v>SADI-138</v>
      </c>
      <c r="P164" s="70" t="str">
        <f ca="1">IF(OR(Dados_ordenados[[#This Row],[ID 1-catálogo-código]]="",Dados_ordenados[[#This Row],[ID 1-catálogo-código]]&lt;&gt;catmat_anterior),Dados_ordenados[[#This Row],[Área Gestora-ID]],areagestoraID_anterior&amp;", "&amp;Dados_ordenados[[#This Row],[Área Gestora-ID]])</f>
        <v>SADI-107, SADI-138</v>
      </c>
      <c r="Q164" s="70" t="str">
        <f ca="1">IF(OR(Dados_ordenados[[#This Row],[ID 1-catálogo-código]]="",Dados_ordenados[[#This Row],[ID 1-catálogo-código]]&lt;&gt;catmat_proximo),Dados_ordenados[[#This Row],[ID concatenado por catálogo/código]],"")</f>
        <v>SADI-107, SADI-138</v>
      </c>
    </row>
    <row r="165" spans="1:17" x14ac:dyDescent="0.25">
      <c r="A165" s="63" t="str">
        <f ca="1">area_gestora_concatenada</f>
        <v>SADI</v>
      </c>
      <c r="B165" s="64">
        <f ca="1">IFERROR(IF(INDEX(INDIRECT(area_gestora&amp;"!$B$6:$B$1000"),linha_itemPAC+1)=0,"NÃO INFORMADO",INDEX(INDIRECT(area_gestora&amp;"!$B$6:$B$1000"),linha_itemPAC+1)),"")</f>
        <v>136</v>
      </c>
      <c r="C165" s="64" t="str">
        <f ca="1">IFERROR(IF(INDEX(INDIRECT(area_gestora&amp;"!$D$6:$D$1000"),linha_itemPAC+1)="N/A","N/A", IF(INDEX(INDIRECT(area_gestora&amp;"!$D$6:$D$1000"),linha_itemPAC+1)="","NÃO INFORMADO", IF(INDEX(INDIRECT(area_gestora&amp;"!$D$6:$D$1000"),linha_itemPAC+1)=0,"NÃO INFORMADO", INDEX(INDIRECT(area_gestora&amp;"!$D$6:$D$1000"),linha_itemPAC+1)))),"")</f>
        <v>CATSER</v>
      </c>
      <c r="D165" s="64">
        <f ca="1">IFERROR(IF(ISERROR(VALUE(Dados_tratados[[#This Row],[Catálogo]]))=FALSE,Dados_tratados[[#This Row],[Catálogo]],VLOOKUP(Dados_tratados[[#This Row],[Catálogo]],$S$3:$T$6,2,FALSE)),"")</f>
        <v>1</v>
      </c>
      <c r="E165" s="64">
        <f ca="1">IFERROR(IF(INDEX(INDIRECT(area_gestora&amp;"!$E$6:$E$1000"),linha_itemPAC+1)="N/A",9999999,
IF(INDEX(INDIRECT(area_gestora&amp;"!$E$6:$E$1000"),linha_itemPAC+1)="",0,
VALUE(INDEX(INDIRECT(area_gestora&amp;"!$E$6:$E$1000"),linha_itemPAC+1)))),"")</f>
        <v>16195</v>
      </c>
      <c r="F165" s="64">
        <f ca="1">IFERROR(IF(Dados_tratados[[#This Row],[Código CATSER ou Classe CATMAT]]="","",VALUE(1&amp;TEXT(Dados_tratados[[#This Row],[Código CATSER ou Classe CATMAT]],"0000000")&amp;Dados_tratados[[#This Row],[ID Catálogo]])),"")</f>
        <v>100161951</v>
      </c>
      <c r="G165" s="64" t="str">
        <f ca="1">IF(Dados_tratados[[#This Row],[Código CATSER ou Classe CATMAT]]="","",COUNTIF(catmat_col_range,Dados_tratados[[#This Row],[Concatenação ID 1-catálogo-código]])&amp;"-"&amp;Dados_tratados[[#This Row],[Concatenação ID 1-catálogo-código]])</f>
        <v>6-100161951</v>
      </c>
      <c r="H165" s="65">
        <f ca="1">IFERROR(INDEX(INDIRECT(area_gestora&amp;"!$L$6:$L$1000"),linha_itemPAC+1),"")</f>
        <v>70</v>
      </c>
      <c r="I165" s="66" t="str">
        <f ca="1">Dados_tratados[[#This Row],[Área Gestora]]&amp;"-"&amp;Dados_tratados[[#This Row],[ID PCA]]</f>
        <v>SADI-136</v>
      </c>
      <c r="K165" s="67">
        <f ca="1">IFERROR(SMALL(Dados_tratados[Concatenação ID 1-catálogo-código],ROW(Dados_tratados[[#This Row],[Concatenação ID 1-catálogo-código]])-2),"")</f>
        <v>100070502</v>
      </c>
      <c r="L165" s="67" t="str">
        <f ca="1">IFERROR(INDEX('Tratamento de dados'!$S$3:$S$6,MATCH(VALUE(RIGHT(Dados_ordenados[[#This Row],[ID 1-catálogo-código]],1)),'Tratamento de dados'!$T$3:$T$6,0)),"")</f>
        <v>CATMAT</v>
      </c>
      <c r="M165" s="67">
        <f ca="1">IFERROR(VALUE(MID(Dados_ordenados[[#This Row],[ID 1-catálogo-código]],2,7)),"")</f>
        <v>7050</v>
      </c>
      <c r="N165" s="68">
        <f ca="1">IFERROR(VLOOKUP(COUNTIF(catmat_ord_col_range,Dados_ordenados[[#This Row],[ID 1-catálogo-código]])&amp;"-"&amp;Dados_ordenados[[#This Row],[ID 1-catálogo-código]],Dados_tratados[[CATMAT/CATSER - Contagem de ocorrências]:[Área Gestora + ID]],2,FALSE),"")</f>
        <v>0</v>
      </c>
      <c r="O165" s="69" t="str">
        <f ca="1">IFERROR(VLOOKUP(COUNTIF(catmat_ord_col_range,Dados_ordenados[[#This Row],[ID 1-catálogo-código]])&amp;"-"&amp;Dados_ordenados[[#This Row],[ID 1-catálogo-código]],Dados_tratados[[CATMAT/CATSER - Contagem de ocorrências]:[Área Gestora + ID]],3,FALSE),"")</f>
        <v>SETI-41</v>
      </c>
      <c r="P165" s="70" t="str">
        <f ca="1">IF(OR(Dados_ordenados[[#This Row],[ID 1-catálogo-código]]="",Dados_ordenados[[#This Row],[ID 1-catálogo-código]]&lt;&gt;catmat_anterior),Dados_ordenados[[#This Row],[Área Gestora-ID]],areagestoraID_anterior&amp;", "&amp;Dados_ordenados[[#This Row],[Área Gestora-ID]])</f>
        <v>SETI-41</v>
      </c>
      <c r="Q165" s="70" t="str">
        <f ca="1">IF(OR(Dados_ordenados[[#This Row],[ID 1-catálogo-código]]="",Dados_ordenados[[#This Row],[ID 1-catálogo-código]]&lt;&gt;catmat_proximo),Dados_ordenados[[#This Row],[ID concatenado por catálogo/código]],"")</f>
        <v/>
      </c>
    </row>
    <row r="166" spans="1:17" x14ac:dyDescent="0.25">
      <c r="A166" s="63" t="str">
        <f ca="1">area_gestora_concatenada</f>
        <v>SADI</v>
      </c>
      <c r="B166" s="64">
        <f ca="1">IFERROR(IF(INDEX(INDIRECT(area_gestora&amp;"!$B$6:$B$1000"),linha_itemPAC+1)=0,"NÃO INFORMADO",INDEX(INDIRECT(area_gestora&amp;"!$B$6:$B$1000"),linha_itemPAC+1)),"")</f>
        <v>137</v>
      </c>
      <c r="C166" s="64" t="str">
        <f ca="1">IFERROR(IF(INDEX(INDIRECT(area_gestora&amp;"!$D$6:$D$1000"),linha_itemPAC+1)="N/A","N/A", IF(INDEX(INDIRECT(area_gestora&amp;"!$D$6:$D$1000"),linha_itemPAC+1)="","NÃO INFORMADO", IF(INDEX(INDIRECT(area_gestora&amp;"!$D$6:$D$1000"),linha_itemPAC+1)=0,"NÃO INFORMADO", INDEX(INDIRECT(area_gestora&amp;"!$D$6:$D$1000"),linha_itemPAC+1)))),"")</f>
        <v>CATMAT</v>
      </c>
      <c r="D166" s="64">
        <f ca="1">IFERROR(IF(ISERROR(VALUE(Dados_tratados[[#This Row],[Catálogo]]))=FALSE,Dados_tratados[[#This Row],[Catálogo]],VLOOKUP(Dados_tratados[[#This Row],[Catálogo]],$S$3:$T$6,2,FALSE)),"")</f>
        <v>2</v>
      </c>
      <c r="E166" s="64">
        <f ca="1">IFERROR(IF(INDEX(INDIRECT(area_gestora&amp;"!$E$6:$E$1000"),linha_itemPAC+1)="N/A",9999999,
IF(INDEX(INDIRECT(area_gestora&amp;"!$E$6:$E$1000"),linha_itemPAC+1)="",0,
VALUE(INDEX(INDIRECT(area_gestora&amp;"!$E$6:$E$1000"),linha_itemPAC+1)))),"")</f>
        <v>5805</v>
      </c>
      <c r="F166" s="64">
        <f ca="1">IFERROR(IF(Dados_tratados[[#This Row],[Código CATSER ou Classe CATMAT]]="","",VALUE(1&amp;TEXT(Dados_tratados[[#This Row],[Código CATSER ou Classe CATMAT]],"0000000")&amp;Dados_tratados[[#This Row],[ID Catálogo]])),"")</f>
        <v>100058052</v>
      </c>
      <c r="G166" s="64" t="str">
        <f ca="1">IF(Dados_tratados[[#This Row],[Código CATSER ou Classe CATMAT]]="","",COUNTIF(catmat_col_range,Dados_tratados[[#This Row],[Concatenação ID 1-catálogo-código]])&amp;"-"&amp;Dados_tratados[[#This Row],[Concatenação ID 1-catálogo-código]])</f>
        <v>2-100058052</v>
      </c>
      <c r="H166" s="65">
        <f ca="1">IFERROR(INDEX(INDIRECT(area_gestora&amp;"!$L$6:$L$1000"),linha_itemPAC+1),"")</f>
        <v>59400</v>
      </c>
      <c r="I166" s="66" t="str">
        <f ca="1">Dados_tratados[[#This Row],[Área Gestora]]&amp;"-"&amp;Dados_tratados[[#This Row],[ID PCA]]</f>
        <v>SADI-137</v>
      </c>
      <c r="K166" s="67">
        <f ca="1">IFERROR(SMALL(Dados_tratados[Concatenação ID 1-catálogo-código],ROW(Dados_tratados[[#This Row],[Concatenação ID 1-catálogo-código]])-2),"")</f>
        <v>100070502</v>
      </c>
      <c r="L166" s="67" t="str">
        <f ca="1">IFERROR(INDEX('Tratamento de dados'!$S$3:$S$6,MATCH(VALUE(RIGHT(Dados_ordenados[[#This Row],[ID 1-catálogo-código]],1)),'Tratamento de dados'!$T$3:$T$6,0)),"")</f>
        <v>CATMAT</v>
      </c>
      <c r="M166" s="67">
        <f ca="1">IFERROR(VALUE(MID(Dados_ordenados[[#This Row],[ID 1-catálogo-código]],2,7)),"")</f>
        <v>7050</v>
      </c>
      <c r="N166" s="68">
        <f ca="1">IFERROR(VLOOKUP(COUNTIF(catmat_ord_col_range,Dados_ordenados[[#This Row],[ID 1-catálogo-código]])&amp;"-"&amp;Dados_ordenados[[#This Row],[ID 1-catálogo-código]],Dados_tratados[[CATMAT/CATSER - Contagem de ocorrências]:[Área Gestora + ID]],2,FALSE),"")</f>
        <v>0</v>
      </c>
      <c r="O166" s="69" t="str">
        <f ca="1">IFERROR(VLOOKUP(COUNTIF(catmat_ord_col_range,Dados_ordenados[[#This Row],[ID 1-catálogo-código]])&amp;"-"&amp;Dados_ordenados[[#This Row],[ID 1-catálogo-código]],Dados_tratados[[CATMAT/CATSER - Contagem de ocorrências]:[Área Gestora + ID]],3,FALSE),"")</f>
        <v>SETI-43</v>
      </c>
      <c r="P166" s="70" t="str">
        <f ca="1">IF(OR(Dados_ordenados[[#This Row],[ID 1-catálogo-código]]="",Dados_ordenados[[#This Row],[ID 1-catálogo-código]]&lt;&gt;catmat_anterior),Dados_ordenados[[#This Row],[Área Gestora-ID]],areagestoraID_anterior&amp;", "&amp;Dados_ordenados[[#This Row],[Área Gestora-ID]])</f>
        <v>SETI-41, SETI-43</v>
      </c>
      <c r="Q166" s="70" t="str">
        <f ca="1">IF(OR(Dados_ordenados[[#This Row],[ID 1-catálogo-código]]="",Dados_ordenados[[#This Row],[ID 1-catálogo-código]]&lt;&gt;catmat_proximo),Dados_ordenados[[#This Row],[ID concatenado por catálogo/código]],"")</f>
        <v/>
      </c>
    </row>
    <row r="167" spans="1:17" x14ac:dyDescent="0.25">
      <c r="A167" s="63" t="str">
        <f ca="1">area_gestora_concatenada</f>
        <v>SADI</v>
      </c>
      <c r="B167" s="64">
        <f ca="1">IFERROR(IF(INDEX(INDIRECT(area_gestora&amp;"!$B$6:$B$1000"),linha_itemPAC+1)=0,"NÃO INFORMADO",INDEX(INDIRECT(area_gestora&amp;"!$B$6:$B$1000"),linha_itemPAC+1)),"")</f>
        <v>138</v>
      </c>
      <c r="C167" s="64" t="str">
        <f ca="1">IFERROR(IF(INDEX(INDIRECT(area_gestora&amp;"!$D$6:$D$1000"),linha_itemPAC+1)="N/A","N/A", IF(INDEX(INDIRECT(area_gestora&amp;"!$D$6:$D$1000"),linha_itemPAC+1)="","NÃO INFORMADO", IF(INDEX(INDIRECT(area_gestora&amp;"!$D$6:$D$1000"),linha_itemPAC+1)=0,"NÃO INFORMADO", INDEX(INDIRECT(area_gestora&amp;"!$D$6:$D$1000"),linha_itemPAC+1)))),"")</f>
        <v>CATMAT</v>
      </c>
      <c r="D167" s="64">
        <f ca="1">IFERROR(IF(ISERROR(VALUE(Dados_tratados[[#This Row],[Catálogo]]))=FALSE,Dados_tratados[[#This Row],[Catálogo]],VLOOKUP(Dados_tratados[[#This Row],[Catálogo]],$S$3:$T$6,2,FALSE)),"")</f>
        <v>2</v>
      </c>
      <c r="E167" s="64">
        <f ca="1">IFERROR(IF(INDEX(INDIRECT(area_gestora&amp;"!$E$6:$E$1000"),linha_itemPAC+1)="N/A",9999999,
IF(INDEX(INDIRECT(area_gestora&amp;"!$E$6:$E$1000"),linha_itemPAC+1)="",0,
VALUE(INDEX(INDIRECT(area_gestora&amp;"!$E$6:$E$1000"),linha_itemPAC+1)))),"")</f>
        <v>7040</v>
      </c>
      <c r="F167" s="64">
        <f ca="1">IFERROR(IF(Dados_tratados[[#This Row],[Código CATSER ou Classe CATMAT]]="","",VALUE(1&amp;TEXT(Dados_tratados[[#This Row],[Código CATSER ou Classe CATMAT]],"0000000")&amp;Dados_tratados[[#This Row],[ID Catálogo]])),"")</f>
        <v>100070402</v>
      </c>
      <c r="G167" s="64" t="str">
        <f ca="1">IF(Dados_tratados[[#This Row],[Código CATSER ou Classe CATMAT]]="","",COUNTIF(catmat_col_range,Dados_tratados[[#This Row],[Concatenação ID 1-catálogo-código]])&amp;"-"&amp;Dados_tratados[[#This Row],[Concatenação ID 1-catálogo-código]])</f>
        <v>2-100070402</v>
      </c>
      <c r="H167" s="65">
        <f ca="1">IFERROR(INDEX(INDIRECT(area_gestora&amp;"!$L$6:$L$1000"),linha_itemPAC+1),"")</f>
        <v>0</v>
      </c>
      <c r="I167" s="66" t="str">
        <f ca="1">Dados_tratados[[#This Row],[Área Gestora]]&amp;"-"&amp;Dados_tratados[[#This Row],[ID PCA]]</f>
        <v>SADI-138</v>
      </c>
      <c r="K167" s="67">
        <f ca="1">IFERROR(SMALL(Dados_tratados[Concatenação ID 1-catálogo-código],ROW(Dados_tratados[[#This Row],[Concatenação ID 1-catálogo-código]])-2),"")</f>
        <v>100070502</v>
      </c>
      <c r="L167" s="67" t="str">
        <f ca="1">IFERROR(INDEX('Tratamento de dados'!$S$3:$S$6,MATCH(VALUE(RIGHT(Dados_ordenados[[#This Row],[ID 1-catálogo-código]],1)),'Tratamento de dados'!$T$3:$T$6,0)),"")</f>
        <v>CATMAT</v>
      </c>
      <c r="M167" s="67">
        <f ca="1">IFERROR(VALUE(MID(Dados_ordenados[[#This Row],[ID 1-catálogo-código]],2,7)),"")</f>
        <v>7050</v>
      </c>
      <c r="N167" s="68">
        <f ca="1">IFERROR(VLOOKUP(COUNTIF(catmat_ord_col_range,Dados_ordenados[[#This Row],[ID 1-catálogo-código]])&amp;"-"&amp;Dados_ordenados[[#This Row],[ID 1-catálogo-código]],Dados_tratados[[CATMAT/CATSER - Contagem de ocorrências]:[Área Gestora + ID]],2,FALSE),"")</f>
        <v>12459453</v>
      </c>
      <c r="O167" s="69" t="str">
        <f ca="1">IFERROR(VLOOKUP(COUNTIF(catmat_ord_col_range,Dados_ordenados[[#This Row],[ID 1-catálogo-código]])&amp;"-"&amp;Dados_ordenados[[#This Row],[ID 1-catálogo-código]],Dados_tratados[[CATMAT/CATSER - Contagem de ocorrências]:[Área Gestora + ID]],3,FALSE),"")</f>
        <v>SETI-60</v>
      </c>
      <c r="P167" s="70" t="str">
        <f ca="1">IF(OR(Dados_ordenados[[#This Row],[ID 1-catálogo-código]]="",Dados_ordenados[[#This Row],[ID 1-catálogo-código]]&lt;&gt;catmat_anterior),Dados_ordenados[[#This Row],[Área Gestora-ID]],areagestoraID_anterior&amp;", "&amp;Dados_ordenados[[#This Row],[Área Gestora-ID]])</f>
        <v>SETI-41, SETI-43, SETI-60</v>
      </c>
      <c r="Q167" s="70" t="str">
        <f ca="1">IF(OR(Dados_ordenados[[#This Row],[ID 1-catálogo-código]]="",Dados_ordenados[[#This Row],[ID 1-catálogo-código]]&lt;&gt;catmat_proximo),Dados_ordenados[[#This Row],[ID concatenado por catálogo/código]],"")</f>
        <v/>
      </c>
    </row>
    <row r="168" spans="1:17" x14ac:dyDescent="0.25">
      <c r="A168" s="63" t="str">
        <f ca="1">area_gestora_concatenada</f>
        <v>SADI</v>
      </c>
      <c r="B168" s="64">
        <f ca="1">IFERROR(IF(INDEX(INDIRECT(area_gestora&amp;"!$B$6:$B$1000"),linha_itemPAC+1)=0,"NÃO INFORMADO",INDEX(INDIRECT(area_gestora&amp;"!$B$6:$B$1000"),linha_itemPAC+1)),"")</f>
        <v>139</v>
      </c>
      <c r="C168" s="64" t="str">
        <f ca="1">IFERROR(IF(INDEX(INDIRECT(area_gestora&amp;"!$D$6:$D$1000"),linha_itemPAC+1)="N/A","N/A", IF(INDEX(INDIRECT(area_gestora&amp;"!$D$6:$D$1000"),linha_itemPAC+1)="","NÃO INFORMADO", IF(INDEX(INDIRECT(area_gestora&amp;"!$D$6:$D$1000"),linha_itemPAC+1)=0,"NÃO INFORMADO", INDEX(INDIRECT(area_gestora&amp;"!$D$6:$D$1000"),linha_itemPAC+1)))),"")</f>
        <v>CATSER</v>
      </c>
      <c r="D168" s="64">
        <f ca="1">IFERROR(IF(ISERROR(VALUE(Dados_tratados[[#This Row],[Catálogo]]))=FALSE,Dados_tratados[[#This Row],[Catálogo]],VLOOKUP(Dados_tratados[[#This Row],[Catálogo]],$S$3:$T$6,2,FALSE)),"")</f>
        <v>1</v>
      </c>
      <c r="E168" s="64">
        <f ca="1">IFERROR(IF(INDEX(INDIRECT(area_gestora&amp;"!$E$6:$E$1000"),linha_itemPAC+1)="N/A",9999999,
IF(INDEX(INDIRECT(area_gestora&amp;"!$E$6:$E$1000"),linha_itemPAC+1)="",0,
VALUE(INDEX(INDIRECT(area_gestora&amp;"!$E$6:$E$1000"),linha_itemPAC+1)))),"")</f>
        <v>20710</v>
      </c>
      <c r="F168" s="64">
        <f ca="1">IFERROR(IF(Dados_tratados[[#This Row],[Código CATSER ou Classe CATMAT]]="","",VALUE(1&amp;TEXT(Dados_tratados[[#This Row],[Código CATSER ou Classe CATMAT]],"0000000")&amp;Dados_tratados[[#This Row],[ID Catálogo]])),"")</f>
        <v>100207101</v>
      </c>
      <c r="G168" s="64" t="str">
        <f ca="1">IF(Dados_tratados[[#This Row],[Código CATSER ou Classe CATMAT]]="","",COUNTIF(catmat_col_range,Dados_tratados[[#This Row],[Concatenação ID 1-catálogo-código]])&amp;"-"&amp;Dados_tratados[[#This Row],[Concatenação ID 1-catálogo-código]])</f>
        <v>2-100207101</v>
      </c>
      <c r="H168" s="65">
        <f ca="1">IFERROR(INDEX(INDIRECT(area_gestora&amp;"!$L$6:$L$1000"),linha_itemPAC+1),"")</f>
        <v>1020.17</v>
      </c>
      <c r="I168" s="66" t="str">
        <f ca="1">Dados_tratados[[#This Row],[Área Gestora]]&amp;"-"&amp;Dados_tratados[[#This Row],[ID PCA]]</f>
        <v>SADI-139</v>
      </c>
      <c r="K168" s="67">
        <f ca="1">IFERROR(SMALL(Dados_tratados[Concatenação ID 1-catálogo-código],ROW(Dados_tratados[[#This Row],[Concatenação ID 1-catálogo-código]])-2),"")</f>
        <v>100070502</v>
      </c>
      <c r="L168" s="67" t="str">
        <f ca="1">IFERROR(INDEX('Tratamento de dados'!$S$3:$S$6,MATCH(VALUE(RIGHT(Dados_ordenados[[#This Row],[ID 1-catálogo-código]],1)),'Tratamento de dados'!$T$3:$T$6,0)),"")</f>
        <v>CATMAT</v>
      </c>
      <c r="M168" s="67">
        <f ca="1">IFERROR(VALUE(MID(Dados_ordenados[[#This Row],[ID 1-catálogo-código]],2,7)),"")</f>
        <v>7050</v>
      </c>
      <c r="N168" s="68">
        <f ca="1">IFERROR(VLOOKUP(COUNTIF(catmat_ord_col_range,Dados_ordenados[[#This Row],[ID 1-catálogo-código]])&amp;"-"&amp;Dados_ordenados[[#This Row],[ID 1-catálogo-código]],Dados_tratados[[CATMAT/CATSER - Contagem de ocorrências]:[Área Gestora + ID]],2,FALSE),"")</f>
        <v>3636093</v>
      </c>
      <c r="O168" s="69" t="str">
        <f ca="1">IFERROR(VLOOKUP(COUNTIF(catmat_ord_col_range,Dados_ordenados[[#This Row],[ID 1-catálogo-código]])&amp;"-"&amp;Dados_ordenados[[#This Row],[ID 1-catálogo-código]],Dados_tratados[[CATMAT/CATSER - Contagem de ocorrências]:[Área Gestora + ID]],3,FALSE),"")</f>
        <v>SETI-63</v>
      </c>
      <c r="P168" s="70" t="str">
        <f ca="1">IF(OR(Dados_ordenados[[#This Row],[ID 1-catálogo-código]]="",Dados_ordenados[[#This Row],[ID 1-catálogo-código]]&lt;&gt;catmat_anterior),Dados_ordenados[[#This Row],[Área Gestora-ID]],areagestoraID_anterior&amp;", "&amp;Dados_ordenados[[#This Row],[Área Gestora-ID]])</f>
        <v>SETI-41, SETI-43, SETI-60, SETI-63</v>
      </c>
      <c r="Q168" s="70" t="str">
        <f ca="1">IF(OR(Dados_ordenados[[#This Row],[ID 1-catálogo-código]]="",Dados_ordenados[[#This Row],[ID 1-catálogo-código]]&lt;&gt;catmat_proximo),Dados_ordenados[[#This Row],[ID concatenado por catálogo/código]],"")</f>
        <v/>
      </c>
    </row>
    <row r="169" spans="1:17" x14ac:dyDescent="0.25">
      <c r="A169" s="63" t="str">
        <f ca="1">area_gestora_concatenada</f>
        <v>SADI</v>
      </c>
      <c r="B169" s="64">
        <f ca="1">IFERROR(IF(INDEX(INDIRECT(area_gestora&amp;"!$B$6:$B$1000"),linha_itemPAC+1)=0,"NÃO INFORMADO",INDEX(INDIRECT(area_gestora&amp;"!$B$6:$B$1000"),linha_itemPAC+1)),"")</f>
        <v>140</v>
      </c>
      <c r="C169" s="64" t="str">
        <f ca="1">IFERROR(IF(INDEX(INDIRECT(area_gestora&amp;"!$D$6:$D$1000"),linha_itemPAC+1)="N/A","N/A", IF(INDEX(INDIRECT(area_gestora&amp;"!$D$6:$D$1000"),linha_itemPAC+1)="","NÃO INFORMADO", IF(INDEX(INDIRECT(area_gestora&amp;"!$D$6:$D$1000"),linha_itemPAC+1)=0,"NÃO INFORMADO", INDEX(INDIRECT(area_gestora&amp;"!$D$6:$D$1000"),linha_itemPAC+1)))),"")</f>
        <v>CATMAT</v>
      </c>
      <c r="D169" s="64">
        <f ca="1">IFERROR(IF(ISERROR(VALUE(Dados_tratados[[#This Row],[Catálogo]]))=FALSE,Dados_tratados[[#This Row],[Catálogo]],VLOOKUP(Dados_tratados[[#This Row],[Catálogo]],$S$3:$T$6,2,FALSE)),"")</f>
        <v>2</v>
      </c>
      <c r="E169" s="64">
        <f ca="1">IFERROR(IF(INDEX(INDIRECT(area_gestora&amp;"!$E$6:$E$1000"),linha_itemPAC+1)="N/A",9999999,
IF(INDEX(INDIRECT(area_gestora&amp;"!$E$6:$E$1000"),linha_itemPAC+1)="",0,
VALUE(INDEX(INDIRECT(area_gestora&amp;"!$E$6:$E$1000"),linha_itemPAC+1)))),"")</f>
        <v>6145</v>
      </c>
      <c r="F169" s="64">
        <f ca="1">IFERROR(IF(Dados_tratados[[#This Row],[Código CATSER ou Classe CATMAT]]="","",VALUE(1&amp;TEXT(Dados_tratados[[#This Row],[Código CATSER ou Classe CATMAT]],"0000000")&amp;Dados_tratados[[#This Row],[ID Catálogo]])),"")</f>
        <v>100061452</v>
      </c>
      <c r="G169" s="64" t="str">
        <f ca="1">IF(Dados_tratados[[#This Row],[Código CATSER ou Classe CATMAT]]="","",COUNTIF(catmat_col_range,Dados_tratados[[#This Row],[Concatenação ID 1-catálogo-código]])&amp;"-"&amp;Dados_tratados[[#This Row],[Concatenação ID 1-catálogo-código]])</f>
        <v>1-100061452</v>
      </c>
      <c r="H169" s="65">
        <f ca="1">IFERROR(INDEX(INDIRECT(area_gestora&amp;"!$L$6:$L$1000"),linha_itemPAC+1),"")</f>
        <v>6328</v>
      </c>
      <c r="I169" s="66" t="str">
        <f ca="1">Dados_tratados[[#This Row],[Área Gestora]]&amp;"-"&amp;Dados_tratados[[#This Row],[ID PCA]]</f>
        <v>SADI-140</v>
      </c>
      <c r="K169" s="67">
        <f ca="1">IFERROR(SMALL(Dados_tratados[Concatenação ID 1-catálogo-código],ROW(Dados_tratados[[#This Row],[Concatenação ID 1-catálogo-código]])-2),"")</f>
        <v>100070502</v>
      </c>
      <c r="L169" s="67" t="str">
        <f ca="1">IFERROR(INDEX('Tratamento de dados'!$S$3:$S$6,MATCH(VALUE(RIGHT(Dados_ordenados[[#This Row],[ID 1-catálogo-código]],1)),'Tratamento de dados'!$T$3:$T$6,0)),"")</f>
        <v>CATMAT</v>
      </c>
      <c r="M169" s="67">
        <f ca="1">IFERROR(VALUE(MID(Dados_ordenados[[#This Row],[ID 1-catálogo-código]],2,7)),"")</f>
        <v>7050</v>
      </c>
      <c r="N169" s="68">
        <f ca="1">IFERROR(VLOOKUP(COUNTIF(catmat_ord_col_range,Dados_ordenados[[#This Row],[ID 1-catálogo-código]])&amp;"-"&amp;Dados_ordenados[[#This Row],[ID 1-catálogo-código]],Dados_tratados[[CATMAT/CATSER - Contagem de ocorrências]:[Área Gestora + ID]],2,FALSE),"")</f>
        <v>0</v>
      </c>
      <c r="O169" s="69" t="str">
        <f ca="1">IFERROR(VLOOKUP(COUNTIF(catmat_ord_col_range,Dados_ordenados[[#This Row],[ID 1-catálogo-código]])&amp;"-"&amp;Dados_ordenados[[#This Row],[ID 1-catálogo-código]],Dados_tratados[[CATMAT/CATSER - Contagem de ocorrências]:[Área Gestora + ID]],3,FALSE),"")</f>
        <v>SETI-69</v>
      </c>
      <c r="P169" s="70" t="str">
        <f ca="1">IF(OR(Dados_ordenados[[#This Row],[ID 1-catálogo-código]]="",Dados_ordenados[[#This Row],[ID 1-catálogo-código]]&lt;&gt;catmat_anterior),Dados_ordenados[[#This Row],[Área Gestora-ID]],areagestoraID_anterior&amp;", "&amp;Dados_ordenados[[#This Row],[Área Gestora-ID]])</f>
        <v>SETI-41, SETI-43, SETI-60, SETI-63, SETI-69</v>
      </c>
      <c r="Q169" s="70" t="str">
        <f ca="1">IF(OR(Dados_ordenados[[#This Row],[ID 1-catálogo-código]]="",Dados_ordenados[[#This Row],[ID 1-catálogo-código]]&lt;&gt;catmat_proximo),Dados_ordenados[[#This Row],[ID concatenado por catálogo/código]],"")</f>
        <v/>
      </c>
    </row>
    <row r="170" spans="1:17" x14ac:dyDescent="0.25">
      <c r="A170" s="63" t="str">
        <f ca="1">area_gestora_concatenada</f>
        <v>SADI</v>
      </c>
      <c r="B170" s="64">
        <f ca="1">IFERROR(IF(INDEX(INDIRECT(area_gestora&amp;"!$B$6:$B$1000"),linha_itemPAC+1)=0,"NÃO INFORMADO",INDEX(INDIRECT(area_gestora&amp;"!$B$6:$B$1000"),linha_itemPAC+1)),"")</f>
        <v>141</v>
      </c>
      <c r="C170" s="64" t="str">
        <f ca="1">IFERROR(IF(INDEX(INDIRECT(area_gestora&amp;"!$D$6:$D$1000"),linha_itemPAC+1)="N/A","N/A", IF(INDEX(INDIRECT(area_gestora&amp;"!$D$6:$D$1000"),linha_itemPAC+1)="","NÃO INFORMADO", IF(INDEX(INDIRECT(area_gestora&amp;"!$D$6:$D$1000"),linha_itemPAC+1)=0,"NÃO INFORMADO", INDEX(INDIRECT(area_gestora&amp;"!$D$6:$D$1000"),linha_itemPAC+1)))),"")</f>
        <v>CATMAT</v>
      </c>
      <c r="D170" s="64">
        <f ca="1">IFERROR(IF(ISERROR(VALUE(Dados_tratados[[#This Row],[Catálogo]]))=FALSE,Dados_tratados[[#This Row],[Catálogo]],VLOOKUP(Dados_tratados[[#This Row],[Catálogo]],$S$3:$T$6,2,FALSE)),"")</f>
        <v>2</v>
      </c>
      <c r="E170" s="64">
        <f ca="1">IFERROR(IF(INDEX(INDIRECT(area_gestora&amp;"!$E$6:$E$1000"),linha_itemPAC+1)="N/A",9999999,
IF(INDEX(INDIRECT(area_gestora&amp;"!$E$6:$E$1000"),linha_itemPAC+1)="",0,
VALUE(INDEX(INDIRECT(area_gestora&amp;"!$E$6:$E$1000"),linha_itemPAC+1)))),"")</f>
        <v>7220</v>
      </c>
      <c r="F170" s="64">
        <f ca="1">IFERROR(IF(Dados_tratados[[#This Row],[Código CATSER ou Classe CATMAT]]="","",VALUE(1&amp;TEXT(Dados_tratados[[#This Row],[Código CATSER ou Classe CATMAT]],"0000000")&amp;Dados_tratados[[#This Row],[ID Catálogo]])),"")</f>
        <v>100072202</v>
      </c>
      <c r="G170" s="64" t="str">
        <f ca="1">IF(Dados_tratados[[#This Row],[Código CATSER ou Classe CATMAT]]="","",COUNTIF(catmat_col_range,Dados_tratados[[#This Row],[Concatenação ID 1-catálogo-código]])&amp;"-"&amp;Dados_tratados[[#This Row],[Concatenação ID 1-catálogo-código]])</f>
        <v>1-100072202</v>
      </c>
      <c r="H170" s="65">
        <f ca="1">IFERROR(INDEX(INDIRECT(area_gestora&amp;"!$L$6:$L$1000"),linha_itemPAC+1),"")</f>
        <v>93275</v>
      </c>
      <c r="I170" s="66" t="str">
        <f ca="1">Dados_tratados[[#This Row],[Área Gestora]]&amp;"-"&amp;Dados_tratados[[#This Row],[ID PCA]]</f>
        <v>SADI-141</v>
      </c>
      <c r="K170" s="67">
        <f ca="1">IFERROR(SMALL(Dados_tratados[Concatenação ID 1-catálogo-código],ROW(Dados_tratados[[#This Row],[Concatenação ID 1-catálogo-código]])-2),"")</f>
        <v>100070502</v>
      </c>
      <c r="L170" s="67" t="str">
        <f ca="1">IFERROR(INDEX('Tratamento de dados'!$S$3:$S$6,MATCH(VALUE(RIGHT(Dados_ordenados[[#This Row],[ID 1-catálogo-código]],1)),'Tratamento de dados'!$T$3:$T$6,0)),"")</f>
        <v>CATMAT</v>
      </c>
      <c r="M170" s="67">
        <f ca="1">IFERROR(VALUE(MID(Dados_ordenados[[#This Row],[ID 1-catálogo-código]],2,7)),"")</f>
        <v>7050</v>
      </c>
      <c r="N170" s="68">
        <f ca="1">IFERROR(VLOOKUP(COUNTIF(catmat_ord_col_range,Dados_ordenados[[#This Row],[ID 1-catálogo-código]])&amp;"-"&amp;Dados_ordenados[[#This Row],[ID 1-catálogo-código]],Dados_tratados[[CATMAT/CATSER - Contagem de ocorrências]:[Área Gestora + ID]],2,FALSE),"")</f>
        <v>0</v>
      </c>
      <c r="O170" s="69" t="str">
        <f ca="1">IFERROR(VLOOKUP(COUNTIF(catmat_ord_col_range,Dados_ordenados[[#This Row],[ID 1-catálogo-código]])&amp;"-"&amp;Dados_ordenados[[#This Row],[ID 1-catálogo-código]],Dados_tratados[[CATMAT/CATSER - Contagem de ocorrências]:[Área Gestora + ID]],3,FALSE),"")</f>
        <v>SETI-70</v>
      </c>
      <c r="P170" s="70" t="str">
        <f ca="1">IF(OR(Dados_ordenados[[#This Row],[ID 1-catálogo-código]]="",Dados_ordenados[[#This Row],[ID 1-catálogo-código]]&lt;&gt;catmat_anterior),Dados_ordenados[[#This Row],[Área Gestora-ID]],areagestoraID_anterior&amp;", "&amp;Dados_ordenados[[#This Row],[Área Gestora-ID]])</f>
        <v>SETI-41, SETI-43, SETI-60, SETI-63, SETI-69, SETI-70</v>
      </c>
      <c r="Q170" s="70" t="str">
        <f ca="1">IF(OR(Dados_ordenados[[#This Row],[ID 1-catálogo-código]]="",Dados_ordenados[[#This Row],[ID 1-catálogo-código]]&lt;&gt;catmat_proximo),Dados_ordenados[[#This Row],[ID concatenado por catálogo/código]],"")</f>
        <v/>
      </c>
    </row>
    <row r="171" spans="1:17" x14ac:dyDescent="0.25">
      <c r="A171" s="63" t="str">
        <f ca="1">area_gestora_concatenada</f>
        <v>SADI</v>
      </c>
      <c r="B171" s="64">
        <f ca="1">IFERROR(IF(INDEX(INDIRECT(area_gestora&amp;"!$B$6:$B$1000"),linha_itemPAC+1)=0,"NÃO INFORMADO",INDEX(INDIRECT(area_gestora&amp;"!$B$6:$B$1000"),linha_itemPAC+1)),"")</f>
        <v>142</v>
      </c>
      <c r="C171" s="64" t="str">
        <f ca="1">IFERROR(IF(INDEX(INDIRECT(area_gestora&amp;"!$D$6:$D$1000"),linha_itemPAC+1)="N/A","N/A", IF(INDEX(INDIRECT(area_gestora&amp;"!$D$6:$D$1000"),linha_itemPAC+1)="","NÃO INFORMADO", IF(INDEX(INDIRECT(area_gestora&amp;"!$D$6:$D$1000"),linha_itemPAC+1)=0,"NÃO INFORMADO", INDEX(INDIRECT(area_gestora&amp;"!$D$6:$D$1000"),linha_itemPAC+1)))),"")</f>
        <v>CATMAT</v>
      </c>
      <c r="D171" s="64">
        <f ca="1">IFERROR(IF(ISERROR(VALUE(Dados_tratados[[#This Row],[Catálogo]]))=FALSE,Dados_tratados[[#This Row],[Catálogo]],VLOOKUP(Dados_tratados[[#This Row],[Catálogo]],$S$3:$T$6,2,FALSE)),"")</f>
        <v>2</v>
      </c>
      <c r="E171" s="64">
        <f ca="1">IFERROR(IF(INDEX(INDIRECT(area_gestora&amp;"!$E$6:$E$1000"),linha_itemPAC+1)="N/A",9999999,
IF(INDEX(INDIRECT(area_gestora&amp;"!$E$6:$E$1000"),linha_itemPAC+1)="",0,
VALUE(INDEX(INDIRECT(area_gestora&amp;"!$E$6:$E$1000"),linha_itemPAC+1)))),"")</f>
        <v>7690</v>
      </c>
      <c r="F171" s="64">
        <f ca="1">IFERROR(IF(Dados_tratados[[#This Row],[Código CATSER ou Classe CATMAT]]="","",VALUE(1&amp;TEXT(Dados_tratados[[#This Row],[Código CATSER ou Classe CATMAT]],"0000000")&amp;Dados_tratados[[#This Row],[ID Catálogo]])),"")</f>
        <v>100076902</v>
      </c>
      <c r="G171" s="64" t="str">
        <f ca="1">IF(Dados_tratados[[#This Row],[Código CATSER ou Classe CATMAT]]="","",COUNTIF(catmat_col_range,Dados_tratados[[#This Row],[Concatenação ID 1-catálogo-código]])&amp;"-"&amp;Dados_tratados[[#This Row],[Concatenação ID 1-catálogo-código]])</f>
        <v>1-100076902</v>
      </c>
      <c r="H171" s="65">
        <f ca="1">IFERROR(INDEX(INDIRECT(area_gestora&amp;"!$L$6:$L$1000"),linha_itemPAC+1),"")</f>
        <v>11400</v>
      </c>
      <c r="I171" s="66" t="str">
        <f ca="1">Dados_tratados[[#This Row],[Área Gestora]]&amp;"-"&amp;Dados_tratados[[#This Row],[ID PCA]]</f>
        <v>SADI-142</v>
      </c>
      <c r="K171" s="67">
        <f ca="1">IFERROR(SMALL(Dados_tratados[Concatenação ID 1-catálogo-código],ROW(Dados_tratados[[#This Row],[Concatenação ID 1-catálogo-código]])-2),"")</f>
        <v>100070502</v>
      </c>
      <c r="L171" s="67" t="str">
        <f ca="1">IFERROR(INDEX('Tratamento de dados'!$S$3:$S$6,MATCH(VALUE(RIGHT(Dados_ordenados[[#This Row],[ID 1-catálogo-código]],1)),'Tratamento de dados'!$T$3:$T$6,0)),"")</f>
        <v>CATMAT</v>
      </c>
      <c r="M171" s="67">
        <f ca="1">IFERROR(VALUE(MID(Dados_ordenados[[#This Row],[ID 1-catálogo-código]],2,7)),"")</f>
        <v>7050</v>
      </c>
      <c r="N171" s="68">
        <f ca="1">IFERROR(VLOOKUP(COUNTIF(catmat_ord_col_range,Dados_ordenados[[#This Row],[ID 1-catálogo-código]])&amp;"-"&amp;Dados_ordenados[[#This Row],[ID 1-catálogo-código]],Dados_tratados[[CATMAT/CATSER - Contagem de ocorrências]:[Área Gestora + ID]],2,FALSE),"")</f>
        <v>0</v>
      </c>
      <c r="O171" s="69" t="str">
        <f ca="1">IFERROR(VLOOKUP(COUNTIF(catmat_ord_col_range,Dados_ordenados[[#This Row],[ID 1-catálogo-código]])&amp;"-"&amp;Dados_ordenados[[#This Row],[ID 1-catálogo-código]],Dados_tratados[[CATMAT/CATSER - Contagem de ocorrências]:[Área Gestora + ID]],3,FALSE),"")</f>
        <v>SETI-72</v>
      </c>
      <c r="P171" s="70" t="str">
        <f ca="1">IF(OR(Dados_ordenados[[#This Row],[ID 1-catálogo-código]]="",Dados_ordenados[[#This Row],[ID 1-catálogo-código]]&lt;&gt;catmat_anterior),Dados_ordenados[[#This Row],[Área Gestora-ID]],areagestoraID_anterior&amp;", "&amp;Dados_ordenados[[#This Row],[Área Gestora-ID]])</f>
        <v>SETI-41, SETI-43, SETI-60, SETI-63, SETI-69, SETI-70, SETI-72</v>
      </c>
      <c r="Q171" s="70" t="str">
        <f ca="1">IF(OR(Dados_ordenados[[#This Row],[ID 1-catálogo-código]]="",Dados_ordenados[[#This Row],[ID 1-catálogo-código]]&lt;&gt;catmat_proximo),Dados_ordenados[[#This Row],[ID concatenado por catálogo/código]],"")</f>
        <v>SETI-41, SETI-43, SETI-60, SETI-63, SETI-69, SETI-70, SETI-72</v>
      </c>
    </row>
    <row r="172" spans="1:17" x14ac:dyDescent="0.25">
      <c r="A172" s="63" t="str">
        <f ca="1">area_gestora_concatenada</f>
        <v>SADI</v>
      </c>
      <c r="B172" s="64">
        <f ca="1">IFERROR(IF(INDEX(INDIRECT(area_gestora&amp;"!$B$6:$B$1000"),linha_itemPAC+1)=0,"NÃO INFORMADO",INDEX(INDIRECT(area_gestora&amp;"!$B$6:$B$1000"),linha_itemPAC+1)),"")</f>
        <v>143</v>
      </c>
      <c r="C172" s="64" t="str">
        <f ca="1">IFERROR(IF(INDEX(INDIRECT(area_gestora&amp;"!$D$6:$D$1000"),linha_itemPAC+1)="N/A","N/A", IF(INDEX(INDIRECT(area_gestora&amp;"!$D$6:$D$1000"),linha_itemPAC+1)="","NÃO INFORMADO", IF(INDEX(INDIRECT(area_gestora&amp;"!$D$6:$D$1000"),linha_itemPAC+1)=0,"NÃO INFORMADO", INDEX(INDIRECT(area_gestora&amp;"!$D$6:$D$1000"),linha_itemPAC+1)))),"")</f>
        <v>CATMAT</v>
      </c>
      <c r="D172" s="64">
        <f ca="1">IFERROR(IF(ISERROR(VALUE(Dados_tratados[[#This Row],[Catálogo]]))=FALSE,Dados_tratados[[#This Row],[Catálogo]],VLOOKUP(Dados_tratados[[#This Row],[Catálogo]],$S$3:$T$6,2,FALSE)),"")</f>
        <v>2</v>
      </c>
      <c r="E172" s="64">
        <f ca="1">IFERROR(IF(INDEX(INDIRECT(area_gestora&amp;"!$E$6:$E$1000"),linha_itemPAC+1)="N/A",9999999,
IF(INDEX(INDIRECT(area_gestora&amp;"!$E$6:$E$1000"),linha_itemPAC+1)="",0,
VALUE(INDEX(INDIRECT(area_gestora&amp;"!$E$6:$E$1000"),linha_itemPAC+1)))),"")</f>
        <v>6625</v>
      </c>
      <c r="F172" s="64">
        <f ca="1">IFERROR(IF(Dados_tratados[[#This Row],[Código CATSER ou Classe CATMAT]]="","",VALUE(1&amp;TEXT(Dados_tratados[[#This Row],[Código CATSER ou Classe CATMAT]],"0000000")&amp;Dados_tratados[[#This Row],[ID Catálogo]])),"")</f>
        <v>100066252</v>
      </c>
      <c r="G172" s="64" t="str">
        <f ca="1">IF(Dados_tratados[[#This Row],[Código CATSER ou Classe CATMAT]]="","",COUNTIF(catmat_col_range,Dados_tratados[[#This Row],[Concatenação ID 1-catálogo-código]])&amp;"-"&amp;Dados_tratados[[#This Row],[Concatenação ID 1-catálogo-código]])</f>
        <v>1-100066252</v>
      </c>
      <c r="H172" s="65">
        <f ca="1">IFERROR(INDEX(INDIRECT(area_gestora&amp;"!$L$6:$L$1000"),linha_itemPAC+1),"")</f>
        <v>1932</v>
      </c>
      <c r="I172" s="66" t="str">
        <f ca="1">Dados_tratados[[#This Row],[Área Gestora]]&amp;"-"&amp;Dados_tratados[[#This Row],[ID PCA]]</f>
        <v>SADI-143</v>
      </c>
      <c r="K172" s="67">
        <f ca="1">IFERROR(SMALL(Dados_tratados[Concatenação ID 1-catálogo-código],ROW(Dados_tratados[[#This Row],[Concatenação ID 1-catálogo-código]])-2),"")</f>
        <v>100070602</v>
      </c>
      <c r="L172" s="67" t="str">
        <f ca="1">IFERROR(INDEX('Tratamento de dados'!$S$3:$S$6,MATCH(VALUE(RIGHT(Dados_ordenados[[#This Row],[ID 1-catálogo-código]],1)),'Tratamento de dados'!$T$3:$T$6,0)),"")</f>
        <v>CATMAT</v>
      </c>
      <c r="M172" s="67">
        <f ca="1">IFERROR(VALUE(MID(Dados_ordenados[[#This Row],[ID 1-catálogo-código]],2,7)),"")</f>
        <v>7060</v>
      </c>
      <c r="N172" s="68">
        <f ca="1">IFERROR(VLOOKUP(COUNTIF(catmat_ord_col_range,Dados_ordenados[[#This Row],[ID 1-catálogo-código]])&amp;"-"&amp;Dados_ordenados[[#This Row],[ID 1-catálogo-código]],Dados_tratados[[CATMAT/CATSER - Contagem de ocorrências]:[Área Gestora + ID]],2,FALSE),"")</f>
        <v>1223</v>
      </c>
      <c r="O172" s="69" t="str">
        <f ca="1">IFERROR(VLOOKUP(COUNTIF(catmat_ord_col_range,Dados_ordenados[[#This Row],[ID 1-catálogo-código]])&amp;"-"&amp;Dados_ordenados[[#This Row],[ID 1-catálogo-código]],Dados_tratados[[CATMAT/CATSER - Contagem de ocorrências]:[Área Gestora + ID]],3,FALSE),"")</f>
        <v>SSEG-74</v>
      </c>
      <c r="P172" s="70" t="str">
        <f ca="1">IF(OR(Dados_ordenados[[#This Row],[ID 1-catálogo-código]]="",Dados_ordenados[[#This Row],[ID 1-catálogo-código]]&lt;&gt;catmat_anterior),Dados_ordenados[[#This Row],[Área Gestora-ID]],areagestoraID_anterior&amp;", "&amp;Dados_ordenados[[#This Row],[Área Gestora-ID]])</f>
        <v>SSEG-74</v>
      </c>
      <c r="Q172" s="70" t="str">
        <f ca="1">IF(OR(Dados_ordenados[[#This Row],[ID 1-catálogo-código]]="",Dados_ordenados[[#This Row],[ID 1-catálogo-código]]&lt;&gt;catmat_proximo),Dados_ordenados[[#This Row],[ID concatenado por catálogo/código]],"")</f>
        <v>SSEG-74</v>
      </c>
    </row>
    <row r="173" spans="1:17" x14ac:dyDescent="0.25">
      <c r="A173" s="63" t="str">
        <f ca="1">area_gestora_concatenada</f>
        <v>SADI</v>
      </c>
      <c r="B173" s="64">
        <f ca="1">IFERROR(IF(INDEX(INDIRECT(area_gestora&amp;"!$B$6:$B$1000"),linha_itemPAC+1)=0,"NÃO INFORMADO",INDEX(INDIRECT(area_gestora&amp;"!$B$6:$B$1000"),linha_itemPAC+1)),"")</f>
        <v>144</v>
      </c>
      <c r="C173" s="64" t="str">
        <f ca="1">IFERROR(IF(INDEX(INDIRECT(area_gestora&amp;"!$D$6:$D$1000"),linha_itemPAC+1)="N/A","N/A", IF(INDEX(INDIRECT(area_gestora&amp;"!$D$6:$D$1000"),linha_itemPAC+1)="","NÃO INFORMADO", IF(INDEX(INDIRECT(area_gestora&amp;"!$D$6:$D$1000"),linha_itemPAC+1)=0,"NÃO INFORMADO", INDEX(INDIRECT(area_gestora&amp;"!$D$6:$D$1000"),linha_itemPAC+1)))),"")</f>
        <v>CATSER</v>
      </c>
      <c r="D173" s="64">
        <f ca="1">IFERROR(IF(ISERROR(VALUE(Dados_tratados[[#This Row],[Catálogo]]))=FALSE,Dados_tratados[[#This Row],[Catálogo]],VLOOKUP(Dados_tratados[[#This Row],[Catálogo]],$S$3:$T$6,2,FALSE)),"")</f>
        <v>1</v>
      </c>
      <c r="E173" s="64">
        <f ca="1">IFERROR(IF(INDEX(INDIRECT(area_gestora&amp;"!$E$6:$E$1000"),linha_itemPAC+1)="N/A",9999999,
IF(INDEX(INDIRECT(area_gestora&amp;"!$E$6:$E$1000"),linha_itemPAC+1)="",0,
VALUE(INDEX(INDIRECT(area_gestora&amp;"!$E$6:$E$1000"),linha_itemPAC+1)))),"")</f>
        <v>5452</v>
      </c>
      <c r="F173" s="64">
        <f ca="1">IFERROR(IF(Dados_tratados[[#This Row],[Código CATSER ou Classe CATMAT]]="","",VALUE(1&amp;TEXT(Dados_tratados[[#This Row],[Código CATSER ou Classe CATMAT]],"0000000")&amp;Dados_tratados[[#This Row],[ID Catálogo]])),"")</f>
        <v>100054521</v>
      </c>
      <c r="G173" s="64" t="str">
        <f ca="1">IF(Dados_tratados[[#This Row],[Código CATSER ou Classe CATMAT]]="","",COUNTIF(catmat_col_range,Dados_tratados[[#This Row],[Concatenação ID 1-catálogo-código]])&amp;"-"&amp;Dados_tratados[[#This Row],[Concatenação ID 1-catálogo-código]])</f>
        <v>2-100054521</v>
      </c>
      <c r="H173" s="65">
        <f ca="1">IFERROR(INDEX(INDIRECT(area_gestora&amp;"!$L$6:$L$1000"),linha_itemPAC+1),"")</f>
        <v>30000</v>
      </c>
      <c r="I173" s="66" t="str">
        <f ca="1">Dados_tratados[[#This Row],[Área Gestora]]&amp;"-"&amp;Dados_tratados[[#This Row],[ID PCA]]</f>
        <v>SADI-144</v>
      </c>
      <c r="K173" s="67">
        <f ca="1">IFERROR(SMALL(Dados_tratados[Concatenação ID 1-catálogo-código],ROW(Dados_tratados[[#This Row],[Concatenação ID 1-catálogo-código]])-2),"")</f>
        <v>100070702</v>
      </c>
      <c r="L173" s="67" t="str">
        <f ca="1">IFERROR(INDEX('Tratamento de dados'!$S$3:$S$6,MATCH(VALUE(RIGHT(Dados_ordenados[[#This Row],[ID 1-catálogo-código]],1)),'Tratamento de dados'!$T$3:$T$6,0)),"")</f>
        <v>CATMAT</v>
      </c>
      <c r="M173" s="67">
        <f ca="1">IFERROR(VALUE(MID(Dados_ordenados[[#This Row],[ID 1-catálogo-código]],2,7)),"")</f>
        <v>7070</v>
      </c>
      <c r="N173" s="68">
        <f ca="1">IFERROR(VLOOKUP(COUNTIF(catmat_ord_col_range,Dados_ordenados[[#This Row],[ID 1-catálogo-código]])&amp;"-"&amp;Dados_ordenados[[#This Row],[ID 1-catálogo-código]],Dados_tratados[[CATMAT/CATSER - Contagem de ocorrências]:[Área Gestora + ID]],2,FALSE),"")</f>
        <v>620</v>
      </c>
      <c r="O173" s="69" t="str">
        <f ca="1">IFERROR(VLOOKUP(COUNTIF(catmat_ord_col_range,Dados_ordenados[[#This Row],[ID 1-catálogo-código]])&amp;"-"&amp;Dados_ordenados[[#This Row],[ID 1-catálogo-código]],Dados_tratados[[CATMAT/CATSER - Contagem de ocorrências]:[Área Gestora + ID]],3,FALSE),"")</f>
        <v>SSEG-62</v>
      </c>
      <c r="P173" s="70" t="str">
        <f ca="1">IF(OR(Dados_ordenados[[#This Row],[ID 1-catálogo-código]]="",Dados_ordenados[[#This Row],[ID 1-catálogo-código]]&lt;&gt;catmat_anterior),Dados_ordenados[[#This Row],[Área Gestora-ID]],areagestoraID_anterior&amp;", "&amp;Dados_ordenados[[#This Row],[Área Gestora-ID]])</f>
        <v>SSEG-62</v>
      </c>
      <c r="Q173" s="70" t="str">
        <f ca="1">IF(OR(Dados_ordenados[[#This Row],[ID 1-catálogo-código]]="",Dados_ordenados[[#This Row],[ID 1-catálogo-código]]&lt;&gt;catmat_proximo),Dados_ordenados[[#This Row],[ID concatenado por catálogo/código]],"")</f>
        <v>SSEG-62</v>
      </c>
    </row>
    <row r="174" spans="1:17" x14ac:dyDescent="0.25">
      <c r="A174" s="63" t="str">
        <f ca="1">area_gestora_concatenada</f>
        <v>SADI</v>
      </c>
      <c r="B174" s="64">
        <f ca="1">IFERROR(IF(INDEX(INDIRECT(area_gestora&amp;"!$B$6:$B$1000"),linha_itemPAC+1)=0,"NÃO INFORMADO",INDEX(INDIRECT(area_gestora&amp;"!$B$6:$B$1000"),linha_itemPAC+1)),"")</f>
        <v>145</v>
      </c>
      <c r="C174" s="64" t="str">
        <f ca="1">IFERROR(IF(INDEX(INDIRECT(area_gestora&amp;"!$D$6:$D$1000"),linha_itemPAC+1)="N/A","N/A", IF(INDEX(INDIRECT(area_gestora&amp;"!$D$6:$D$1000"),linha_itemPAC+1)="","NÃO INFORMADO", IF(INDEX(INDIRECT(area_gestora&amp;"!$D$6:$D$1000"),linha_itemPAC+1)=0,"NÃO INFORMADO", INDEX(INDIRECT(area_gestora&amp;"!$D$6:$D$1000"),linha_itemPAC+1)))),"")</f>
        <v>CATMAT</v>
      </c>
      <c r="D174" s="64">
        <f ca="1">IFERROR(IF(ISERROR(VALUE(Dados_tratados[[#This Row],[Catálogo]]))=FALSE,Dados_tratados[[#This Row],[Catálogo]],VLOOKUP(Dados_tratados[[#This Row],[Catálogo]],$S$3:$T$6,2,FALSE)),"")</f>
        <v>2</v>
      </c>
      <c r="E174" s="64">
        <f ca="1">IFERROR(IF(INDEX(INDIRECT(area_gestora&amp;"!$E$6:$E$1000"),linha_itemPAC+1)="N/A",9999999,
IF(INDEX(INDIRECT(area_gestora&amp;"!$E$6:$E$1000"),linha_itemPAC+1)="",0,
VALUE(INDEX(INDIRECT(area_gestora&amp;"!$E$6:$E$1000"),linha_itemPAC+1)))),"")</f>
        <v>7195</v>
      </c>
      <c r="F174" s="64">
        <f ca="1">IFERROR(IF(Dados_tratados[[#This Row],[Código CATSER ou Classe CATMAT]]="","",VALUE(1&amp;TEXT(Dados_tratados[[#This Row],[Código CATSER ou Classe CATMAT]],"0000000")&amp;Dados_tratados[[#This Row],[ID Catálogo]])),"")</f>
        <v>100071952</v>
      </c>
      <c r="G174" s="64" t="str">
        <f ca="1">IF(Dados_tratados[[#This Row],[Código CATSER ou Classe CATMAT]]="","",COUNTIF(catmat_col_range,Dados_tratados[[#This Row],[Concatenação ID 1-catálogo-código]])&amp;"-"&amp;Dados_tratados[[#This Row],[Concatenação ID 1-catálogo-código]])</f>
        <v>3-100071952</v>
      </c>
      <c r="H174" s="65">
        <f ca="1">IFERROR(INDEX(INDIRECT(area_gestora&amp;"!$L$6:$L$1000"),linha_itemPAC+1),"")</f>
        <v>0</v>
      </c>
      <c r="I174" s="66" t="str">
        <f ca="1">Dados_tratados[[#This Row],[Área Gestora]]&amp;"-"&amp;Dados_tratados[[#This Row],[ID PCA]]</f>
        <v>SADI-145</v>
      </c>
      <c r="K174" s="67">
        <f ca="1">IFERROR(SMALL(Dados_tratados[Concatenação ID 1-catálogo-código],ROW(Dados_tratados[[#This Row],[Concatenação ID 1-catálogo-código]])-2),"")</f>
        <v>100071102</v>
      </c>
      <c r="L174" s="67" t="str">
        <f ca="1">IFERROR(INDEX('Tratamento de dados'!$S$3:$S$6,MATCH(VALUE(RIGHT(Dados_ordenados[[#This Row],[ID 1-catálogo-código]],1)),'Tratamento de dados'!$T$3:$T$6,0)),"")</f>
        <v>CATMAT</v>
      </c>
      <c r="M174" s="67">
        <f ca="1">IFERROR(VALUE(MID(Dados_ordenados[[#This Row],[ID 1-catálogo-código]],2,7)),"")</f>
        <v>7110</v>
      </c>
      <c r="N174" s="68">
        <f ca="1">IFERROR(VLOOKUP(COUNTIF(catmat_ord_col_range,Dados_ordenados[[#This Row],[ID 1-catálogo-código]])&amp;"-"&amp;Dados_ordenados[[#This Row],[ID 1-catálogo-código]],Dados_tratados[[CATMAT/CATSER - Contagem de ocorrências]:[Área Gestora + ID]],2,FALSE),"")</f>
        <v>25000</v>
      </c>
      <c r="O174" s="69" t="str">
        <f ca="1">IFERROR(VLOOKUP(COUNTIF(catmat_ord_col_range,Dados_ordenados[[#This Row],[ID 1-catálogo-código]])&amp;"-"&amp;Dados_ordenados[[#This Row],[ID 1-catálogo-código]],Dados_tratados[[CATMAT/CATSER - Contagem de ocorrências]:[Área Gestora + ID]],3,FALSE),"")</f>
        <v>EMAG-12</v>
      </c>
      <c r="P174" s="70" t="str">
        <f ca="1">IF(OR(Dados_ordenados[[#This Row],[ID 1-catálogo-código]]="",Dados_ordenados[[#This Row],[ID 1-catálogo-código]]&lt;&gt;catmat_anterior),Dados_ordenados[[#This Row],[Área Gestora-ID]],areagestoraID_anterior&amp;", "&amp;Dados_ordenados[[#This Row],[Área Gestora-ID]])</f>
        <v>EMAG-12</v>
      </c>
      <c r="Q174" s="70" t="str">
        <f ca="1">IF(OR(Dados_ordenados[[#This Row],[ID 1-catálogo-código]]="",Dados_ordenados[[#This Row],[ID 1-catálogo-código]]&lt;&gt;catmat_proximo),Dados_ordenados[[#This Row],[ID concatenado por catálogo/código]],"")</f>
        <v/>
      </c>
    </row>
    <row r="175" spans="1:17" x14ac:dyDescent="0.25">
      <c r="A175" s="63" t="str">
        <f ca="1">area_gestora_concatenada</f>
        <v>SADI</v>
      </c>
      <c r="B175" s="64">
        <f ca="1">IFERROR(IF(INDEX(INDIRECT(area_gestora&amp;"!$B$6:$B$1000"),linha_itemPAC+1)=0,"NÃO INFORMADO",INDEX(INDIRECT(area_gestora&amp;"!$B$6:$B$1000"),linha_itemPAC+1)),"")</f>
        <v>146</v>
      </c>
      <c r="C175" s="64" t="str">
        <f ca="1">IFERROR(IF(INDEX(INDIRECT(area_gestora&amp;"!$D$6:$D$1000"),linha_itemPAC+1)="N/A","N/A", IF(INDEX(INDIRECT(area_gestora&amp;"!$D$6:$D$1000"),linha_itemPAC+1)="","NÃO INFORMADO", IF(INDEX(INDIRECT(area_gestora&amp;"!$D$6:$D$1000"),linha_itemPAC+1)=0,"NÃO INFORMADO", INDEX(INDIRECT(area_gestora&amp;"!$D$6:$D$1000"),linha_itemPAC+1)))),"")</f>
        <v>CATSER</v>
      </c>
      <c r="D175" s="64">
        <f ca="1">IFERROR(IF(ISERROR(VALUE(Dados_tratados[[#This Row],[Catálogo]]))=FALSE,Dados_tratados[[#This Row],[Catálogo]],VLOOKUP(Dados_tratados[[#This Row],[Catálogo]],$S$3:$T$6,2,FALSE)),"")</f>
        <v>1</v>
      </c>
      <c r="E175" s="64">
        <f ca="1">IFERROR(IF(INDEX(INDIRECT(area_gestora&amp;"!$E$6:$E$1000"),linha_itemPAC+1)="N/A",9999999,
IF(INDEX(INDIRECT(area_gestora&amp;"!$E$6:$E$1000"),linha_itemPAC+1)="",0,
VALUE(INDEX(INDIRECT(area_gestora&amp;"!$E$6:$E$1000"),linha_itemPAC+1)))),"")</f>
        <v>22772</v>
      </c>
      <c r="F175" s="64">
        <f ca="1">IFERROR(IF(Dados_tratados[[#This Row],[Código CATSER ou Classe CATMAT]]="","",VALUE(1&amp;TEXT(Dados_tratados[[#This Row],[Código CATSER ou Classe CATMAT]],"0000000")&amp;Dados_tratados[[#This Row],[ID Catálogo]])),"")</f>
        <v>100227721</v>
      </c>
      <c r="G175" s="64" t="str">
        <f ca="1">IF(Dados_tratados[[#This Row],[Código CATSER ou Classe CATMAT]]="","",COUNTIF(catmat_col_range,Dados_tratados[[#This Row],[Concatenação ID 1-catálogo-código]])&amp;"-"&amp;Dados_tratados[[#This Row],[Concatenação ID 1-catálogo-código]])</f>
        <v>1-100227721</v>
      </c>
      <c r="H175" s="65">
        <f ca="1">IFERROR(INDEX(INDIRECT(area_gestora&amp;"!$L$6:$L$1000"),linha_itemPAC+1),"")</f>
        <v>11900</v>
      </c>
      <c r="I175" s="66" t="str">
        <f ca="1">Dados_tratados[[#This Row],[Área Gestora]]&amp;"-"&amp;Dados_tratados[[#This Row],[ID PCA]]</f>
        <v>SADI-146</v>
      </c>
      <c r="K175" s="67">
        <f ca="1">IFERROR(SMALL(Dados_tratados[Concatenação ID 1-catálogo-código],ROW(Dados_tratados[[#This Row],[Concatenação ID 1-catálogo-código]])-2),"")</f>
        <v>100071102</v>
      </c>
      <c r="L175" s="67" t="str">
        <f ca="1">IFERROR(INDEX('Tratamento de dados'!$S$3:$S$6,MATCH(VALUE(RIGHT(Dados_ordenados[[#This Row],[ID 1-catálogo-código]],1)),'Tratamento de dados'!$T$3:$T$6,0)),"")</f>
        <v>CATMAT</v>
      </c>
      <c r="M175" s="67">
        <f ca="1">IFERROR(VALUE(MID(Dados_ordenados[[#This Row],[ID 1-catálogo-código]],2,7)),"")</f>
        <v>7110</v>
      </c>
      <c r="N175" s="68">
        <f ca="1">IFERROR(VLOOKUP(COUNTIF(catmat_ord_col_range,Dados_ordenados[[#This Row],[ID 1-catálogo-código]])&amp;"-"&amp;Dados_ordenados[[#This Row],[ID 1-catálogo-código]],Dados_tratados[[CATMAT/CATSER - Contagem de ocorrências]:[Área Gestora + ID]],2,FALSE),"")</f>
        <v>0</v>
      </c>
      <c r="O175" s="69" t="str">
        <f ca="1">IFERROR(VLOOKUP(COUNTIF(catmat_ord_col_range,Dados_ordenados[[#This Row],[ID 1-catálogo-código]])&amp;"-"&amp;Dados_ordenados[[#This Row],[ID 1-catálogo-código]],Dados_tratados[[CATMAT/CATSER - Contagem de ocorrências]:[Área Gestora + ID]],3,FALSE),"")</f>
        <v>SADI-52</v>
      </c>
      <c r="P175" s="70" t="str">
        <f ca="1">IF(OR(Dados_ordenados[[#This Row],[ID 1-catálogo-código]]="",Dados_ordenados[[#This Row],[ID 1-catálogo-código]]&lt;&gt;catmat_anterior),Dados_ordenados[[#This Row],[Área Gestora-ID]],areagestoraID_anterior&amp;", "&amp;Dados_ordenados[[#This Row],[Área Gestora-ID]])</f>
        <v>EMAG-12, SADI-52</v>
      </c>
      <c r="Q175" s="70" t="str">
        <f ca="1">IF(OR(Dados_ordenados[[#This Row],[ID 1-catálogo-código]]="",Dados_ordenados[[#This Row],[ID 1-catálogo-código]]&lt;&gt;catmat_proximo),Dados_ordenados[[#This Row],[ID concatenado por catálogo/código]],"")</f>
        <v/>
      </c>
    </row>
    <row r="176" spans="1:17" x14ac:dyDescent="0.25">
      <c r="A176" s="63" t="str">
        <f ca="1">area_gestora_concatenada</f>
        <v>SADI</v>
      </c>
      <c r="B176" s="64">
        <f ca="1">IFERROR(IF(INDEX(INDIRECT(area_gestora&amp;"!$B$6:$B$1000"),linha_itemPAC+1)=0,"NÃO INFORMADO",INDEX(INDIRECT(area_gestora&amp;"!$B$6:$B$1000"),linha_itemPAC+1)),"")</f>
        <v>147</v>
      </c>
      <c r="C176" s="64" t="str">
        <f ca="1">IFERROR(IF(INDEX(INDIRECT(area_gestora&amp;"!$D$6:$D$1000"),linha_itemPAC+1)="N/A","N/A", IF(INDEX(INDIRECT(area_gestora&amp;"!$D$6:$D$1000"),linha_itemPAC+1)="","NÃO INFORMADO", IF(INDEX(INDIRECT(area_gestora&amp;"!$D$6:$D$1000"),linha_itemPAC+1)=0,"NÃO INFORMADO", INDEX(INDIRECT(area_gestora&amp;"!$D$6:$D$1000"),linha_itemPAC+1)))),"")</f>
        <v>CATSER</v>
      </c>
      <c r="D176" s="64">
        <f ca="1">IFERROR(IF(ISERROR(VALUE(Dados_tratados[[#This Row],[Catálogo]]))=FALSE,Dados_tratados[[#This Row],[Catálogo]],VLOOKUP(Dados_tratados[[#This Row],[Catálogo]],$S$3:$T$6,2,FALSE)),"")</f>
        <v>1</v>
      </c>
      <c r="E176" s="64">
        <f ca="1">IFERROR(IF(INDEX(INDIRECT(area_gestora&amp;"!$E$6:$E$1000"),linha_itemPAC+1)="N/A",9999999,
IF(INDEX(INDIRECT(area_gestora&amp;"!$E$6:$E$1000"),linha_itemPAC+1)="",0,
VALUE(INDEX(INDIRECT(area_gestora&amp;"!$E$6:$E$1000"),linha_itemPAC+1)))),"")</f>
        <v>12882</v>
      </c>
      <c r="F176" s="64">
        <f ca="1">IFERROR(IF(Dados_tratados[[#This Row],[Código CATSER ou Classe CATMAT]]="","",VALUE(1&amp;TEXT(Dados_tratados[[#This Row],[Código CATSER ou Classe CATMAT]],"0000000")&amp;Dados_tratados[[#This Row],[ID Catálogo]])),"")</f>
        <v>100128821</v>
      </c>
      <c r="G176" s="64" t="str">
        <f ca="1">IF(Dados_tratados[[#This Row],[Código CATSER ou Classe CATMAT]]="","",COUNTIF(catmat_col_range,Dados_tratados[[#This Row],[Concatenação ID 1-catálogo-código]])&amp;"-"&amp;Dados_tratados[[#This Row],[Concatenação ID 1-catálogo-código]])</f>
        <v>1-100128821</v>
      </c>
      <c r="H176" s="65">
        <f ca="1">IFERROR(INDEX(INDIRECT(area_gestora&amp;"!$L$6:$L$1000"),linha_itemPAC+1),"")</f>
        <v>8210</v>
      </c>
      <c r="I176" s="66" t="str">
        <f ca="1">Dados_tratados[[#This Row],[Área Gestora]]&amp;"-"&amp;Dados_tratados[[#This Row],[ID PCA]]</f>
        <v>SADI-147</v>
      </c>
      <c r="K176" s="67">
        <f ca="1">IFERROR(SMALL(Dados_tratados[Concatenação ID 1-catálogo-código],ROW(Dados_tratados[[#This Row],[Concatenação ID 1-catálogo-código]])-2),"")</f>
        <v>100071102</v>
      </c>
      <c r="L176" s="67" t="str">
        <f ca="1">IFERROR(INDEX('Tratamento de dados'!$S$3:$S$6,MATCH(VALUE(RIGHT(Dados_ordenados[[#This Row],[ID 1-catálogo-código]],1)),'Tratamento de dados'!$T$3:$T$6,0)),"")</f>
        <v>CATMAT</v>
      </c>
      <c r="M176" s="67">
        <f ca="1">IFERROR(VALUE(MID(Dados_ordenados[[#This Row],[ID 1-catálogo-código]],2,7)),"")</f>
        <v>7110</v>
      </c>
      <c r="N176" s="68">
        <f ca="1">IFERROR(VLOOKUP(COUNTIF(catmat_ord_col_range,Dados_ordenados[[#This Row],[ID 1-catálogo-código]])&amp;"-"&amp;Dados_ordenados[[#This Row],[ID 1-catálogo-código]],Dados_tratados[[CATMAT/CATSER - Contagem de ocorrências]:[Área Gestora + ID]],2,FALSE),"")</f>
        <v>752220</v>
      </c>
      <c r="O176" s="69" t="str">
        <f ca="1">IFERROR(VLOOKUP(COUNTIF(catmat_ord_col_range,Dados_ordenados[[#This Row],[ID 1-catálogo-código]])&amp;"-"&amp;Dados_ordenados[[#This Row],[ID 1-catálogo-código]],Dados_tratados[[CATMAT/CATSER - Contagem de ocorrências]:[Área Gestora + ID]],3,FALSE),"")</f>
        <v>SADI-101</v>
      </c>
      <c r="P176" s="70" t="str">
        <f ca="1">IF(OR(Dados_ordenados[[#This Row],[ID 1-catálogo-código]]="",Dados_ordenados[[#This Row],[ID 1-catálogo-código]]&lt;&gt;catmat_anterior),Dados_ordenados[[#This Row],[Área Gestora-ID]],areagestoraID_anterior&amp;", "&amp;Dados_ordenados[[#This Row],[Área Gestora-ID]])</f>
        <v>EMAG-12, SADI-52, SADI-101</v>
      </c>
      <c r="Q176" s="70" t="str">
        <f ca="1">IF(OR(Dados_ordenados[[#This Row],[ID 1-catálogo-código]]="",Dados_ordenados[[#This Row],[ID 1-catálogo-código]]&lt;&gt;catmat_proximo),Dados_ordenados[[#This Row],[ID concatenado por catálogo/código]],"")</f>
        <v/>
      </c>
    </row>
    <row r="177" spans="1:17" ht="38.25" x14ac:dyDescent="0.25">
      <c r="A177" s="63" t="str">
        <f ca="1">area_gestora_concatenada</f>
        <v>SADI</v>
      </c>
      <c r="B177" s="64" t="str">
        <f ca="1">IFERROR(IF(INDEX(INDIRECT(area_gestora&amp;"!$B$6:$B$1000"),linha_itemPAC+1)=0,"NÃO INFORMADO",INDEX(INDIRECT(area_gestora&amp;"!$B$6:$B$1000"),linha_itemPAC+1)),"")</f>
        <v>NÃO INFORMADO</v>
      </c>
      <c r="C177" s="64" t="str">
        <f ca="1">IFERROR(IF(INDEX(INDIRECT(area_gestora&amp;"!$D$6:$D$1000"),linha_itemPAC+1)="N/A","N/A", IF(INDEX(INDIRECT(area_gestora&amp;"!$D$6:$D$1000"),linha_itemPAC+1)="","NÃO INFORMADO", IF(INDEX(INDIRECT(area_gestora&amp;"!$D$6:$D$1000"),linha_itemPAC+1)=0,"NÃO INFORMADO", INDEX(INDIRECT(area_gestora&amp;"!$D$6:$D$1000"),linha_itemPAC+1)))),"")</f>
        <v>NÃO INFORMADO</v>
      </c>
      <c r="D177" s="64">
        <f ca="1">IFERROR(IF(ISERROR(VALUE(Dados_tratados[[#This Row],[Catálogo]]))=FALSE,Dados_tratados[[#This Row],[Catálogo]],VLOOKUP(Dados_tratados[[#This Row],[Catálogo]],$S$3:$T$6,2,FALSE)),"")</f>
        <v>8</v>
      </c>
      <c r="E177" s="64">
        <f ca="1">IFERROR(IF(INDEX(INDIRECT(area_gestora&amp;"!$E$6:$E$1000"),linha_itemPAC+1)="N/A",9999999,
IF(INDEX(INDIRECT(area_gestora&amp;"!$E$6:$E$1000"),linha_itemPAC+1)="",0,
VALUE(INDEX(INDIRECT(area_gestora&amp;"!$E$6:$E$1000"),linha_itemPAC+1)))),"")</f>
        <v>0</v>
      </c>
      <c r="F177" s="64">
        <f ca="1">IFERROR(IF(Dados_tratados[[#This Row],[Código CATSER ou Classe CATMAT]]="","",VALUE(1&amp;TEXT(Dados_tratados[[#This Row],[Código CATSER ou Classe CATMAT]],"0000000")&amp;Dados_tratados[[#This Row],[ID Catálogo]])),"")</f>
        <v>100000008</v>
      </c>
      <c r="G177" s="64" t="str">
        <f ca="1">IF(Dados_tratados[[#This Row],[Código CATSER ou Classe CATMAT]]="","",COUNTIF(catmat_col_range,Dados_tratados[[#This Row],[Concatenação ID 1-catálogo-código]])&amp;"-"&amp;Dados_tratados[[#This Row],[Concatenação ID 1-catálogo-código]])</f>
        <v>1-100000008</v>
      </c>
      <c r="H177" s="65">
        <f ca="1">IFERROR(INDEX(INDIRECT(area_gestora&amp;"!$L$6:$L$1000"),linha_itemPAC+1),"")</f>
        <v>0</v>
      </c>
      <c r="I177" s="66" t="str">
        <f ca="1">Dados_tratados[[#This Row],[Área Gestora]]&amp;"-"&amp;Dados_tratados[[#This Row],[ID PCA]]</f>
        <v>SADI-NÃO INFORMADO</v>
      </c>
      <c r="K177" s="67">
        <f ca="1">IFERROR(SMALL(Dados_tratados[Concatenação ID 1-catálogo-código],ROW(Dados_tratados[[#This Row],[Concatenação ID 1-catálogo-código]])-2),"")</f>
        <v>100071102</v>
      </c>
      <c r="L177" s="67" t="str">
        <f ca="1">IFERROR(INDEX('Tratamento de dados'!$S$3:$S$6,MATCH(VALUE(RIGHT(Dados_ordenados[[#This Row],[ID 1-catálogo-código]],1)),'Tratamento de dados'!$T$3:$T$6,0)),"")</f>
        <v>CATMAT</v>
      </c>
      <c r="M177" s="67">
        <f ca="1">IFERROR(VALUE(MID(Dados_ordenados[[#This Row],[ID 1-catálogo-código]],2,7)),"")</f>
        <v>7110</v>
      </c>
      <c r="N177" s="68">
        <f ca="1">IFERROR(VLOOKUP(COUNTIF(catmat_ord_col_range,Dados_ordenados[[#This Row],[ID 1-catálogo-código]])&amp;"-"&amp;Dados_ordenados[[#This Row],[ID 1-catálogo-código]],Dados_tratados[[CATMAT/CATSER - Contagem de ocorrências]:[Área Gestora + ID]],2,FALSE),"")</f>
        <v>0</v>
      </c>
      <c r="O177" s="69" t="str">
        <f ca="1">IFERROR(VLOOKUP(COUNTIF(catmat_ord_col_range,Dados_ordenados[[#This Row],[ID 1-catálogo-código]])&amp;"-"&amp;Dados_ordenados[[#This Row],[ID 1-catálogo-código]],Dados_tratados[[CATMAT/CATSER - Contagem de ocorrências]:[Área Gestora + ID]],3,FALSE),"")</f>
        <v>SADI-108</v>
      </c>
      <c r="P177" s="70" t="str">
        <f ca="1">IF(OR(Dados_ordenados[[#This Row],[ID 1-catálogo-código]]="",Dados_ordenados[[#This Row],[ID 1-catálogo-código]]&lt;&gt;catmat_anterior),Dados_ordenados[[#This Row],[Área Gestora-ID]],areagestoraID_anterior&amp;", "&amp;Dados_ordenados[[#This Row],[Área Gestora-ID]])</f>
        <v>EMAG-12, SADI-52, SADI-101, SADI-108</v>
      </c>
      <c r="Q177" s="70" t="str">
        <f ca="1">IF(OR(Dados_ordenados[[#This Row],[ID 1-catálogo-código]]="",Dados_ordenados[[#This Row],[ID 1-catálogo-código]]&lt;&gt;catmat_proximo),Dados_ordenados[[#This Row],[ID concatenado por catálogo/código]],"")</f>
        <v/>
      </c>
    </row>
    <row r="178" spans="1:17" x14ac:dyDescent="0.25">
      <c r="A178" s="63" t="str">
        <f ca="1">area_gestora_concatenada</f>
        <v>SEGE</v>
      </c>
      <c r="B178" s="64">
        <f ca="1">IFERROR(IF(INDEX(INDIRECT(area_gestora&amp;"!$B$6:$B$1000"),linha_itemPAC+1)=0,"NÃO INFORMADO",INDEX(INDIRECT(area_gestora&amp;"!$B$6:$B$1000"),linha_itemPAC+1)),"")</f>
        <v>1</v>
      </c>
      <c r="C178" s="64" t="str">
        <f ca="1">IFERROR(IF(INDEX(INDIRECT(area_gestora&amp;"!$D$6:$D$1000"),linha_itemPAC+1)="N/A","N/A", IF(INDEX(INDIRECT(area_gestora&amp;"!$D$6:$D$1000"),linha_itemPAC+1)="","NÃO INFORMADO", IF(INDEX(INDIRECT(area_gestora&amp;"!$D$6:$D$1000"),linha_itemPAC+1)=0,"NÃO INFORMADO", INDEX(INDIRECT(area_gestora&amp;"!$D$6:$D$1000"),linha_itemPAC+1)))),"")</f>
        <v>CATSER</v>
      </c>
      <c r="D178" s="64">
        <f ca="1">IFERROR(IF(ISERROR(VALUE(Dados_tratados[[#This Row],[Catálogo]]))=FALSE,Dados_tratados[[#This Row],[Catálogo]],VLOOKUP(Dados_tratados[[#This Row],[Catálogo]],$S$3:$T$6,2,FALSE)),"")</f>
        <v>1</v>
      </c>
      <c r="E178" s="64">
        <f ca="1">IFERROR(IF(INDEX(INDIRECT(area_gestora&amp;"!$E$6:$E$1000"),linha_itemPAC+1)="N/A",9999999,
IF(INDEX(INDIRECT(area_gestora&amp;"!$E$6:$E$1000"),linha_itemPAC+1)="",0,
VALUE(INDEX(INDIRECT(area_gestora&amp;"!$E$6:$E$1000"),linha_itemPAC+1)))),"")</f>
        <v>15156</v>
      </c>
      <c r="F178" s="64">
        <f ca="1">IFERROR(IF(Dados_tratados[[#This Row],[Código CATSER ou Classe CATMAT]]="","",VALUE(1&amp;TEXT(Dados_tratados[[#This Row],[Código CATSER ou Classe CATMAT]],"0000000")&amp;Dados_tratados[[#This Row],[ID Catálogo]])),"")</f>
        <v>100151561</v>
      </c>
      <c r="G178" s="64" t="str">
        <f ca="1">IF(Dados_tratados[[#This Row],[Código CATSER ou Classe CATMAT]]="","",COUNTIF(catmat_col_range,Dados_tratados[[#This Row],[Concatenação ID 1-catálogo-código]])&amp;"-"&amp;Dados_tratados[[#This Row],[Concatenação ID 1-catálogo-código]])</f>
        <v>1-100151561</v>
      </c>
      <c r="H178" s="65">
        <f ca="1">IFERROR(INDEX(INDIRECT(area_gestora&amp;"!$L$6:$L$1000"),linha_itemPAC+1),"")</f>
        <v>366037.36</v>
      </c>
      <c r="I178" s="66" t="str">
        <f ca="1">Dados_tratados[[#This Row],[Área Gestora]]&amp;"-"&amp;Dados_tratados[[#This Row],[ID PCA]]</f>
        <v>SEGE-1</v>
      </c>
      <c r="K178" s="67">
        <f ca="1">IFERROR(SMALL(Dados_tratados[Concatenação ID 1-catálogo-código],ROW(Dados_tratados[[#This Row],[Concatenação ID 1-catálogo-código]])-2),"")</f>
        <v>100071102</v>
      </c>
      <c r="L178" s="67" t="str">
        <f ca="1">IFERROR(INDEX('Tratamento de dados'!$S$3:$S$6,MATCH(VALUE(RIGHT(Dados_ordenados[[#This Row],[ID 1-catálogo-código]],1)),'Tratamento de dados'!$T$3:$T$6,0)),"")</f>
        <v>CATMAT</v>
      </c>
      <c r="M178" s="67">
        <f ca="1">IFERROR(VALUE(MID(Dados_ordenados[[#This Row],[ID 1-catálogo-código]],2,7)),"")</f>
        <v>7110</v>
      </c>
      <c r="N178" s="68">
        <f ca="1">IFERROR(VLOOKUP(COUNTIF(catmat_ord_col_range,Dados_ordenados[[#This Row],[ID 1-catálogo-código]])&amp;"-"&amp;Dados_ordenados[[#This Row],[ID 1-catálogo-código]],Dados_tratados[[CATMAT/CATSER - Contagem de ocorrências]:[Área Gestora + ID]],2,FALSE),"")</f>
        <v>0</v>
      </c>
      <c r="O178" s="69" t="str">
        <f ca="1">IFERROR(VLOOKUP(COUNTIF(catmat_ord_col_range,Dados_ordenados[[#This Row],[ID 1-catálogo-código]])&amp;"-"&amp;Dados_ordenados[[#This Row],[ID 1-catálogo-código]],Dados_tratados[[CATMAT/CATSER - Contagem de ocorrências]:[Área Gestora + ID]],3,FALSE),"")</f>
        <v>SADI-116</v>
      </c>
      <c r="P178" s="70" t="str">
        <f ca="1">IF(OR(Dados_ordenados[[#This Row],[ID 1-catálogo-código]]="",Dados_ordenados[[#This Row],[ID 1-catálogo-código]]&lt;&gt;catmat_anterior),Dados_ordenados[[#This Row],[Área Gestora-ID]],areagestoraID_anterior&amp;", "&amp;Dados_ordenados[[#This Row],[Área Gestora-ID]])</f>
        <v>EMAG-12, SADI-52, SADI-101, SADI-108, SADI-116</v>
      </c>
      <c r="Q178" s="70" t="str">
        <f ca="1">IF(OR(Dados_ordenados[[#This Row],[ID 1-catálogo-código]]="",Dados_ordenados[[#This Row],[ID 1-catálogo-código]]&lt;&gt;catmat_proximo),Dados_ordenados[[#This Row],[ID concatenado por catálogo/código]],"")</f>
        <v/>
      </c>
    </row>
    <row r="179" spans="1:17" x14ac:dyDescent="0.25">
      <c r="A179" s="63" t="str">
        <f ca="1">area_gestora_concatenada</f>
        <v>SEGE</v>
      </c>
      <c r="B179" s="64">
        <f ca="1">IFERROR(IF(INDEX(INDIRECT(area_gestora&amp;"!$B$6:$B$1000"),linha_itemPAC+1)=0,"NÃO INFORMADO",INDEX(INDIRECT(area_gestora&amp;"!$B$6:$B$1000"),linha_itemPAC+1)),"")</f>
        <v>1</v>
      </c>
      <c r="C179" s="64" t="str">
        <f ca="1">IFERROR(IF(INDEX(INDIRECT(area_gestora&amp;"!$D$6:$D$1000"),linha_itemPAC+1)="N/A","N/A", IF(INDEX(INDIRECT(area_gestora&amp;"!$D$6:$D$1000"),linha_itemPAC+1)="","NÃO INFORMADO", IF(INDEX(INDIRECT(area_gestora&amp;"!$D$6:$D$1000"),linha_itemPAC+1)=0,"NÃO INFORMADO", INDEX(INDIRECT(area_gestora&amp;"!$D$6:$D$1000"),linha_itemPAC+1)))),"")</f>
        <v>CATSER</v>
      </c>
      <c r="D179" s="64">
        <f ca="1">IFERROR(IF(ISERROR(VALUE(Dados_tratados[[#This Row],[Catálogo]]))=FALSE,Dados_tratados[[#This Row],[Catálogo]],VLOOKUP(Dados_tratados[[#This Row],[Catálogo]],$S$3:$T$6,2,FALSE)),"")</f>
        <v>1</v>
      </c>
      <c r="E179" s="64">
        <f ca="1">IFERROR(IF(INDEX(INDIRECT(area_gestora&amp;"!$E$6:$E$1000"),linha_itemPAC+1)="N/A",9999999,
IF(INDEX(INDIRECT(area_gestora&amp;"!$E$6:$E$1000"),linha_itemPAC+1)="",0,
VALUE(INDEX(INDIRECT(area_gestora&amp;"!$E$6:$E$1000"),linha_itemPAC+1)))),"")</f>
        <v>15156</v>
      </c>
      <c r="F179" s="64">
        <f ca="1">IFERROR(IF(Dados_tratados[[#This Row],[Código CATSER ou Classe CATMAT]]="","",VALUE(1&amp;TEXT(Dados_tratados[[#This Row],[Código CATSER ou Classe CATMAT]],"0000000")&amp;Dados_tratados[[#This Row],[ID Catálogo]])),"")</f>
        <v>100151561</v>
      </c>
      <c r="G179" s="64" t="str">
        <f ca="1">IF(Dados_tratados[[#This Row],[Código CATSER ou Classe CATMAT]]="","",COUNTIF(catmat_col_range,Dados_tratados[[#This Row],[Concatenação ID 1-catálogo-código]])&amp;"-"&amp;Dados_tratados[[#This Row],[Concatenação ID 1-catálogo-código]])</f>
        <v>2-100151561</v>
      </c>
      <c r="H179" s="65">
        <f ca="1">IFERROR(INDEX(INDIRECT(area_gestora&amp;"!$L$6:$L$1000"),linha_itemPAC+1),"")</f>
        <v>479854.4</v>
      </c>
      <c r="I179" s="66" t="str">
        <f ca="1">Dados_tratados[[#This Row],[Área Gestora]]&amp;"-"&amp;Dados_tratados[[#This Row],[ID PCA]]</f>
        <v>SEGE-1</v>
      </c>
      <c r="K179" s="67">
        <f ca="1">IFERROR(SMALL(Dados_tratados[Concatenação ID 1-catálogo-código],ROW(Dados_tratados[[#This Row],[Concatenação ID 1-catálogo-código]])-2),"")</f>
        <v>100071102</v>
      </c>
      <c r="L179" s="67" t="str">
        <f ca="1">IFERROR(INDEX('Tratamento de dados'!$S$3:$S$6,MATCH(VALUE(RIGHT(Dados_ordenados[[#This Row],[ID 1-catálogo-código]],1)),'Tratamento de dados'!$T$3:$T$6,0)),"")</f>
        <v>CATMAT</v>
      </c>
      <c r="M179" s="67">
        <f ca="1">IFERROR(VALUE(MID(Dados_ordenados[[#This Row],[ID 1-catálogo-código]],2,7)),"")</f>
        <v>7110</v>
      </c>
      <c r="N179" s="68">
        <f ca="1">IFERROR(VLOOKUP(COUNTIF(catmat_ord_col_range,Dados_ordenados[[#This Row],[ID 1-catálogo-código]])&amp;"-"&amp;Dados_ordenados[[#This Row],[ID 1-catálogo-código]],Dados_tratados[[CATMAT/CATSER - Contagem de ocorrências]:[Área Gestora + ID]],2,FALSE),"")</f>
        <v>14700.000000000005</v>
      </c>
      <c r="O179" s="69" t="str">
        <f ca="1">IFERROR(VLOOKUP(COUNTIF(catmat_ord_col_range,Dados_ordenados[[#This Row],[ID 1-catálogo-código]])&amp;"-"&amp;Dados_ordenados[[#This Row],[ID 1-catálogo-código]],Dados_tratados[[CATMAT/CATSER - Contagem de ocorrências]:[Área Gestora + ID]],3,FALSE),"")</f>
        <v>SADI-121</v>
      </c>
      <c r="P179" s="70" t="str">
        <f ca="1">IF(OR(Dados_ordenados[[#This Row],[ID 1-catálogo-código]]="",Dados_ordenados[[#This Row],[ID 1-catálogo-código]]&lt;&gt;catmat_anterior),Dados_ordenados[[#This Row],[Área Gestora-ID]],areagestoraID_anterior&amp;", "&amp;Dados_ordenados[[#This Row],[Área Gestora-ID]])</f>
        <v>EMAG-12, SADI-52, SADI-101, SADI-108, SADI-116, SADI-121</v>
      </c>
      <c r="Q179" s="70" t="str">
        <f ca="1">IF(OR(Dados_ordenados[[#This Row],[ID 1-catálogo-código]]="",Dados_ordenados[[#This Row],[ID 1-catálogo-código]]&lt;&gt;catmat_proximo),Dados_ordenados[[#This Row],[ID concatenado por catálogo/código]],"")</f>
        <v>EMAG-12, SADI-52, SADI-101, SADI-108, SADI-116, SADI-121</v>
      </c>
    </row>
    <row r="180" spans="1:17" x14ac:dyDescent="0.25">
      <c r="A180" s="63" t="str">
        <f ca="1">area_gestora_concatenada</f>
        <v>SEGE</v>
      </c>
      <c r="B180" s="64">
        <f ca="1">IFERROR(IF(INDEX(INDIRECT(area_gestora&amp;"!$B$6:$B$1000"),linha_itemPAC+1)=0,"NÃO INFORMADO",INDEX(INDIRECT(area_gestora&amp;"!$B$6:$B$1000"),linha_itemPAC+1)),"")</f>
        <v>2</v>
      </c>
      <c r="C180" s="64" t="str">
        <f ca="1">IFERROR(IF(INDEX(INDIRECT(area_gestora&amp;"!$D$6:$D$1000"),linha_itemPAC+1)="N/A","N/A", IF(INDEX(INDIRECT(area_gestora&amp;"!$D$6:$D$1000"),linha_itemPAC+1)="","NÃO INFORMADO", IF(INDEX(INDIRECT(area_gestora&amp;"!$D$6:$D$1000"),linha_itemPAC+1)=0,"NÃO INFORMADO", INDEX(INDIRECT(area_gestora&amp;"!$D$6:$D$1000"),linha_itemPAC+1)))),"")</f>
        <v>CATSER</v>
      </c>
      <c r="D180" s="64">
        <f ca="1">IFERROR(IF(ISERROR(VALUE(Dados_tratados[[#This Row],[Catálogo]]))=FALSE,Dados_tratados[[#This Row],[Catálogo]],VLOOKUP(Dados_tratados[[#This Row],[Catálogo]],$S$3:$T$6,2,FALSE)),"")</f>
        <v>1</v>
      </c>
      <c r="E180" s="64">
        <f ca="1">IFERROR(IF(INDEX(INDIRECT(area_gestora&amp;"!$E$6:$E$1000"),linha_itemPAC+1)="N/A",9999999,
IF(INDEX(INDIRECT(area_gestora&amp;"!$E$6:$E$1000"),linha_itemPAC+1)="",0,
VALUE(INDEX(INDIRECT(area_gestora&amp;"!$E$6:$E$1000"),linha_itemPAC+1)))),"")</f>
        <v>4391</v>
      </c>
      <c r="F180" s="64">
        <f ca="1">IFERROR(IF(Dados_tratados[[#This Row],[Código CATSER ou Classe CATMAT]]="","",VALUE(1&amp;TEXT(Dados_tratados[[#This Row],[Código CATSER ou Classe CATMAT]],"0000000")&amp;Dados_tratados[[#This Row],[ID Catálogo]])),"")</f>
        <v>100043911</v>
      </c>
      <c r="G180" s="64" t="str">
        <f ca="1">IF(Dados_tratados[[#This Row],[Código CATSER ou Classe CATMAT]]="","",COUNTIF(catmat_col_range,Dados_tratados[[#This Row],[Concatenação ID 1-catálogo-código]])&amp;"-"&amp;Dados_tratados[[#This Row],[Concatenação ID 1-catálogo-código]])</f>
        <v>1-100043911</v>
      </c>
      <c r="H180" s="65">
        <f ca="1">IFERROR(INDEX(INDIRECT(area_gestora&amp;"!$L$6:$L$1000"),linha_itemPAC+1),"")</f>
        <v>46008.639999999999</v>
      </c>
      <c r="I180" s="66" t="str">
        <f ca="1">Dados_tratados[[#This Row],[Área Gestora]]&amp;"-"&amp;Dados_tratados[[#This Row],[ID PCA]]</f>
        <v>SEGE-2</v>
      </c>
      <c r="K180" s="67">
        <f ca="1">IFERROR(SMALL(Dados_tratados[Concatenação ID 1-catálogo-código],ROW(Dados_tratados[[#This Row],[Concatenação ID 1-catálogo-código]])-2),"")</f>
        <v>100071951</v>
      </c>
      <c r="L180" s="67" t="str">
        <f ca="1">IFERROR(INDEX('Tratamento de dados'!$S$3:$S$6,MATCH(VALUE(RIGHT(Dados_ordenados[[#This Row],[ID 1-catálogo-código]],1)),'Tratamento de dados'!$T$3:$T$6,0)),"")</f>
        <v>CATSER</v>
      </c>
      <c r="M180" s="67">
        <f ca="1">IFERROR(VALUE(MID(Dados_ordenados[[#This Row],[ID 1-catálogo-código]],2,7)),"")</f>
        <v>7195</v>
      </c>
      <c r="N180" s="68">
        <f ca="1">IFERROR(VLOOKUP(COUNTIF(catmat_ord_col_range,Dados_ordenados[[#This Row],[ID 1-catálogo-código]])&amp;"-"&amp;Dados_ordenados[[#This Row],[ID 1-catálogo-código]],Dados_tratados[[CATMAT/CATSER - Contagem de ocorrências]:[Área Gestora + ID]],2,FALSE),"")</f>
        <v>0</v>
      </c>
      <c r="O180" s="69" t="str">
        <f ca="1">IFERROR(VLOOKUP(COUNTIF(catmat_ord_col_range,Dados_ordenados[[#This Row],[ID 1-catálogo-código]])&amp;"-"&amp;Dados_ordenados[[#This Row],[ID 1-catálogo-código]],Dados_tratados[[CATMAT/CATSER - Contagem de ocorrências]:[Área Gestora + ID]],3,FALSE),"")</f>
        <v>SEGE-22</v>
      </c>
      <c r="P180" s="70" t="str">
        <f ca="1">IF(OR(Dados_ordenados[[#This Row],[ID 1-catálogo-código]]="",Dados_ordenados[[#This Row],[ID 1-catálogo-código]]&lt;&gt;catmat_anterior),Dados_ordenados[[#This Row],[Área Gestora-ID]],areagestoraID_anterior&amp;", "&amp;Dados_ordenados[[#This Row],[Área Gestora-ID]])</f>
        <v>SEGE-22</v>
      </c>
      <c r="Q180" s="70" t="str">
        <f ca="1">IF(OR(Dados_ordenados[[#This Row],[ID 1-catálogo-código]]="",Dados_ordenados[[#This Row],[ID 1-catálogo-código]]&lt;&gt;catmat_proximo),Dados_ordenados[[#This Row],[ID concatenado por catálogo/código]],"")</f>
        <v>SEGE-22</v>
      </c>
    </row>
    <row r="181" spans="1:17" x14ac:dyDescent="0.25">
      <c r="A181" s="63" t="str">
        <f ca="1">area_gestora_concatenada</f>
        <v>SEGE</v>
      </c>
      <c r="B181" s="64">
        <f ca="1">IFERROR(IF(INDEX(INDIRECT(area_gestora&amp;"!$B$6:$B$1000"),linha_itemPAC+1)=0,"NÃO INFORMADO",INDEX(INDIRECT(area_gestora&amp;"!$B$6:$B$1000"),linha_itemPAC+1)),"")</f>
        <v>2</v>
      </c>
      <c r="C181" s="64" t="str">
        <f ca="1">IFERROR(IF(INDEX(INDIRECT(area_gestora&amp;"!$D$6:$D$1000"),linha_itemPAC+1)="N/A","N/A", IF(INDEX(INDIRECT(area_gestora&amp;"!$D$6:$D$1000"),linha_itemPAC+1)="","NÃO INFORMADO", IF(INDEX(INDIRECT(area_gestora&amp;"!$D$6:$D$1000"),linha_itemPAC+1)=0,"NÃO INFORMADO", INDEX(INDIRECT(area_gestora&amp;"!$D$6:$D$1000"),linha_itemPAC+1)))),"")</f>
        <v>CATSER</v>
      </c>
      <c r="D181" s="64">
        <f ca="1">IFERROR(IF(ISERROR(VALUE(Dados_tratados[[#This Row],[Catálogo]]))=FALSE,Dados_tratados[[#This Row],[Catálogo]],VLOOKUP(Dados_tratados[[#This Row],[Catálogo]],$S$3:$T$6,2,FALSE)),"")</f>
        <v>1</v>
      </c>
      <c r="E181" s="64">
        <f ca="1">IFERROR(IF(INDEX(INDIRECT(area_gestora&amp;"!$E$6:$E$1000"),linha_itemPAC+1)="N/A",9999999,
IF(INDEX(INDIRECT(area_gestora&amp;"!$E$6:$E$1000"),linha_itemPAC+1)="",0,
VALUE(INDEX(INDIRECT(area_gestora&amp;"!$E$6:$E$1000"),linha_itemPAC+1)))),"")</f>
        <v>4391</v>
      </c>
      <c r="F181" s="64">
        <f ca="1">IFERROR(IF(Dados_tratados[[#This Row],[Código CATSER ou Classe CATMAT]]="","",VALUE(1&amp;TEXT(Dados_tratados[[#This Row],[Código CATSER ou Classe CATMAT]],"0000000")&amp;Dados_tratados[[#This Row],[ID Catálogo]])),"")</f>
        <v>100043911</v>
      </c>
      <c r="G181" s="64" t="str">
        <f ca="1">IF(Dados_tratados[[#This Row],[Código CATSER ou Classe CATMAT]]="","",COUNTIF(catmat_col_range,Dados_tratados[[#This Row],[Concatenação ID 1-catálogo-código]])&amp;"-"&amp;Dados_tratados[[#This Row],[Concatenação ID 1-catálogo-código]])</f>
        <v>2-100043911</v>
      </c>
      <c r="H181" s="65">
        <f ca="1">IFERROR(INDEX(INDIRECT(area_gestora&amp;"!$L$6:$L$1000"),linha_itemPAC+1),"")</f>
        <v>66572.960000000006</v>
      </c>
      <c r="I181" s="66" t="str">
        <f ca="1">Dados_tratados[[#This Row],[Área Gestora]]&amp;"-"&amp;Dados_tratados[[#This Row],[ID PCA]]</f>
        <v>SEGE-2</v>
      </c>
      <c r="K181" s="67">
        <f ca="1">IFERROR(SMALL(Dados_tratados[Concatenação ID 1-catálogo-código],ROW(Dados_tratados[[#This Row],[Concatenação ID 1-catálogo-código]])-2),"")</f>
        <v>100071952</v>
      </c>
      <c r="L181" s="67" t="str">
        <f ca="1">IFERROR(INDEX('Tratamento de dados'!$S$3:$S$6,MATCH(VALUE(RIGHT(Dados_ordenados[[#This Row],[ID 1-catálogo-código]],1)),'Tratamento de dados'!$T$3:$T$6,0)),"")</f>
        <v>CATMAT</v>
      </c>
      <c r="M181" s="67">
        <f ca="1">IFERROR(VALUE(MID(Dados_ordenados[[#This Row],[ID 1-catálogo-código]],2,7)),"")</f>
        <v>7195</v>
      </c>
      <c r="N181" s="68">
        <f ca="1">IFERROR(VLOOKUP(COUNTIF(catmat_ord_col_range,Dados_ordenados[[#This Row],[ID 1-catálogo-código]])&amp;"-"&amp;Dados_ordenados[[#This Row],[ID 1-catálogo-código]],Dados_tratados[[CATMAT/CATSER - Contagem de ocorrências]:[Área Gestora + ID]],2,FALSE),"")</f>
        <v>33000</v>
      </c>
      <c r="O181" s="69" t="str">
        <f ca="1">IFERROR(VLOOKUP(COUNTIF(catmat_ord_col_range,Dados_ordenados[[#This Row],[ID 1-catálogo-código]])&amp;"-"&amp;Dados_ordenados[[#This Row],[ID 1-catálogo-código]],Dados_tratados[[CATMAT/CATSER - Contagem de ocorrências]:[Área Gestora + ID]],3,FALSE),"")</f>
        <v>SADI-109</v>
      </c>
      <c r="P181" s="70" t="str">
        <f ca="1">IF(OR(Dados_ordenados[[#This Row],[ID 1-catálogo-código]]="",Dados_ordenados[[#This Row],[ID 1-catálogo-código]]&lt;&gt;catmat_anterior),Dados_ordenados[[#This Row],[Área Gestora-ID]],areagestoraID_anterior&amp;", "&amp;Dados_ordenados[[#This Row],[Área Gestora-ID]])</f>
        <v>SADI-109</v>
      </c>
      <c r="Q181" s="70" t="str">
        <f ca="1">IF(OR(Dados_ordenados[[#This Row],[ID 1-catálogo-código]]="",Dados_ordenados[[#This Row],[ID 1-catálogo-código]]&lt;&gt;catmat_proximo),Dados_ordenados[[#This Row],[ID concatenado por catálogo/código]],"")</f>
        <v/>
      </c>
    </row>
    <row r="182" spans="1:17" x14ac:dyDescent="0.25">
      <c r="A182" s="63" t="str">
        <f ca="1">area_gestora_concatenada</f>
        <v>SEGE</v>
      </c>
      <c r="B182" s="64">
        <f ca="1">IFERROR(IF(INDEX(INDIRECT(area_gestora&amp;"!$B$6:$B$1000"),linha_itemPAC+1)=0,"NÃO INFORMADO",INDEX(INDIRECT(area_gestora&amp;"!$B$6:$B$1000"),linha_itemPAC+1)),"")</f>
        <v>3</v>
      </c>
      <c r="C182" s="64" t="str">
        <f ca="1">IFERROR(IF(INDEX(INDIRECT(area_gestora&amp;"!$D$6:$D$1000"),linha_itemPAC+1)="N/A","N/A", IF(INDEX(INDIRECT(area_gestora&amp;"!$D$6:$D$1000"),linha_itemPAC+1)="","NÃO INFORMADO", IF(INDEX(INDIRECT(area_gestora&amp;"!$D$6:$D$1000"),linha_itemPAC+1)=0,"NÃO INFORMADO", INDEX(INDIRECT(area_gestora&amp;"!$D$6:$D$1000"),linha_itemPAC+1)))),"")</f>
        <v>CATSER</v>
      </c>
      <c r="D182" s="64">
        <f ca="1">IFERROR(IF(ISERROR(VALUE(Dados_tratados[[#This Row],[Catálogo]]))=FALSE,Dados_tratados[[#This Row],[Catálogo]],VLOOKUP(Dados_tratados[[#This Row],[Catálogo]],$S$3:$T$6,2,FALSE)),"")</f>
        <v>1</v>
      </c>
      <c r="E182" s="64">
        <f ca="1">IFERROR(IF(INDEX(INDIRECT(area_gestora&amp;"!$E$6:$E$1000"),linha_itemPAC+1)="N/A",9999999,
IF(INDEX(INDIRECT(area_gestora&amp;"!$E$6:$E$1000"),linha_itemPAC+1)="",0,
VALUE(INDEX(INDIRECT(area_gestora&amp;"!$E$6:$E$1000"),linha_itemPAC+1)))),"")</f>
        <v>25828</v>
      </c>
      <c r="F182" s="64">
        <f ca="1">IFERROR(IF(Dados_tratados[[#This Row],[Código CATSER ou Classe CATMAT]]="","",VALUE(1&amp;TEXT(Dados_tratados[[#This Row],[Código CATSER ou Classe CATMAT]],"0000000")&amp;Dados_tratados[[#This Row],[ID Catálogo]])),"")</f>
        <v>100258281</v>
      </c>
      <c r="G182" s="64" t="str">
        <f ca="1">IF(Dados_tratados[[#This Row],[Código CATSER ou Classe CATMAT]]="","",COUNTIF(catmat_col_range,Dados_tratados[[#This Row],[Concatenação ID 1-catálogo-código]])&amp;"-"&amp;Dados_tratados[[#This Row],[Concatenação ID 1-catálogo-código]])</f>
        <v>2-100258281</v>
      </c>
      <c r="H182" s="65">
        <f ca="1">IFERROR(INDEX(INDIRECT(area_gestora&amp;"!$L$6:$L$1000"),linha_itemPAC+1),"")</f>
        <v>2974.99</v>
      </c>
      <c r="I182" s="66" t="str">
        <f ca="1">Dados_tratados[[#This Row],[Área Gestora]]&amp;"-"&amp;Dados_tratados[[#This Row],[ID PCA]]</f>
        <v>SEGE-3</v>
      </c>
      <c r="K182" s="67">
        <f ca="1">IFERROR(SMALL(Dados_tratados[Concatenação ID 1-catálogo-código],ROW(Dados_tratados[[#This Row],[Concatenação ID 1-catálogo-código]])-2),"")</f>
        <v>100071952</v>
      </c>
      <c r="L182" s="67" t="str">
        <f ca="1">IFERROR(INDEX('Tratamento de dados'!$S$3:$S$6,MATCH(VALUE(RIGHT(Dados_ordenados[[#This Row],[ID 1-catálogo-código]],1)),'Tratamento de dados'!$T$3:$T$6,0)),"")</f>
        <v>CATMAT</v>
      </c>
      <c r="M182" s="67">
        <f ca="1">IFERROR(VALUE(MID(Dados_ordenados[[#This Row],[ID 1-catálogo-código]],2,7)),"")</f>
        <v>7195</v>
      </c>
      <c r="N182" s="68">
        <f ca="1">IFERROR(VLOOKUP(COUNTIF(catmat_ord_col_range,Dados_ordenados[[#This Row],[ID 1-catálogo-código]])&amp;"-"&amp;Dados_ordenados[[#This Row],[ID 1-catálogo-código]],Dados_tratados[[CATMAT/CATSER - Contagem de ocorrências]:[Área Gestora + ID]],2,FALSE),"")</f>
        <v>516300</v>
      </c>
      <c r="O182" s="69" t="str">
        <f ca="1">IFERROR(VLOOKUP(COUNTIF(catmat_ord_col_range,Dados_ordenados[[#This Row],[ID 1-catálogo-código]])&amp;"-"&amp;Dados_ordenados[[#This Row],[ID 1-catálogo-código]],Dados_tratados[[CATMAT/CATSER - Contagem de ocorrências]:[Área Gestora + ID]],3,FALSE),"")</f>
        <v>SADI-124</v>
      </c>
      <c r="P182" s="70" t="str">
        <f ca="1">IF(OR(Dados_ordenados[[#This Row],[ID 1-catálogo-código]]="",Dados_ordenados[[#This Row],[ID 1-catálogo-código]]&lt;&gt;catmat_anterior),Dados_ordenados[[#This Row],[Área Gestora-ID]],areagestoraID_anterior&amp;", "&amp;Dados_ordenados[[#This Row],[Área Gestora-ID]])</f>
        <v>SADI-109, SADI-124</v>
      </c>
      <c r="Q182" s="70" t="str">
        <f ca="1">IF(OR(Dados_ordenados[[#This Row],[ID 1-catálogo-código]]="",Dados_ordenados[[#This Row],[ID 1-catálogo-código]]&lt;&gt;catmat_proximo),Dados_ordenados[[#This Row],[ID concatenado por catálogo/código]],"")</f>
        <v/>
      </c>
    </row>
    <row r="183" spans="1:17" x14ac:dyDescent="0.25">
      <c r="A183" s="63" t="str">
        <f ca="1">area_gestora_concatenada</f>
        <v>SEGE</v>
      </c>
      <c r="B183" s="64">
        <f ca="1">IFERROR(IF(INDEX(INDIRECT(area_gestora&amp;"!$B$6:$B$1000"),linha_itemPAC+1)=0,"NÃO INFORMADO",INDEX(INDIRECT(area_gestora&amp;"!$B$6:$B$1000"),linha_itemPAC+1)),"")</f>
        <v>3</v>
      </c>
      <c r="C183" s="64" t="str">
        <f ca="1">IFERROR(IF(INDEX(INDIRECT(area_gestora&amp;"!$D$6:$D$1000"),linha_itemPAC+1)="N/A","N/A", IF(INDEX(INDIRECT(area_gestora&amp;"!$D$6:$D$1000"),linha_itemPAC+1)="","NÃO INFORMADO", IF(INDEX(INDIRECT(area_gestora&amp;"!$D$6:$D$1000"),linha_itemPAC+1)=0,"NÃO INFORMADO", INDEX(INDIRECT(area_gestora&amp;"!$D$6:$D$1000"),linha_itemPAC+1)))),"")</f>
        <v>CATSER</v>
      </c>
      <c r="D183" s="64">
        <f ca="1">IFERROR(IF(ISERROR(VALUE(Dados_tratados[[#This Row],[Catálogo]]))=FALSE,Dados_tratados[[#This Row],[Catálogo]],VLOOKUP(Dados_tratados[[#This Row],[Catálogo]],$S$3:$T$6,2,FALSE)),"")</f>
        <v>1</v>
      </c>
      <c r="E183" s="64">
        <f ca="1">IFERROR(IF(INDEX(INDIRECT(area_gestora&amp;"!$E$6:$E$1000"),linha_itemPAC+1)="N/A",9999999,
IF(INDEX(INDIRECT(area_gestora&amp;"!$E$6:$E$1000"),linha_itemPAC+1)="",0,
VALUE(INDEX(INDIRECT(area_gestora&amp;"!$E$6:$E$1000"),linha_itemPAC+1)))),"")</f>
        <v>25828</v>
      </c>
      <c r="F183" s="64">
        <f ca="1">IFERROR(IF(Dados_tratados[[#This Row],[Código CATSER ou Classe CATMAT]]="","",VALUE(1&amp;TEXT(Dados_tratados[[#This Row],[Código CATSER ou Classe CATMAT]],"0000000")&amp;Dados_tratados[[#This Row],[ID Catálogo]])),"")</f>
        <v>100258281</v>
      </c>
      <c r="G183" s="64" t="str">
        <f ca="1">IF(Dados_tratados[[#This Row],[Código CATSER ou Classe CATMAT]]="","",COUNTIF(catmat_col_range,Dados_tratados[[#This Row],[Concatenação ID 1-catálogo-código]])&amp;"-"&amp;Dados_tratados[[#This Row],[Concatenação ID 1-catálogo-código]])</f>
        <v>3-100258281</v>
      </c>
      <c r="H183" s="65">
        <f ca="1">IFERROR(INDEX(INDIRECT(area_gestora&amp;"!$L$6:$L$1000"),linha_itemPAC+1),"")</f>
        <v>9230.57</v>
      </c>
      <c r="I183" s="66" t="str">
        <f ca="1">Dados_tratados[[#This Row],[Área Gestora]]&amp;"-"&amp;Dados_tratados[[#This Row],[ID PCA]]</f>
        <v>SEGE-3</v>
      </c>
      <c r="K183" s="67">
        <f ca="1">IFERROR(SMALL(Dados_tratados[Concatenação ID 1-catálogo-código],ROW(Dados_tratados[[#This Row],[Concatenação ID 1-catálogo-código]])-2),"")</f>
        <v>100071952</v>
      </c>
      <c r="L183" s="67" t="str">
        <f ca="1">IFERROR(INDEX('Tratamento de dados'!$S$3:$S$6,MATCH(VALUE(RIGHT(Dados_ordenados[[#This Row],[ID 1-catálogo-código]],1)),'Tratamento de dados'!$T$3:$T$6,0)),"")</f>
        <v>CATMAT</v>
      </c>
      <c r="M183" s="67">
        <f ca="1">IFERROR(VALUE(MID(Dados_ordenados[[#This Row],[ID 1-catálogo-código]],2,7)),"")</f>
        <v>7195</v>
      </c>
      <c r="N183" s="68">
        <f ca="1">IFERROR(VLOOKUP(COUNTIF(catmat_ord_col_range,Dados_ordenados[[#This Row],[ID 1-catálogo-código]])&amp;"-"&amp;Dados_ordenados[[#This Row],[ID 1-catálogo-código]],Dados_tratados[[CATMAT/CATSER - Contagem de ocorrências]:[Área Gestora + ID]],2,FALSE),"")</f>
        <v>0</v>
      </c>
      <c r="O183" s="69" t="str">
        <f ca="1">IFERROR(VLOOKUP(COUNTIF(catmat_ord_col_range,Dados_ordenados[[#This Row],[ID 1-catálogo-código]])&amp;"-"&amp;Dados_ordenados[[#This Row],[ID 1-catálogo-código]],Dados_tratados[[CATMAT/CATSER - Contagem de ocorrências]:[Área Gestora + ID]],3,FALSE),"")</f>
        <v>SADI-145</v>
      </c>
      <c r="P183" s="70" t="str">
        <f ca="1">IF(OR(Dados_ordenados[[#This Row],[ID 1-catálogo-código]]="",Dados_ordenados[[#This Row],[ID 1-catálogo-código]]&lt;&gt;catmat_anterior),Dados_ordenados[[#This Row],[Área Gestora-ID]],areagestoraID_anterior&amp;", "&amp;Dados_ordenados[[#This Row],[Área Gestora-ID]])</f>
        <v>SADI-109, SADI-124, SADI-145</v>
      </c>
      <c r="Q183" s="70" t="str">
        <f ca="1">IF(OR(Dados_ordenados[[#This Row],[ID 1-catálogo-código]]="",Dados_ordenados[[#This Row],[ID 1-catálogo-código]]&lt;&gt;catmat_proximo),Dados_ordenados[[#This Row],[ID concatenado por catálogo/código]],"")</f>
        <v>SADI-109, SADI-124, SADI-145</v>
      </c>
    </row>
    <row r="184" spans="1:17" x14ac:dyDescent="0.25">
      <c r="A184" s="63" t="str">
        <f ca="1">area_gestora_concatenada</f>
        <v>SEGE</v>
      </c>
      <c r="B184" s="64">
        <f ca="1">IFERROR(IF(INDEX(INDIRECT(area_gestora&amp;"!$B$6:$B$1000"),linha_itemPAC+1)=0,"NÃO INFORMADO",INDEX(INDIRECT(area_gestora&amp;"!$B$6:$B$1000"),linha_itemPAC+1)),"")</f>
        <v>4</v>
      </c>
      <c r="C184" s="64" t="str">
        <f ca="1">IFERROR(IF(INDEX(INDIRECT(area_gestora&amp;"!$D$6:$D$1000"),linha_itemPAC+1)="N/A","N/A", IF(INDEX(INDIRECT(area_gestora&amp;"!$D$6:$D$1000"),linha_itemPAC+1)="","NÃO INFORMADO", IF(INDEX(INDIRECT(area_gestora&amp;"!$D$6:$D$1000"),linha_itemPAC+1)=0,"NÃO INFORMADO", INDEX(INDIRECT(area_gestora&amp;"!$D$6:$D$1000"),linha_itemPAC+1)))),"")</f>
        <v>CATSER</v>
      </c>
      <c r="D184" s="64">
        <f ca="1">IFERROR(IF(ISERROR(VALUE(Dados_tratados[[#This Row],[Catálogo]]))=FALSE,Dados_tratados[[#This Row],[Catálogo]],VLOOKUP(Dados_tratados[[#This Row],[Catálogo]],$S$3:$T$6,2,FALSE)),"")</f>
        <v>1</v>
      </c>
      <c r="E184" s="64">
        <f ca="1">IFERROR(IF(INDEX(INDIRECT(area_gestora&amp;"!$E$6:$E$1000"),linha_itemPAC+1)="N/A",9999999,
IF(INDEX(INDIRECT(area_gestora&amp;"!$E$6:$E$1000"),linha_itemPAC+1)="",0,
VALUE(INDEX(INDIRECT(area_gestora&amp;"!$E$6:$E$1000"),linha_itemPAC+1)))),"")</f>
        <v>21172</v>
      </c>
      <c r="F184" s="64">
        <f ca="1">IFERROR(IF(Dados_tratados[[#This Row],[Código CATSER ou Classe CATMAT]]="","",VALUE(1&amp;TEXT(Dados_tratados[[#This Row],[Código CATSER ou Classe CATMAT]],"0000000")&amp;Dados_tratados[[#This Row],[ID Catálogo]])),"")</f>
        <v>100211721</v>
      </c>
      <c r="G184" s="64" t="str">
        <f ca="1">IF(Dados_tratados[[#This Row],[Código CATSER ou Classe CATMAT]]="","",COUNTIF(catmat_col_range,Dados_tratados[[#This Row],[Concatenação ID 1-catálogo-código]])&amp;"-"&amp;Dados_tratados[[#This Row],[Concatenação ID 1-catálogo-código]])</f>
        <v>1-100211721</v>
      </c>
      <c r="H184" s="65">
        <f ca="1">IFERROR(INDEX(INDIRECT(area_gestora&amp;"!$L$6:$L$1000"),linha_itemPAC+1),"")</f>
        <v>314408.46000000002</v>
      </c>
      <c r="I184" s="66" t="str">
        <f ca="1">Dados_tratados[[#This Row],[Área Gestora]]&amp;"-"&amp;Dados_tratados[[#This Row],[ID PCA]]</f>
        <v>SEGE-4</v>
      </c>
      <c r="K184" s="67">
        <f ca="1">IFERROR(SMALL(Dados_tratados[Concatenação ID 1-catálogo-código],ROW(Dados_tratados[[#This Row],[Concatenação ID 1-catálogo-código]])-2),"")</f>
        <v>100072202</v>
      </c>
      <c r="L184" s="67" t="str">
        <f ca="1">IFERROR(INDEX('Tratamento de dados'!$S$3:$S$6,MATCH(VALUE(RIGHT(Dados_ordenados[[#This Row],[ID 1-catálogo-código]],1)),'Tratamento de dados'!$T$3:$T$6,0)),"")</f>
        <v>CATMAT</v>
      </c>
      <c r="M184" s="67">
        <f ca="1">IFERROR(VALUE(MID(Dados_ordenados[[#This Row],[ID 1-catálogo-código]],2,7)),"")</f>
        <v>7220</v>
      </c>
      <c r="N184" s="68">
        <f ca="1">IFERROR(VLOOKUP(COUNTIF(catmat_ord_col_range,Dados_ordenados[[#This Row],[ID 1-catálogo-código]])&amp;"-"&amp;Dados_ordenados[[#This Row],[ID 1-catálogo-código]],Dados_tratados[[CATMAT/CATSER - Contagem de ocorrências]:[Área Gestora + ID]],2,FALSE),"")</f>
        <v>93275</v>
      </c>
      <c r="O184" s="69" t="str">
        <f ca="1">IFERROR(VLOOKUP(COUNTIF(catmat_ord_col_range,Dados_ordenados[[#This Row],[ID 1-catálogo-código]])&amp;"-"&amp;Dados_ordenados[[#This Row],[ID 1-catálogo-código]],Dados_tratados[[CATMAT/CATSER - Contagem de ocorrências]:[Área Gestora + ID]],3,FALSE),"")</f>
        <v>SADI-141</v>
      </c>
      <c r="P184" s="70" t="str">
        <f ca="1">IF(OR(Dados_ordenados[[#This Row],[ID 1-catálogo-código]]="",Dados_ordenados[[#This Row],[ID 1-catálogo-código]]&lt;&gt;catmat_anterior),Dados_ordenados[[#This Row],[Área Gestora-ID]],areagestoraID_anterior&amp;", "&amp;Dados_ordenados[[#This Row],[Área Gestora-ID]])</f>
        <v>SADI-141</v>
      </c>
      <c r="Q184" s="70" t="str">
        <f ca="1">IF(OR(Dados_ordenados[[#This Row],[ID 1-catálogo-código]]="",Dados_ordenados[[#This Row],[ID 1-catálogo-código]]&lt;&gt;catmat_proximo),Dados_ordenados[[#This Row],[ID concatenado por catálogo/código]],"")</f>
        <v>SADI-141</v>
      </c>
    </row>
    <row r="185" spans="1:17" x14ac:dyDescent="0.25">
      <c r="A185" s="63" t="str">
        <f ca="1">area_gestora_concatenada</f>
        <v>SEGE</v>
      </c>
      <c r="B185" s="64">
        <f ca="1">IFERROR(IF(INDEX(INDIRECT(area_gestora&amp;"!$B$6:$B$1000"),linha_itemPAC+1)=0,"NÃO INFORMADO",INDEX(INDIRECT(area_gestora&amp;"!$B$6:$B$1000"),linha_itemPAC+1)),"")</f>
        <v>5</v>
      </c>
      <c r="C185" s="64" t="str">
        <f ca="1">IFERROR(IF(INDEX(INDIRECT(area_gestora&amp;"!$D$6:$D$1000"),linha_itemPAC+1)="N/A","N/A", IF(INDEX(INDIRECT(area_gestora&amp;"!$D$6:$D$1000"),linha_itemPAC+1)="","NÃO INFORMADO", IF(INDEX(INDIRECT(area_gestora&amp;"!$D$6:$D$1000"),linha_itemPAC+1)=0,"NÃO INFORMADO", INDEX(INDIRECT(area_gestora&amp;"!$D$6:$D$1000"),linha_itemPAC+1)))),"")</f>
        <v>CATSER</v>
      </c>
      <c r="D185" s="64">
        <f ca="1">IFERROR(IF(ISERROR(VALUE(Dados_tratados[[#This Row],[Catálogo]]))=FALSE,Dados_tratados[[#This Row],[Catálogo]],VLOOKUP(Dados_tratados[[#This Row],[Catálogo]],$S$3:$T$6,2,FALSE)),"")</f>
        <v>1</v>
      </c>
      <c r="E185" s="64">
        <f ca="1">IFERROR(IF(INDEX(INDIRECT(area_gestora&amp;"!$E$6:$E$1000"),linha_itemPAC+1)="N/A",9999999,
IF(INDEX(INDIRECT(area_gestora&amp;"!$E$6:$E$1000"),linha_itemPAC+1)="",0,
VALUE(INDEX(INDIRECT(area_gestora&amp;"!$E$6:$E$1000"),linha_itemPAC+1)))),"")</f>
        <v>25828</v>
      </c>
      <c r="F185" s="64">
        <f ca="1">IFERROR(IF(Dados_tratados[[#This Row],[Código CATSER ou Classe CATMAT]]="","",VALUE(1&amp;TEXT(Dados_tratados[[#This Row],[Código CATSER ou Classe CATMAT]],"0000000")&amp;Dados_tratados[[#This Row],[ID Catálogo]])),"")</f>
        <v>100258281</v>
      </c>
      <c r="G185" s="64" t="str">
        <f ca="1">IF(Dados_tratados[[#This Row],[Código CATSER ou Classe CATMAT]]="","",COUNTIF(catmat_col_range,Dados_tratados[[#This Row],[Concatenação ID 1-catálogo-código]])&amp;"-"&amp;Dados_tratados[[#This Row],[Concatenação ID 1-catálogo-código]])</f>
        <v>4-100258281</v>
      </c>
      <c r="H185" s="65">
        <f ca="1">IFERROR(INDEX(INDIRECT(area_gestora&amp;"!$L$6:$L$1000"),linha_itemPAC+1),"")</f>
        <v>0</v>
      </c>
      <c r="I185" s="66" t="str">
        <f ca="1">Dados_tratados[[#This Row],[Área Gestora]]&amp;"-"&amp;Dados_tratados[[#This Row],[ID PCA]]</f>
        <v>SEGE-5</v>
      </c>
      <c r="K185" s="67">
        <f ca="1">IFERROR(SMALL(Dados_tratados[Concatenação ID 1-catálogo-código],ROW(Dados_tratados[[#This Row],[Concatenação ID 1-catálogo-código]])-2),"")</f>
        <v>100072302</v>
      </c>
      <c r="L185" s="67" t="str">
        <f ca="1">IFERROR(INDEX('Tratamento de dados'!$S$3:$S$6,MATCH(VALUE(RIGHT(Dados_ordenados[[#This Row],[ID 1-catálogo-código]],1)),'Tratamento de dados'!$T$3:$T$6,0)),"")</f>
        <v>CATMAT</v>
      </c>
      <c r="M185" s="67">
        <f ca="1">IFERROR(VALUE(MID(Dados_ordenados[[#This Row],[ID 1-catálogo-código]],2,7)),"")</f>
        <v>7230</v>
      </c>
      <c r="N185" s="68">
        <f ca="1">IFERROR(VLOOKUP(COUNTIF(catmat_ord_col_range,Dados_ordenados[[#This Row],[ID 1-catálogo-código]])&amp;"-"&amp;Dados_ordenados[[#This Row],[ID 1-catálogo-código]],Dados_tratados[[CATMAT/CATSER - Contagem de ocorrências]:[Área Gestora + ID]],2,FALSE),"")</f>
        <v>0</v>
      </c>
      <c r="O185" s="69" t="str">
        <f ca="1">IFERROR(VLOOKUP(COUNTIF(catmat_ord_col_range,Dados_ordenados[[#This Row],[ID 1-catálogo-código]])&amp;"-"&amp;Dados_ordenados[[#This Row],[ID 1-catálogo-código]],Dados_tratados[[CATMAT/CATSER - Contagem de ocorrências]:[Área Gestora + ID]],3,FALSE),"")</f>
        <v>SADI-100</v>
      </c>
      <c r="P185" s="70" t="str">
        <f ca="1">IF(OR(Dados_ordenados[[#This Row],[ID 1-catálogo-código]]="",Dados_ordenados[[#This Row],[ID 1-catálogo-código]]&lt;&gt;catmat_anterior),Dados_ordenados[[#This Row],[Área Gestora-ID]],areagestoraID_anterior&amp;", "&amp;Dados_ordenados[[#This Row],[Área Gestora-ID]])</f>
        <v>SADI-100</v>
      </c>
      <c r="Q185" s="70" t="str">
        <f ca="1">IF(OR(Dados_ordenados[[#This Row],[ID 1-catálogo-código]]="",Dados_ordenados[[#This Row],[ID 1-catálogo-código]]&lt;&gt;catmat_proximo),Dados_ordenados[[#This Row],[ID concatenado por catálogo/código]],"")</f>
        <v>SADI-100</v>
      </c>
    </row>
    <row r="186" spans="1:17" x14ac:dyDescent="0.25">
      <c r="A186" s="63" t="str">
        <f ca="1">area_gestora_concatenada</f>
        <v>SEGE</v>
      </c>
      <c r="B186" s="64">
        <f ca="1">IFERROR(IF(INDEX(INDIRECT(area_gestora&amp;"!$B$6:$B$1000"),linha_itemPAC+1)=0,"NÃO INFORMADO",INDEX(INDIRECT(area_gestora&amp;"!$B$6:$B$1000"),linha_itemPAC+1)),"")</f>
        <v>6</v>
      </c>
      <c r="C186" s="64" t="str">
        <f ca="1">IFERROR(IF(INDEX(INDIRECT(area_gestora&amp;"!$D$6:$D$1000"),linha_itemPAC+1)="N/A","N/A", IF(INDEX(INDIRECT(area_gestora&amp;"!$D$6:$D$1000"),linha_itemPAC+1)="","NÃO INFORMADO", IF(INDEX(INDIRECT(area_gestora&amp;"!$D$6:$D$1000"),linha_itemPAC+1)=0,"NÃO INFORMADO", INDEX(INDIRECT(area_gestora&amp;"!$D$6:$D$1000"),linha_itemPAC+1)))),"")</f>
        <v>CATSER</v>
      </c>
      <c r="D186" s="64">
        <f ca="1">IFERROR(IF(ISERROR(VALUE(Dados_tratados[[#This Row],[Catálogo]]))=FALSE,Dados_tratados[[#This Row],[Catálogo]],VLOOKUP(Dados_tratados[[#This Row],[Catálogo]],$S$3:$T$6,2,FALSE)),"")</f>
        <v>1</v>
      </c>
      <c r="E186" s="64">
        <f ca="1">IFERROR(IF(INDEX(INDIRECT(area_gestora&amp;"!$E$6:$E$1000"),linha_itemPAC+1)="N/A",9999999,
IF(INDEX(INDIRECT(area_gestora&amp;"!$E$6:$E$1000"),linha_itemPAC+1)="",0,
VALUE(INDEX(INDIRECT(area_gestora&amp;"!$E$6:$E$1000"),linha_itemPAC+1)))),"")</f>
        <v>17663</v>
      </c>
      <c r="F186" s="64">
        <f ca="1">IFERROR(IF(Dados_tratados[[#This Row],[Código CATSER ou Classe CATMAT]]="","",VALUE(1&amp;TEXT(Dados_tratados[[#This Row],[Código CATSER ou Classe CATMAT]],"0000000")&amp;Dados_tratados[[#This Row],[ID Catálogo]])),"")</f>
        <v>100176631</v>
      </c>
      <c r="G186" s="64" t="str">
        <f ca="1">IF(Dados_tratados[[#This Row],[Código CATSER ou Classe CATMAT]]="","",COUNTIF(catmat_col_range,Dados_tratados[[#This Row],[Concatenação ID 1-catálogo-código]])&amp;"-"&amp;Dados_tratados[[#This Row],[Concatenação ID 1-catálogo-código]])</f>
        <v>2-100176631</v>
      </c>
      <c r="H186" s="65">
        <f ca="1">IFERROR(INDEX(INDIRECT(area_gestora&amp;"!$L$6:$L$1000"),linha_itemPAC+1),"")</f>
        <v>44401.07</v>
      </c>
      <c r="I186" s="66" t="str">
        <f ca="1">Dados_tratados[[#This Row],[Área Gestora]]&amp;"-"&amp;Dados_tratados[[#This Row],[ID PCA]]</f>
        <v>SEGE-6</v>
      </c>
      <c r="K186" s="67">
        <f ca="1">IFERROR(SMALL(Dados_tratados[Concatenação ID 1-catálogo-código],ROW(Dados_tratados[[#This Row],[Concatenação ID 1-catálogo-código]])-2),"")</f>
        <v>100072402</v>
      </c>
      <c r="L186" s="67" t="str">
        <f ca="1">IFERROR(INDEX('Tratamento de dados'!$S$3:$S$6,MATCH(VALUE(RIGHT(Dados_ordenados[[#This Row],[ID 1-catálogo-código]],1)),'Tratamento de dados'!$T$3:$T$6,0)),"")</f>
        <v>CATMAT</v>
      </c>
      <c r="M186" s="67">
        <f ca="1">IFERROR(VALUE(MID(Dados_ordenados[[#This Row],[ID 1-catálogo-código]],2,7)),"")</f>
        <v>7240</v>
      </c>
      <c r="N186" s="68">
        <f ca="1">IFERROR(VLOOKUP(COUNTIF(catmat_ord_col_range,Dados_ordenados[[#This Row],[ID 1-catálogo-código]])&amp;"-"&amp;Dados_ordenados[[#This Row],[ID 1-catálogo-código]],Dados_tratados[[CATMAT/CATSER - Contagem de ocorrências]:[Área Gestora + ID]],2,FALSE),"")</f>
        <v>0</v>
      </c>
      <c r="O186" s="69" t="str">
        <f ca="1">IFERROR(VLOOKUP(COUNTIF(catmat_ord_col_range,Dados_ordenados[[#This Row],[ID 1-catálogo-código]])&amp;"-"&amp;Dados_ordenados[[#This Row],[ID 1-catálogo-código]],Dados_tratados[[CATMAT/CATSER - Contagem de ocorrências]:[Área Gestora + ID]],3,FALSE),"")</f>
        <v>SADI-88</v>
      </c>
      <c r="P186" s="70" t="str">
        <f ca="1">IF(OR(Dados_ordenados[[#This Row],[ID 1-catálogo-código]]="",Dados_ordenados[[#This Row],[ID 1-catálogo-código]]&lt;&gt;catmat_anterior),Dados_ordenados[[#This Row],[Área Gestora-ID]],areagestoraID_anterior&amp;", "&amp;Dados_ordenados[[#This Row],[Área Gestora-ID]])</f>
        <v>SADI-88</v>
      </c>
      <c r="Q186" s="70" t="str">
        <f ca="1">IF(OR(Dados_ordenados[[#This Row],[ID 1-catálogo-código]]="",Dados_ordenados[[#This Row],[ID 1-catálogo-código]]&lt;&gt;catmat_proximo),Dados_ordenados[[#This Row],[ID concatenado por catálogo/código]],"")</f>
        <v>SADI-88</v>
      </c>
    </row>
    <row r="187" spans="1:17" x14ac:dyDescent="0.25">
      <c r="A187" s="63" t="str">
        <f ca="1">area_gestora_concatenada</f>
        <v>SEGE</v>
      </c>
      <c r="B187" s="64">
        <f ca="1">IFERROR(IF(INDEX(INDIRECT(area_gestora&amp;"!$B$6:$B$1000"),linha_itemPAC+1)=0,"NÃO INFORMADO",INDEX(INDIRECT(area_gestora&amp;"!$B$6:$B$1000"),linha_itemPAC+1)),"")</f>
        <v>7</v>
      </c>
      <c r="C187" s="64" t="str">
        <f ca="1">IFERROR(IF(INDEX(INDIRECT(area_gestora&amp;"!$D$6:$D$1000"),linha_itemPAC+1)="N/A","N/A", IF(INDEX(INDIRECT(area_gestora&amp;"!$D$6:$D$1000"),linha_itemPAC+1)="","NÃO INFORMADO", IF(INDEX(INDIRECT(area_gestora&amp;"!$D$6:$D$1000"),linha_itemPAC+1)=0,"NÃO INFORMADO", INDEX(INDIRECT(area_gestora&amp;"!$D$6:$D$1000"),linha_itemPAC+1)))),"")</f>
        <v>CATSER</v>
      </c>
      <c r="D187" s="64">
        <f ca="1">IFERROR(IF(ISERROR(VALUE(Dados_tratados[[#This Row],[Catálogo]]))=FALSE,Dados_tratados[[#This Row],[Catálogo]],VLOOKUP(Dados_tratados[[#This Row],[Catálogo]],$S$3:$T$6,2,FALSE)),"")</f>
        <v>1</v>
      </c>
      <c r="E187" s="64">
        <f ca="1">IFERROR(IF(INDEX(INDIRECT(area_gestora&amp;"!$E$6:$E$1000"),linha_itemPAC+1)="N/A",9999999,
IF(INDEX(INDIRECT(area_gestora&amp;"!$E$6:$E$1000"),linha_itemPAC+1)="",0,
VALUE(INDEX(INDIRECT(area_gestora&amp;"!$E$6:$E$1000"),linha_itemPAC+1)))),"")</f>
        <v>16195</v>
      </c>
      <c r="F187" s="64">
        <f ca="1">IFERROR(IF(Dados_tratados[[#This Row],[Código CATSER ou Classe CATMAT]]="","",VALUE(1&amp;TEXT(Dados_tratados[[#This Row],[Código CATSER ou Classe CATMAT]],"0000000")&amp;Dados_tratados[[#This Row],[ID Catálogo]])),"")</f>
        <v>100161951</v>
      </c>
      <c r="G187" s="64" t="str">
        <f ca="1">IF(Dados_tratados[[#This Row],[Código CATSER ou Classe CATMAT]]="","",COUNTIF(catmat_col_range,Dados_tratados[[#This Row],[Concatenação ID 1-catálogo-código]])&amp;"-"&amp;Dados_tratados[[#This Row],[Concatenação ID 1-catálogo-código]])</f>
        <v>7-100161951</v>
      </c>
      <c r="H187" s="65">
        <f ca="1">IFERROR(INDEX(INDIRECT(area_gestora&amp;"!$L$6:$L$1000"),linha_itemPAC+1),"")</f>
        <v>942.59</v>
      </c>
      <c r="I187" s="66" t="str">
        <f ca="1">Dados_tratados[[#This Row],[Área Gestora]]&amp;"-"&amp;Dados_tratados[[#This Row],[ID PCA]]</f>
        <v>SEGE-7</v>
      </c>
      <c r="K187" s="67">
        <f ca="1">IFERROR(SMALL(Dados_tratados[Concatenação ID 1-catálogo-código],ROW(Dados_tratados[[#This Row],[Concatenação ID 1-catálogo-código]])-2),"")</f>
        <v>100072902</v>
      </c>
      <c r="L187" s="67" t="str">
        <f ca="1">IFERROR(INDEX('Tratamento de dados'!$S$3:$S$6,MATCH(VALUE(RIGHT(Dados_ordenados[[#This Row],[ID 1-catálogo-código]],1)),'Tratamento de dados'!$T$3:$T$6,0)),"")</f>
        <v>CATMAT</v>
      </c>
      <c r="M187" s="67">
        <f ca="1">IFERROR(VALUE(MID(Dados_ordenados[[#This Row],[ID 1-catálogo-código]],2,7)),"")</f>
        <v>7290</v>
      </c>
      <c r="N187" s="68">
        <f ca="1">IFERROR(VLOOKUP(COUNTIF(catmat_ord_col_range,Dados_ordenados[[#This Row],[ID 1-catálogo-código]])&amp;"-"&amp;Dados_ordenados[[#This Row],[ID 1-catálogo-código]],Dados_tratados[[CATMAT/CATSER - Contagem de ocorrências]:[Área Gestora + ID]],2,FALSE),"")</f>
        <v>10464</v>
      </c>
      <c r="O187" s="69" t="str">
        <f ca="1">IFERROR(VLOOKUP(COUNTIF(catmat_ord_col_range,Dados_ordenados[[#This Row],[ID 1-catálogo-código]])&amp;"-"&amp;Dados_ordenados[[#This Row],[ID 1-catálogo-código]],Dados_tratados[[CATMAT/CATSER - Contagem de ocorrências]:[Área Gestora + ID]],3,FALSE),"")</f>
        <v>SSEG-72</v>
      </c>
      <c r="P187" s="70" t="str">
        <f ca="1">IF(OR(Dados_ordenados[[#This Row],[ID 1-catálogo-código]]="",Dados_ordenados[[#This Row],[ID 1-catálogo-código]]&lt;&gt;catmat_anterior),Dados_ordenados[[#This Row],[Área Gestora-ID]],areagestoraID_anterior&amp;", "&amp;Dados_ordenados[[#This Row],[Área Gestora-ID]])</f>
        <v>SSEG-72</v>
      </c>
      <c r="Q187" s="70" t="str">
        <f ca="1">IF(OR(Dados_ordenados[[#This Row],[ID 1-catálogo-código]]="",Dados_ordenados[[#This Row],[ID 1-catálogo-código]]&lt;&gt;catmat_proximo),Dados_ordenados[[#This Row],[ID concatenado por catálogo/código]],"")</f>
        <v>SSEG-72</v>
      </c>
    </row>
    <row r="188" spans="1:17" x14ac:dyDescent="0.25">
      <c r="A188" s="63" t="str">
        <f ca="1">area_gestora_concatenada</f>
        <v>SEGE</v>
      </c>
      <c r="B188" s="64">
        <f ca="1">IFERROR(IF(INDEX(INDIRECT(area_gestora&amp;"!$B$6:$B$1000"),linha_itemPAC+1)=0,"NÃO INFORMADO",INDEX(INDIRECT(area_gestora&amp;"!$B$6:$B$1000"),linha_itemPAC+1)),"")</f>
        <v>8</v>
      </c>
      <c r="C188" s="64" t="str">
        <f ca="1">IFERROR(IF(INDEX(INDIRECT(area_gestora&amp;"!$D$6:$D$1000"),linha_itemPAC+1)="N/A","N/A", IF(INDEX(INDIRECT(area_gestora&amp;"!$D$6:$D$1000"),linha_itemPAC+1)="","NÃO INFORMADO", IF(INDEX(INDIRECT(area_gestora&amp;"!$D$6:$D$1000"),linha_itemPAC+1)=0,"NÃO INFORMADO", INDEX(INDIRECT(area_gestora&amp;"!$D$6:$D$1000"),linha_itemPAC+1)))),"")</f>
        <v>CATMAT</v>
      </c>
      <c r="D188" s="64">
        <f ca="1">IFERROR(IF(ISERROR(VALUE(Dados_tratados[[#This Row],[Catálogo]]))=FALSE,Dados_tratados[[#This Row],[Catálogo]],VLOOKUP(Dados_tratados[[#This Row],[Catálogo]],$S$3:$T$6,2,FALSE)),"")</f>
        <v>2</v>
      </c>
      <c r="E188" s="64">
        <f ca="1">IFERROR(IF(INDEX(INDIRECT(area_gestora&amp;"!$E$6:$E$1000"),linha_itemPAC+1)="N/A",9999999,
IF(INDEX(INDIRECT(area_gestora&amp;"!$E$6:$E$1000"),linha_itemPAC+1)="",0,
VALUE(INDEX(INDIRECT(area_gestora&amp;"!$E$6:$E$1000"),linha_itemPAC+1)))),"")</f>
        <v>12698</v>
      </c>
      <c r="F188" s="64">
        <f ca="1">IFERROR(IF(Dados_tratados[[#This Row],[Código CATSER ou Classe CATMAT]]="","",VALUE(1&amp;TEXT(Dados_tratados[[#This Row],[Código CATSER ou Classe CATMAT]],"0000000")&amp;Dados_tratados[[#This Row],[ID Catálogo]])),"")</f>
        <v>100126982</v>
      </c>
      <c r="G188" s="64" t="str">
        <f ca="1">IF(Dados_tratados[[#This Row],[Código CATSER ou Classe CATMAT]]="","",COUNTIF(catmat_col_range,Dados_tratados[[#This Row],[Concatenação ID 1-catálogo-código]])&amp;"-"&amp;Dados_tratados[[#This Row],[Concatenação ID 1-catálogo-código]])</f>
        <v>1-100126982</v>
      </c>
      <c r="H188" s="65">
        <f ca="1">IFERROR(INDEX(INDIRECT(area_gestora&amp;"!$L$6:$L$1000"),linha_itemPAC+1),"")</f>
        <v>0</v>
      </c>
      <c r="I188" s="66" t="str">
        <f ca="1">Dados_tratados[[#This Row],[Área Gestora]]&amp;"-"&amp;Dados_tratados[[#This Row],[ID PCA]]</f>
        <v>SEGE-8</v>
      </c>
      <c r="K188" s="67">
        <f ca="1">IFERROR(SMALL(Dados_tratados[Concatenação ID 1-catálogo-código],ROW(Dados_tratados[[#This Row],[Concatenação ID 1-catálogo-código]])-2),"")</f>
        <v>100073102</v>
      </c>
      <c r="L188" s="67" t="str">
        <f ca="1">IFERROR(INDEX('Tratamento de dados'!$S$3:$S$6,MATCH(VALUE(RIGHT(Dados_ordenados[[#This Row],[ID 1-catálogo-código]],1)),'Tratamento de dados'!$T$3:$T$6,0)),"")</f>
        <v>CATMAT</v>
      </c>
      <c r="M188" s="67">
        <f ca="1">IFERROR(VALUE(MID(Dados_ordenados[[#This Row],[ID 1-catálogo-código]],2,7)),"")</f>
        <v>7310</v>
      </c>
      <c r="N188" s="68">
        <f ca="1">IFERROR(VLOOKUP(COUNTIF(catmat_ord_col_range,Dados_ordenados[[#This Row],[ID 1-catálogo-código]])&amp;"-"&amp;Dados_ordenados[[#This Row],[ID 1-catálogo-código]],Dados_tratados[[CATMAT/CATSER - Contagem de ocorrências]:[Área Gestora + ID]],2,FALSE),"")</f>
        <v>40258.74</v>
      </c>
      <c r="O188" s="69" t="str">
        <f ca="1">IFERROR(VLOOKUP(COUNTIF(catmat_ord_col_range,Dados_ordenados[[#This Row],[ID 1-catálogo-código]])&amp;"-"&amp;Dados_ordenados[[#This Row],[ID 1-catálogo-código]],Dados_tratados[[CATMAT/CATSER - Contagem de ocorrências]:[Área Gestora + ID]],3,FALSE),"")</f>
        <v>SADI-103</v>
      </c>
      <c r="P188" s="70" t="str">
        <f ca="1">IF(OR(Dados_ordenados[[#This Row],[ID 1-catálogo-código]]="",Dados_ordenados[[#This Row],[ID 1-catálogo-código]]&lt;&gt;catmat_anterior),Dados_ordenados[[#This Row],[Área Gestora-ID]],areagestoraID_anterior&amp;", "&amp;Dados_ordenados[[#This Row],[Área Gestora-ID]])</f>
        <v>SADI-103</v>
      </c>
      <c r="Q188" s="70" t="str">
        <f ca="1">IF(OR(Dados_ordenados[[#This Row],[ID 1-catálogo-código]]="",Dados_ordenados[[#This Row],[ID 1-catálogo-código]]&lt;&gt;catmat_proximo),Dados_ordenados[[#This Row],[ID concatenado por catálogo/código]],"")</f>
        <v>SADI-103</v>
      </c>
    </row>
    <row r="189" spans="1:17" x14ac:dyDescent="0.25">
      <c r="A189" s="63" t="str">
        <f ca="1">area_gestora_concatenada</f>
        <v>SEGE</v>
      </c>
      <c r="B189" s="64">
        <f ca="1">IFERROR(IF(INDEX(INDIRECT(area_gestora&amp;"!$B$6:$B$1000"),linha_itemPAC+1)=0,"NÃO INFORMADO",INDEX(INDIRECT(area_gestora&amp;"!$B$6:$B$1000"),linha_itemPAC+1)),"")</f>
        <v>9</v>
      </c>
      <c r="C189" s="64" t="str">
        <f ca="1">IFERROR(IF(INDEX(INDIRECT(area_gestora&amp;"!$D$6:$D$1000"),linha_itemPAC+1)="N/A","N/A", IF(INDEX(INDIRECT(area_gestora&amp;"!$D$6:$D$1000"),linha_itemPAC+1)="","NÃO INFORMADO", IF(INDEX(INDIRECT(area_gestora&amp;"!$D$6:$D$1000"),linha_itemPAC+1)=0,"NÃO INFORMADO", INDEX(INDIRECT(area_gestora&amp;"!$D$6:$D$1000"),linha_itemPAC+1)))),"")</f>
        <v>CATSER</v>
      </c>
      <c r="D189" s="64">
        <f ca="1">IFERROR(IF(ISERROR(VALUE(Dados_tratados[[#This Row],[Catálogo]]))=FALSE,Dados_tratados[[#This Row],[Catálogo]],VLOOKUP(Dados_tratados[[#This Row],[Catálogo]],$S$3:$T$6,2,FALSE)),"")</f>
        <v>1</v>
      </c>
      <c r="E189" s="64">
        <f ca="1">IFERROR(IF(INDEX(INDIRECT(area_gestora&amp;"!$E$6:$E$1000"),linha_itemPAC+1)="N/A",9999999,
IF(INDEX(INDIRECT(area_gestora&amp;"!$E$6:$E$1000"),linha_itemPAC+1)="",0,
VALUE(INDEX(INDIRECT(area_gestora&amp;"!$E$6:$E$1000"),linha_itemPAC+1)))),"")</f>
        <v>21172</v>
      </c>
      <c r="F189" s="64">
        <f ca="1">IFERROR(IF(Dados_tratados[[#This Row],[Código CATSER ou Classe CATMAT]]="","",VALUE(1&amp;TEXT(Dados_tratados[[#This Row],[Código CATSER ou Classe CATMAT]],"0000000")&amp;Dados_tratados[[#This Row],[ID Catálogo]])),"")</f>
        <v>100211721</v>
      </c>
      <c r="G189" s="64" t="str">
        <f ca="1">IF(Dados_tratados[[#This Row],[Código CATSER ou Classe CATMAT]]="","",COUNTIF(catmat_col_range,Dados_tratados[[#This Row],[Concatenação ID 1-catálogo-código]])&amp;"-"&amp;Dados_tratados[[#This Row],[Concatenação ID 1-catálogo-código]])</f>
        <v>2-100211721</v>
      </c>
      <c r="H189" s="65">
        <f ca="1">IFERROR(INDEX(INDIRECT(area_gestora&amp;"!$L$6:$L$1000"),linha_itemPAC+1),"")</f>
        <v>153873.01999999999</v>
      </c>
      <c r="I189" s="66" t="str">
        <f ca="1">Dados_tratados[[#This Row],[Área Gestora]]&amp;"-"&amp;Dados_tratados[[#This Row],[ID PCA]]</f>
        <v>SEGE-9</v>
      </c>
      <c r="K189" s="67">
        <f ca="1">IFERROR(SMALL(Dados_tratados[Concatenação ID 1-catálogo-código],ROW(Dados_tratados[[#This Row],[Concatenação ID 1-catálogo-código]])-2),"")</f>
        <v>100075102</v>
      </c>
      <c r="L189" s="67" t="str">
        <f ca="1">IFERROR(INDEX('Tratamento de dados'!$S$3:$S$6,MATCH(VALUE(RIGHT(Dados_ordenados[[#This Row],[ID 1-catálogo-código]],1)),'Tratamento de dados'!$T$3:$T$6,0)),"")</f>
        <v>CATMAT</v>
      </c>
      <c r="M189" s="67">
        <f ca="1">IFERROR(VALUE(MID(Dados_ordenados[[#This Row],[ID 1-catálogo-código]],2,7)),"")</f>
        <v>7510</v>
      </c>
      <c r="N189" s="68">
        <f ca="1">IFERROR(VLOOKUP(COUNTIF(catmat_ord_col_range,Dados_ordenados[[#This Row],[ID 1-catálogo-código]])&amp;"-"&amp;Dados_ordenados[[#This Row],[ID 1-catálogo-código]],Dados_tratados[[CATMAT/CATSER - Contagem de ocorrências]:[Área Gestora + ID]],2,FALSE),"")</f>
        <v>976</v>
      </c>
      <c r="O189" s="69" t="str">
        <f ca="1">IFERROR(VLOOKUP(COUNTIF(catmat_ord_col_range,Dados_ordenados[[#This Row],[ID 1-catálogo-código]])&amp;"-"&amp;Dados_ordenados[[#This Row],[ID 1-catálogo-código]],Dados_tratados[[CATMAT/CATSER - Contagem de ocorrências]:[Área Gestora + ID]],3,FALSE),"")</f>
        <v>SADI-80</v>
      </c>
      <c r="P189" s="70" t="str">
        <f ca="1">IF(OR(Dados_ordenados[[#This Row],[ID 1-catálogo-código]]="",Dados_ordenados[[#This Row],[ID 1-catálogo-código]]&lt;&gt;catmat_anterior),Dados_ordenados[[#This Row],[Área Gestora-ID]],areagestoraID_anterior&amp;", "&amp;Dados_ordenados[[#This Row],[Área Gestora-ID]])</f>
        <v>SADI-80</v>
      </c>
      <c r="Q189" s="70" t="str">
        <f ca="1">IF(OR(Dados_ordenados[[#This Row],[ID 1-catálogo-código]]="",Dados_ordenados[[#This Row],[ID 1-catálogo-código]]&lt;&gt;catmat_proximo),Dados_ordenados[[#This Row],[ID concatenado por catálogo/código]],"")</f>
        <v>SADI-80</v>
      </c>
    </row>
    <row r="190" spans="1:17" x14ac:dyDescent="0.25">
      <c r="A190" s="63" t="str">
        <f ca="1">area_gestora_concatenada</f>
        <v>SEGE</v>
      </c>
      <c r="B190" s="64">
        <f ca="1">IFERROR(IF(INDEX(INDIRECT(area_gestora&amp;"!$B$6:$B$1000"),linha_itemPAC+1)=0,"NÃO INFORMADO",INDEX(INDIRECT(area_gestora&amp;"!$B$6:$B$1000"),linha_itemPAC+1)),"")</f>
        <v>10</v>
      </c>
      <c r="C190" s="64" t="str">
        <f ca="1">IFERROR(IF(INDEX(INDIRECT(area_gestora&amp;"!$D$6:$D$1000"),linha_itemPAC+1)="N/A","N/A", IF(INDEX(INDIRECT(area_gestora&amp;"!$D$6:$D$1000"),linha_itemPAC+1)="","NÃO INFORMADO", IF(INDEX(INDIRECT(area_gestora&amp;"!$D$6:$D$1000"),linha_itemPAC+1)=0,"NÃO INFORMADO", INDEX(INDIRECT(area_gestora&amp;"!$D$6:$D$1000"),linha_itemPAC+1)))),"")</f>
        <v>CATSER</v>
      </c>
      <c r="D190" s="64">
        <f ca="1">IFERROR(IF(ISERROR(VALUE(Dados_tratados[[#This Row],[Catálogo]]))=FALSE,Dados_tratados[[#This Row],[Catálogo]],VLOOKUP(Dados_tratados[[#This Row],[Catálogo]],$S$3:$T$6,2,FALSE)),"")</f>
        <v>1</v>
      </c>
      <c r="E190" s="64">
        <f ca="1">IFERROR(IF(INDEX(INDIRECT(area_gestora&amp;"!$E$6:$E$1000"),linha_itemPAC+1)="N/A",9999999,
IF(INDEX(INDIRECT(area_gestora&amp;"!$E$6:$E$1000"),linha_itemPAC+1)="",0,
VALUE(INDEX(INDIRECT(area_gestora&amp;"!$E$6:$E$1000"),linha_itemPAC+1)))),"")</f>
        <v>21172</v>
      </c>
      <c r="F190" s="64">
        <f ca="1">IFERROR(IF(Dados_tratados[[#This Row],[Código CATSER ou Classe CATMAT]]="","",VALUE(1&amp;TEXT(Dados_tratados[[#This Row],[Código CATSER ou Classe CATMAT]],"0000000")&amp;Dados_tratados[[#This Row],[ID Catálogo]])),"")</f>
        <v>100211721</v>
      </c>
      <c r="G190" s="64" t="str">
        <f ca="1">IF(Dados_tratados[[#This Row],[Código CATSER ou Classe CATMAT]]="","",COUNTIF(catmat_col_range,Dados_tratados[[#This Row],[Concatenação ID 1-catálogo-código]])&amp;"-"&amp;Dados_tratados[[#This Row],[Concatenação ID 1-catálogo-código]])</f>
        <v>3-100211721</v>
      </c>
      <c r="H190" s="65">
        <f ca="1">IFERROR(INDEX(INDIRECT(area_gestora&amp;"!$L$6:$L$1000"),linha_itemPAC+1),"")</f>
        <v>0</v>
      </c>
      <c r="I190" s="66" t="str">
        <f ca="1">Dados_tratados[[#This Row],[Área Gestora]]&amp;"-"&amp;Dados_tratados[[#This Row],[ID PCA]]</f>
        <v>SEGE-10</v>
      </c>
      <c r="K190" s="67">
        <f ca="1">IFERROR(SMALL(Dados_tratados[Concatenação ID 1-catálogo-código],ROW(Dados_tratados[[#This Row],[Concatenação ID 1-catálogo-código]])-2),"")</f>
        <v>100076102</v>
      </c>
      <c r="L190" s="67" t="str">
        <f ca="1">IFERROR(INDEX('Tratamento de dados'!$S$3:$S$6,MATCH(VALUE(RIGHT(Dados_ordenados[[#This Row],[ID 1-catálogo-código]],1)),'Tratamento de dados'!$T$3:$T$6,0)),"")</f>
        <v>CATMAT</v>
      </c>
      <c r="M190" s="67">
        <f ca="1">IFERROR(VALUE(MID(Dados_ordenados[[#This Row],[ID 1-catálogo-código]],2,7)),"")</f>
        <v>7610</v>
      </c>
      <c r="N190" s="68">
        <f ca="1">IFERROR(VLOOKUP(COUNTIF(catmat_ord_col_range,Dados_ordenados[[#This Row],[ID 1-catálogo-código]])&amp;"-"&amp;Dados_ordenados[[#This Row],[ID 1-catálogo-código]],Dados_tratados[[CATMAT/CATSER - Contagem de ocorrências]:[Área Gestora + ID]],2,FALSE),"")</f>
        <v>91711.88</v>
      </c>
      <c r="O190" s="69" t="str">
        <f ca="1">IFERROR(VLOOKUP(COUNTIF(catmat_ord_col_range,Dados_ordenados[[#This Row],[ID 1-catálogo-código]])&amp;"-"&amp;Dados_ordenados[[#This Row],[ID 1-catálogo-código]],Dados_tratados[[CATMAT/CATSER - Contagem de ocorrências]:[Área Gestora + ID]],3,FALSE),"")</f>
        <v>DUBI-12</v>
      </c>
      <c r="P190" s="70" t="str">
        <f ca="1">IF(OR(Dados_ordenados[[#This Row],[ID 1-catálogo-código]]="",Dados_ordenados[[#This Row],[ID 1-catálogo-código]]&lt;&gt;catmat_anterior),Dados_ordenados[[#This Row],[Área Gestora-ID]],areagestoraID_anterior&amp;", "&amp;Dados_ordenados[[#This Row],[Área Gestora-ID]])</f>
        <v>DUBI-12</v>
      </c>
      <c r="Q190" s="70" t="str">
        <f ca="1">IF(OR(Dados_ordenados[[#This Row],[ID 1-catálogo-código]]="",Dados_ordenados[[#This Row],[ID 1-catálogo-código]]&lt;&gt;catmat_proximo),Dados_ordenados[[#This Row],[ID concatenado por catálogo/código]],"")</f>
        <v>DUBI-12</v>
      </c>
    </row>
    <row r="191" spans="1:17" x14ac:dyDescent="0.25">
      <c r="A191" s="63" t="str">
        <f ca="1">area_gestora_concatenada</f>
        <v>SEGE</v>
      </c>
      <c r="B191" s="64">
        <f ca="1">IFERROR(IF(INDEX(INDIRECT(area_gestora&amp;"!$B$6:$B$1000"),linha_itemPAC+1)=0,"NÃO INFORMADO",INDEX(INDIRECT(area_gestora&amp;"!$B$6:$B$1000"),linha_itemPAC+1)),"")</f>
        <v>11</v>
      </c>
      <c r="C191" s="64" t="str">
        <f ca="1">IFERROR(IF(INDEX(INDIRECT(area_gestora&amp;"!$D$6:$D$1000"),linha_itemPAC+1)="N/A","N/A", IF(INDEX(INDIRECT(area_gestora&amp;"!$D$6:$D$1000"),linha_itemPAC+1)="","NÃO INFORMADO", IF(INDEX(INDIRECT(area_gestora&amp;"!$D$6:$D$1000"),linha_itemPAC+1)=0,"NÃO INFORMADO", INDEX(INDIRECT(area_gestora&amp;"!$D$6:$D$1000"),linha_itemPAC+1)))),"")</f>
        <v>CATSER</v>
      </c>
      <c r="D191" s="64">
        <f ca="1">IFERROR(IF(ISERROR(VALUE(Dados_tratados[[#This Row],[Catálogo]]))=FALSE,Dados_tratados[[#This Row],[Catálogo]],VLOOKUP(Dados_tratados[[#This Row],[Catálogo]],$S$3:$T$6,2,FALSE)),"")</f>
        <v>1</v>
      </c>
      <c r="E191" s="64">
        <f ca="1">IFERROR(IF(INDEX(INDIRECT(area_gestora&amp;"!$E$6:$E$1000"),linha_itemPAC+1)="N/A",9999999,
IF(INDEX(INDIRECT(area_gestora&amp;"!$E$6:$E$1000"),linha_itemPAC+1)="",0,
VALUE(INDEX(INDIRECT(area_gestora&amp;"!$E$6:$E$1000"),linha_itemPAC+1)))),"")</f>
        <v>21172</v>
      </c>
      <c r="F191" s="64">
        <f ca="1">IFERROR(IF(Dados_tratados[[#This Row],[Código CATSER ou Classe CATMAT]]="","",VALUE(1&amp;TEXT(Dados_tratados[[#This Row],[Código CATSER ou Classe CATMAT]],"0000000")&amp;Dados_tratados[[#This Row],[ID Catálogo]])),"")</f>
        <v>100211721</v>
      </c>
      <c r="G191" s="64" t="str">
        <f ca="1">IF(Dados_tratados[[#This Row],[Código CATSER ou Classe CATMAT]]="","",COUNTIF(catmat_col_range,Dados_tratados[[#This Row],[Concatenação ID 1-catálogo-código]])&amp;"-"&amp;Dados_tratados[[#This Row],[Concatenação ID 1-catálogo-código]])</f>
        <v>4-100211721</v>
      </c>
      <c r="H191" s="65">
        <f ca="1">IFERROR(INDEX(INDIRECT(area_gestora&amp;"!$L$6:$L$1000"),linha_itemPAC+1),"")</f>
        <v>0</v>
      </c>
      <c r="I191" s="66" t="str">
        <f ca="1">Dados_tratados[[#This Row],[Área Gestora]]&amp;"-"&amp;Dados_tratados[[#This Row],[ID PCA]]</f>
        <v>SEGE-11</v>
      </c>
      <c r="K191" s="67">
        <f ca="1">IFERROR(SMALL(Dados_tratados[Concatenação ID 1-catálogo-código],ROW(Dados_tratados[[#This Row],[Concatenação ID 1-catálogo-código]])-2),"")</f>
        <v>100076902</v>
      </c>
      <c r="L191" s="67" t="str">
        <f ca="1">IFERROR(INDEX('Tratamento de dados'!$S$3:$S$6,MATCH(VALUE(RIGHT(Dados_ordenados[[#This Row],[ID 1-catálogo-código]],1)),'Tratamento de dados'!$T$3:$T$6,0)),"")</f>
        <v>CATMAT</v>
      </c>
      <c r="M191" s="67">
        <f ca="1">IFERROR(VALUE(MID(Dados_ordenados[[#This Row],[ID 1-catálogo-código]],2,7)),"")</f>
        <v>7690</v>
      </c>
      <c r="N191" s="68">
        <f ca="1">IFERROR(VLOOKUP(COUNTIF(catmat_ord_col_range,Dados_ordenados[[#This Row],[ID 1-catálogo-código]])&amp;"-"&amp;Dados_ordenados[[#This Row],[ID 1-catálogo-código]],Dados_tratados[[CATMAT/CATSER - Contagem de ocorrências]:[Área Gestora + ID]],2,FALSE),"")</f>
        <v>11400</v>
      </c>
      <c r="O191" s="69" t="str">
        <f ca="1">IFERROR(VLOOKUP(COUNTIF(catmat_ord_col_range,Dados_ordenados[[#This Row],[ID 1-catálogo-código]])&amp;"-"&amp;Dados_ordenados[[#This Row],[ID 1-catálogo-código]],Dados_tratados[[CATMAT/CATSER - Contagem de ocorrências]:[Área Gestora + ID]],3,FALSE),"")</f>
        <v>SADI-142</v>
      </c>
      <c r="P191" s="70" t="str">
        <f ca="1">IF(OR(Dados_ordenados[[#This Row],[ID 1-catálogo-código]]="",Dados_ordenados[[#This Row],[ID 1-catálogo-código]]&lt;&gt;catmat_anterior),Dados_ordenados[[#This Row],[Área Gestora-ID]],areagestoraID_anterior&amp;", "&amp;Dados_ordenados[[#This Row],[Área Gestora-ID]])</f>
        <v>SADI-142</v>
      </c>
      <c r="Q191" s="70" t="str">
        <f ca="1">IF(OR(Dados_ordenados[[#This Row],[ID 1-catálogo-código]]="",Dados_ordenados[[#This Row],[ID 1-catálogo-código]]&lt;&gt;catmat_proximo),Dados_ordenados[[#This Row],[ID concatenado por catálogo/código]],"")</f>
        <v>SADI-142</v>
      </c>
    </row>
    <row r="192" spans="1:17" x14ac:dyDescent="0.25">
      <c r="A192" s="63" t="str">
        <f ca="1">area_gestora_concatenada</f>
        <v>SEGE</v>
      </c>
      <c r="B192" s="64">
        <f ca="1">IFERROR(IF(INDEX(INDIRECT(area_gestora&amp;"!$B$6:$B$1000"),linha_itemPAC+1)=0,"NÃO INFORMADO",INDEX(INDIRECT(area_gestora&amp;"!$B$6:$B$1000"),linha_itemPAC+1)),"")</f>
        <v>12</v>
      </c>
      <c r="C192" s="64" t="str">
        <f ca="1">IFERROR(IF(INDEX(INDIRECT(area_gestora&amp;"!$D$6:$D$1000"),linha_itemPAC+1)="N/A","N/A", IF(INDEX(INDIRECT(area_gestora&amp;"!$D$6:$D$1000"),linha_itemPAC+1)="","NÃO INFORMADO", IF(INDEX(INDIRECT(area_gestora&amp;"!$D$6:$D$1000"),linha_itemPAC+1)=0,"NÃO INFORMADO", INDEX(INDIRECT(area_gestora&amp;"!$D$6:$D$1000"),linha_itemPAC+1)))),"")</f>
        <v>CATSER</v>
      </c>
      <c r="D192" s="64">
        <f ca="1">IFERROR(IF(ISERROR(VALUE(Dados_tratados[[#This Row],[Catálogo]]))=FALSE,Dados_tratados[[#This Row],[Catálogo]],VLOOKUP(Dados_tratados[[#This Row],[Catálogo]],$S$3:$T$6,2,FALSE)),"")</f>
        <v>1</v>
      </c>
      <c r="E192" s="64">
        <f ca="1">IFERROR(IF(INDEX(INDIRECT(area_gestora&amp;"!$E$6:$E$1000"),linha_itemPAC+1)="N/A",9999999,
IF(INDEX(INDIRECT(area_gestora&amp;"!$E$6:$E$1000"),linha_itemPAC+1)="",0,
VALUE(INDEX(INDIRECT(area_gestora&amp;"!$E$6:$E$1000"),linha_itemPAC+1)))),"")</f>
        <v>21172</v>
      </c>
      <c r="F192" s="64">
        <f ca="1">IFERROR(IF(Dados_tratados[[#This Row],[Código CATSER ou Classe CATMAT]]="","",VALUE(1&amp;TEXT(Dados_tratados[[#This Row],[Código CATSER ou Classe CATMAT]],"0000000")&amp;Dados_tratados[[#This Row],[ID Catálogo]])),"")</f>
        <v>100211721</v>
      </c>
      <c r="G192" s="64" t="str">
        <f ca="1">IF(Dados_tratados[[#This Row],[Código CATSER ou Classe CATMAT]]="","",COUNTIF(catmat_col_range,Dados_tratados[[#This Row],[Concatenação ID 1-catálogo-código]])&amp;"-"&amp;Dados_tratados[[#This Row],[Concatenação ID 1-catálogo-código]])</f>
        <v>5-100211721</v>
      </c>
      <c r="H192" s="65">
        <f ca="1">IFERROR(INDEX(INDIRECT(area_gestora&amp;"!$L$6:$L$1000"),linha_itemPAC+1),"")</f>
        <v>396661.88</v>
      </c>
      <c r="I192" s="66" t="str">
        <f ca="1">Dados_tratados[[#This Row],[Área Gestora]]&amp;"-"&amp;Dados_tratados[[#This Row],[ID PCA]]</f>
        <v>SEGE-12</v>
      </c>
      <c r="K192" s="67">
        <f ca="1">IFERROR(SMALL(Dados_tratados[Concatenação ID 1-catálogo-código],ROW(Dados_tratados[[#This Row],[Concatenação ID 1-catálogo-código]])-2),"")</f>
        <v>100077302</v>
      </c>
      <c r="L192" s="67" t="str">
        <f ca="1">IFERROR(INDEX('Tratamento de dados'!$S$3:$S$6,MATCH(VALUE(RIGHT(Dados_ordenados[[#This Row],[ID 1-catálogo-código]],1)),'Tratamento de dados'!$T$3:$T$6,0)),"")</f>
        <v>CATMAT</v>
      </c>
      <c r="M192" s="67">
        <f ca="1">IFERROR(VALUE(MID(Dados_ordenados[[#This Row],[ID 1-catálogo-código]],2,7)),"")</f>
        <v>7730</v>
      </c>
      <c r="N192" s="68">
        <f ca="1">IFERROR(VLOOKUP(COUNTIF(catmat_ord_col_range,Dados_ordenados[[#This Row],[ID 1-catálogo-código]])&amp;"-"&amp;Dados_ordenados[[#This Row],[ID 1-catálogo-código]],Dados_tratados[[CATMAT/CATSER - Contagem de ocorrências]:[Área Gestora + ID]],2,FALSE),"")</f>
        <v>89479.4</v>
      </c>
      <c r="O192" s="69" t="str">
        <f ca="1">IFERROR(VLOOKUP(COUNTIF(catmat_ord_col_range,Dados_ordenados[[#This Row],[ID 1-catálogo-código]])&amp;"-"&amp;Dados_ordenados[[#This Row],[ID 1-catálogo-código]],Dados_tratados[[CATMAT/CATSER - Contagem de ocorrências]:[Área Gestora + ID]],3,FALSE),"")</f>
        <v>SADI-99</v>
      </c>
      <c r="P192" s="70" t="str">
        <f ca="1">IF(OR(Dados_ordenados[[#This Row],[ID 1-catálogo-código]]="",Dados_ordenados[[#This Row],[ID 1-catálogo-código]]&lt;&gt;catmat_anterior),Dados_ordenados[[#This Row],[Área Gestora-ID]],areagestoraID_anterior&amp;", "&amp;Dados_ordenados[[#This Row],[Área Gestora-ID]])</f>
        <v>SADI-99</v>
      </c>
      <c r="Q192" s="70" t="str">
        <f ca="1">IF(OR(Dados_ordenados[[#This Row],[ID 1-catálogo-código]]="",Dados_ordenados[[#This Row],[ID 1-catálogo-código]]&lt;&gt;catmat_proximo),Dados_ordenados[[#This Row],[ID concatenado por catálogo/código]],"")</f>
        <v>SADI-99</v>
      </c>
    </row>
    <row r="193" spans="1:17" x14ac:dyDescent="0.25">
      <c r="A193" s="63" t="str">
        <f ca="1">area_gestora_concatenada</f>
        <v>SEGE</v>
      </c>
      <c r="B193" s="64">
        <f ca="1">IFERROR(IF(INDEX(INDIRECT(area_gestora&amp;"!$B$6:$B$1000"),linha_itemPAC+1)=0,"NÃO INFORMADO",INDEX(INDIRECT(area_gestora&amp;"!$B$6:$B$1000"),linha_itemPAC+1)),"")</f>
        <v>13</v>
      </c>
      <c r="C193" s="64" t="str">
        <f ca="1">IFERROR(IF(INDEX(INDIRECT(area_gestora&amp;"!$D$6:$D$1000"),linha_itemPAC+1)="N/A","N/A", IF(INDEX(INDIRECT(area_gestora&amp;"!$D$6:$D$1000"),linha_itemPAC+1)="","NÃO INFORMADO", IF(INDEX(INDIRECT(area_gestora&amp;"!$D$6:$D$1000"),linha_itemPAC+1)=0,"NÃO INFORMADO", INDEX(INDIRECT(area_gestora&amp;"!$D$6:$D$1000"),linha_itemPAC+1)))),"")</f>
        <v>CATSER</v>
      </c>
      <c r="D193" s="64">
        <f ca="1">IFERROR(IF(ISERROR(VALUE(Dados_tratados[[#This Row],[Catálogo]]))=FALSE,Dados_tratados[[#This Row],[Catálogo]],VLOOKUP(Dados_tratados[[#This Row],[Catálogo]],$S$3:$T$6,2,FALSE)),"")</f>
        <v>1</v>
      </c>
      <c r="E193" s="64">
        <f ca="1">IFERROR(IF(INDEX(INDIRECT(area_gestora&amp;"!$E$6:$E$1000"),linha_itemPAC+1)="N/A",9999999,
IF(INDEX(INDIRECT(area_gestora&amp;"!$E$6:$E$1000"),linha_itemPAC+1)="",0,
VALUE(INDEX(INDIRECT(area_gestora&amp;"!$E$6:$E$1000"),linha_itemPAC+1)))),"")</f>
        <v>21172</v>
      </c>
      <c r="F193" s="64">
        <f ca="1">IFERROR(IF(Dados_tratados[[#This Row],[Código CATSER ou Classe CATMAT]]="","",VALUE(1&amp;TEXT(Dados_tratados[[#This Row],[Código CATSER ou Classe CATMAT]],"0000000")&amp;Dados_tratados[[#This Row],[ID Catálogo]])),"")</f>
        <v>100211721</v>
      </c>
      <c r="G193" s="64" t="str">
        <f ca="1">IF(Dados_tratados[[#This Row],[Código CATSER ou Classe CATMAT]]="","",COUNTIF(catmat_col_range,Dados_tratados[[#This Row],[Concatenação ID 1-catálogo-código]])&amp;"-"&amp;Dados_tratados[[#This Row],[Concatenação ID 1-catálogo-código]])</f>
        <v>6-100211721</v>
      </c>
      <c r="H193" s="65">
        <f ca="1">IFERROR(INDEX(INDIRECT(area_gestora&amp;"!$L$6:$L$1000"),linha_itemPAC+1),"")</f>
        <v>0</v>
      </c>
      <c r="I193" s="66" t="str">
        <f ca="1">Dados_tratados[[#This Row],[Área Gestora]]&amp;"-"&amp;Dados_tratados[[#This Row],[ID PCA]]</f>
        <v>SEGE-13</v>
      </c>
      <c r="K193" s="67">
        <f ca="1">IFERROR(SMALL(Dados_tratados[Concatenação ID 1-catálogo-código],ROW(Dados_tratados[[#This Row],[Concatenação ID 1-catálogo-código]])-2),"")</f>
        <v>100079102</v>
      </c>
      <c r="L193" s="67" t="str">
        <f ca="1">IFERROR(INDEX('Tratamento de dados'!$S$3:$S$6,MATCH(VALUE(RIGHT(Dados_ordenados[[#This Row],[ID 1-catálogo-código]],1)),'Tratamento de dados'!$T$3:$T$6,0)),"")</f>
        <v>CATMAT</v>
      </c>
      <c r="M193" s="67">
        <f ca="1">IFERROR(VALUE(MID(Dados_ordenados[[#This Row],[ID 1-catálogo-código]],2,7)),"")</f>
        <v>7910</v>
      </c>
      <c r="N193" s="68">
        <f ca="1">IFERROR(VLOOKUP(COUNTIF(catmat_ord_col_range,Dados_ordenados[[#This Row],[ID 1-catálogo-código]])&amp;"-"&amp;Dados_ordenados[[#This Row],[ID 1-catálogo-código]],Dados_tratados[[CATMAT/CATSER - Contagem de ocorrências]:[Área Gestora + ID]],2,FALSE),"")</f>
        <v>800</v>
      </c>
      <c r="O193" s="69" t="str">
        <f ca="1">IFERROR(VLOOKUP(COUNTIF(catmat_ord_col_range,Dados_ordenados[[#This Row],[ID 1-catálogo-código]])&amp;"-"&amp;Dados_ordenados[[#This Row],[ID 1-catálogo-código]],Dados_tratados[[CATMAT/CATSER - Contagem de ocorrências]:[Área Gestora + ID]],3,FALSE),"")</f>
        <v>SADI-134</v>
      </c>
      <c r="P193" s="70" t="str">
        <f ca="1">IF(OR(Dados_ordenados[[#This Row],[ID 1-catálogo-código]]="",Dados_ordenados[[#This Row],[ID 1-catálogo-código]]&lt;&gt;catmat_anterior),Dados_ordenados[[#This Row],[Área Gestora-ID]],areagestoraID_anterior&amp;", "&amp;Dados_ordenados[[#This Row],[Área Gestora-ID]])</f>
        <v>SADI-134</v>
      </c>
      <c r="Q193" s="70" t="str">
        <f ca="1">IF(OR(Dados_ordenados[[#This Row],[ID 1-catálogo-código]]="",Dados_ordenados[[#This Row],[ID 1-catálogo-código]]&lt;&gt;catmat_proximo),Dados_ordenados[[#This Row],[ID concatenado por catálogo/código]],"")</f>
        <v>SADI-134</v>
      </c>
    </row>
    <row r="194" spans="1:17" x14ac:dyDescent="0.25">
      <c r="A194" s="63" t="str">
        <f ca="1">area_gestora_concatenada</f>
        <v>SEGE</v>
      </c>
      <c r="B194" s="64">
        <f ca="1">IFERROR(IF(INDEX(INDIRECT(area_gestora&amp;"!$B$6:$B$1000"),linha_itemPAC+1)=0,"NÃO INFORMADO",INDEX(INDIRECT(area_gestora&amp;"!$B$6:$B$1000"),linha_itemPAC+1)),"")</f>
        <v>14</v>
      </c>
      <c r="C194" s="64" t="str">
        <f ca="1">IFERROR(IF(INDEX(INDIRECT(area_gestora&amp;"!$D$6:$D$1000"),linha_itemPAC+1)="N/A","N/A", IF(INDEX(INDIRECT(area_gestora&amp;"!$D$6:$D$1000"),linha_itemPAC+1)="","NÃO INFORMADO", IF(INDEX(INDIRECT(area_gestora&amp;"!$D$6:$D$1000"),linha_itemPAC+1)=0,"NÃO INFORMADO", INDEX(INDIRECT(area_gestora&amp;"!$D$6:$D$1000"),linha_itemPAC+1)))),"")</f>
        <v>CATSER</v>
      </c>
      <c r="D194" s="64">
        <f ca="1">IFERROR(IF(ISERROR(VALUE(Dados_tratados[[#This Row],[Catálogo]]))=FALSE,Dados_tratados[[#This Row],[Catálogo]],VLOOKUP(Dados_tratados[[#This Row],[Catálogo]],$S$3:$T$6,2,FALSE)),"")</f>
        <v>1</v>
      </c>
      <c r="E194" s="64">
        <f ca="1">IFERROR(IF(INDEX(INDIRECT(area_gestora&amp;"!$E$6:$E$1000"),linha_itemPAC+1)="N/A",9999999,
IF(INDEX(INDIRECT(area_gestora&amp;"!$E$6:$E$1000"),linha_itemPAC+1)="",0,
VALUE(INDEX(INDIRECT(area_gestora&amp;"!$E$6:$E$1000"),linha_itemPAC+1)))),"")</f>
        <v>21172</v>
      </c>
      <c r="F194" s="64">
        <f ca="1">IFERROR(IF(Dados_tratados[[#This Row],[Código CATSER ou Classe CATMAT]]="","",VALUE(1&amp;TEXT(Dados_tratados[[#This Row],[Código CATSER ou Classe CATMAT]],"0000000")&amp;Dados_tratados[[#This Row],[ID Catálogo]])),"")</f>
        <v>100211721</v>
      </c>
      <c r="G194" s="64" t="str">
        <f ca="1">IF(Dados_tratados[[#This Row],[Código CATSER ou Classe CATMAT]]="","",COUNTIF(catmat_col_range,Dados_tratados[[#This Row],[Concatenação ID 1-catálogo-código]])&amp;"-"&amp;Dados_tratados[[#This Row],[Concatenação ID 1-catálogo-código]])</f>
        <v>7-100211721</v>
      </c>
      <c r="H194" s="65">
        <f ca="1">IFERROR(INDEX(INDIRECT(area_gestora&amp;"!$L$6:$L$1000"),linha_itemPAC+1),"")</f>
        <v>0</v>
      </c>
      <c r="I194" s="66" t="str">
        <f ca="1">Dados_tratados[[#This Row],[Área Gestora]]&amp;"-"&amp;Dados_tratados[[#This Row],[ID PCA]]</f>
        <v>SEGE-14</v>
      </c>
      <c r="K194" s="67">
        <f ca="1">IFERROR(SMALL(Dados_tratados[Concatenação ID 1-catálogo-código],ROW(Dados_tratados[[#This Row],[Concatenação ID 1-catálogo-código]])-2),"")</f>
        <v>100081052</v>
      </c>
      <c r="L194" s="67" t="str">
        <f ca="1">IFERROR(INDEX('Tratamento de dados'!$S$3:$S$6,MATCH(VALUE(RIGHT(Dados_ordenados[[#This Row],[ID 1-catálogo-código]],1)),'Tratamento de dados'!$T$3:$T$6,0)),"")</f>
        <v>CATMAT</v>
      </c>
      <c r="M194" s="67">
        <f ca="1">IFERROR(VALUE(MID(Dados_ordenados[[#This Row],[ID 1-catálogo-código]],2,7)),"")</f>
        <v>8105</v>
      </c>
      <c r="N194" s="68">
        <f ca="1">IFERROR(VLOOKUP(COUNTIF(catmat_ord_col_range,Dados_ordenados[[#This Row],[ID 1-catálogo-código]])&amp;"-"&amp;Dados_ordenados[[#This Row],[ID 1-catálogo-código]],Dados_tratados[[CATMAT/CATSER - Contagem de ocorrências]:[Área Gestora + ID]],2,FALSE),"")</f>
        <v>11956</v>
      </c>
      <c r="O194" s="69" t="str">
        <f ca="1">IFERROR(VLOOKUP(COUNTIF(catmat_ord_col_range,Dados_ordenados[[#This Row],[ID 1-catálogo-código]])&amp;"-"&amp;Dados_ordenados[[#This Row],[ID 1-catálogo-código]],Dados_tratados[[CATMAT/CATSER - Contagem de ocorrências]:[Área Gestora + ID]],3,FALSE),"")</f>
        <v>SADI-78</v>
      </c>
      <c r="P194" s="70" t="str">
        <f ca="1">IF(OR(Dados_ordenados[[#This Row],[ID 1-catálogo-código]]="",Dados_ordenados[[#This Row],[ID 1-catálogo-código]]&lt;&gt;catmat_anterior),Dados_ordenados[[#This Row],[Área Gestora-ID]],areagestoraID_anterior&amp;", "&amp;Dados_ordenados[[#This Row],[Área Gestora-ID]])</f>
        <v>SADI-78</v>
      </c>
      <c r="Q194" s="70" t="str">
        <f ca="1">IF(OR(Dados_ordenados[[#This Row],[ID 1-catálogo-código]]="",Dados_ordenados[[#This Row],[ID 1-catálogo-código]]&lt;&gt;catmat_proximo),Dados_ordenados[[#This Row],[ID concatenado por catálogo/código]],"")</f>
        <v/>
      </c>
    </row>
    <row r="195" spans="1:17" x14ac:dyDescent="0.25">
      <c r="A195" s="63" t="str">
        <f ca="1">area_gestora_concatenada</f>
        <v>SEGE</v>
      </c>
      <c r="B195" s="64">
        <f ca="1">IFERROR(IF(INDEX(INDIRECT(area_gestora&amp;"!$B$6:$B$1000"),linha_itemPAC+1)=0,"NÃO INFORMADO",INDEX(INDIRECT(area_gestora&amp;"!$B$6:$B$1000"),linha_itemPAC+1)),"")</f>
        <v>15</v>
      </c>
      <c r="C195" s="64" t="str">
        <f ca="1">IFERROR(IF(INDEX(INDIRECT(area_gestora&amp;"!$D$6:$D$1000"),linha_itemPAC+1)="N/A","N/A", IF(INDEX(INDIRECT(area_gestora&amp;"!$D$6:$D$1000"),linha_itemPAC+1)="","NÃO INFORMADO", IF(INDEX(INDIRECT(area_gestora&amp;"!$D$6:$D$1000"),linha_itemPAC+1)=0,"NÃO INFORMADO", INDEX(INDIRECT(area_gestora&amp;"!$D$6:$D$1000"),linha_itemPAC+1)))),"")</f>
        <v>CATSER</v>
      </c>
      <c r="D195" s="64">
        <f ca="1">IFERROR(IF(ISERROR(VALUE(Dados_tratados[[#This Row],[Catálogo]]))=FALSE,Dados_tratados[[#This Row],[Catálogo]],VLOOKUP(Dados_tratados[[#This Row],[Catálogo]],$S$3:$T$6,2,FALSE)),"")</f>
        <v>1</v>
      </c>
      <c r="E195" s="64">
        <f ca="1">IFERROR(IF(INDEX(INDIRECT(area_gestora&amp;"!$E$6:$E$1000"),linha_itemPAC+1)="N/A",9999999,
IF(INDEX(INDIRECT(area_gestora&amp;"!$E$6:$E$1000"),linha_itemPAC+1)="",0,
VALUE(INDEX(INDIRECT(area_gestora&amp;"!$E$6:$E$1000"),linha_itemPAC+1)))),"")</f>
        <v>21172</v>
      </c>
      <c r="F195" s="64">
        <f ca="1">IFERROR(IF(Dados_tratados[[#This Row],[Código CATSER ou Classe CATMAT]]="","",VALUE(1&amp;TEXT(Dados_tratados[[#This Row],[Código CATSER ou Classe CATMAT]],"0000000")&amp;Dados_tratados[[#This Row],[ID Catálogo]])),"")</f>
        <v>100211721</v>
      </c>
      <c r="G195" s="64" t="str">
        <f ca="1">IF(Dados_tratados[[#This Row],[Código CATSER ou Classe CATMAT]]="","",COUNTIF(catmat_col_range,Dados_tratados[[#This Row],[Concatenação ID 1-catálogo-código]])&amp;"-"&amp;Dados_tratados[[#This Row],[Concatenação ID 1-catálogo-código]])</f>
        <v>8-100211721</v>
      </c>
      <c r="H195" s="65">
        <f ca="1">IFERROR(INDEX(INDIRECT(area_gestora&amp;"!$L$6:$L$1000"),linha_itemPAC+1),"")</f>
        <v>192805.26</v>
      </c>
      <c r="I195" s="66" t="str">
        <f ca="1">Dados_tratados[[#This Row],[Área Gestora]]&amp;"-"&amp;Dados_tratados[[#This Row],[ID PCA]]</f>
        <v>SEGE-15</v>
      </c>
      <c r="K195" s="67">
        <f ca="1">IFERROR(SMALL(Dados_tratados[Concatenação ID 1-catálogo-código],ROW(Dados_tratados[[#This Row],[Concatenação ID 1-catálogo-código]])-2),"")</f>
        <v>100081052</v>
      </c>
      <c r="L195" s="67" t="str">
        <f ca="1">IFERROR(INDEX('Tratamento de dados'!$S$3:$S$6,MATCH(VALUE(RIGHT(Dados_ordenados[[#This Row],[ID 1-catálogo-código]],1)),'Tratamento de dados'!$T$3:$T$6,0)),"")</f>
        <v>CATMAT</v>
      </c>
      <c r="M195" s="67">
        <f ca="1">IFERROR(VALUE(MID(Dados_ordenados[[#This Row],[ID 1-catálogo-código]],2,7)),"")</f>
        <v>8105</v>
      </c>
      <c r="N195" s="68">
        <f ca="1">IFERROR(VLOOKUP(COUNTIF(catmat_ord_col_range,Dados_ordenados[[#This Row],[ID 1-catálogo-código]])&amp;"-"&amp;Dados_ordenados[[#This Row],[ID 1-catálogo-código]],Dados_tratados[[CATMAT/CATSER - Contagem de ocorrências]:[Área Gestora + ID]],2,FALSE),"")</f>
        <v>7676</v>
      </c>
      <c r="O195" s="69" t="str">
        <f ca="1">IFERROR(VLOOKUP(COUNTIF(catmat_ord_col_range,Dados_ordenados[[#This Row],[ID 1-catálogo-código]])&amp;"-"&amp;Dados_ordenados[[#This Row],[ID 1-catálogo-código]],Dados_tratados[[CATMAT/CATSER - Contagem de ocorrências]:[Área Gestora + ID]],3,FALSE),"")</f>
        <v>SSEG-42</v>
      </c>
      <c r="P195" s="70" t="str">
        <f ca="1">IF(OR(Dados_ordenados[[#This Row],[ID 1-catálogo-código]]="",Dados_ordenados[[#This Row],[ID 1-catálogo-código]]&lt;&gt;catmat_anterior),Dados_ordenados[[#This Row],[Área Gestora-ID]],areagestoraID_anterior&amp;", "&amp;Dados_ordenados[[#This Row],[Área Gestora-ID]])</f>
        <v>SADI-78, SSEG-42</v>
      </c>
      <c r="Q195" s="70" t="str">
        <f ca="1">IF(OR(Dados_ordenados[[#This Row],[ID 1-catálogo-código]]="",Dados_ordenados[[#This Row],[ID 1-catálogo-código]]&lt;&gt;catmat_proximo),Dados_ordenados[[#This Row],[ID concatenado por catálogo/código]],"")</f>
        <v>SADI-78, SSEG-42</v>
      </c>
    </row>
    <row r="196" spans="1:17" x14ac:dyDescent="0.25">
      <c r="A196" s="63" t="str">
        <f ca="1">area_gestora_concatenada</f>
        <v>SEGE</v>
      </c>
      <c r="B196" s="64">
        <f ca="1">IFERROR(IF(INDEX(INDIRECT(area_gestora&amp;"!$B$6:$B$1000"),linha_itemPAC+1)=0,"NÃO INFORMADO",INDEX(INDIRECT(area_gestora&amp;"!$B$6:$B$1000"),linha_itemPAC+1)),"")</f>
        <v>16</v>
      </c>
      <c r="C196" s="64" t="str">
        <f ca="1">IFERROR(IF(INDEX(INDIRECT(area_gestora&amp;"!$D$6:$D$1000"),linha_itemPAC+1)="N/A","N/A", IF(INDEX(INDIRECT(area_gestora&amp;"!$D$6:$D$1000"),linha_itemPAC+1)="","NÃO INFORMADO", IF(INDEX(INDIRECT(area_gestora&amp;"!$D$6:$D$1000"),linha_itemPAC+1)=0,"NÃO INFORMADO", INDEX(INDIRECT(area_gestora&amp;"!$D$6:$D$1000"),linha_itemPAC+1)))),"")</f>
        <v>CATSER</v>
      </c>
      <c r="D196" s="64">
        <f ca="1">IFERROR(IF(ISERROR(VALUE(Dados_tratados[[#This Row],[Catálogo]]))=FALSE,Dados_tratados[[#This Row],[Catálogo]],VLOOKUP(Dados_tratados[[#This Row],[Catálogo]],$S$3:$T$6,2,FALSE)),"")</f>
        <v>1</v>
      </c>
      <c r="E196" s="64">
        <f ca="1">IFERROR(IF(INDEX(INDIRECT(area_gestora&amp;"!$E$6:$E$1000"),linha_itemPAC+1)="N/A",9999999,
IF(INDEX(INDIRECT(area_gestora&amp;"!$E$6:$E$1000"),linha_itemPAC+1)="",0,
VALUE(INDEX(INDIRECT(area_gestora&amp;"!$E$6:$E$1000"),linha_itemPAC+1)))),"")</f>
        <v>17663</v>
      </c>
      <c r="F196" s="64">
        <f ca="1">IFERROR(IF(Dados_tratados[[#This Row],[Código CATSER ou Classe CATMAT]]="","",VALUE(1&amp;TEXT(Dados_tratados[[#This Row],[Código CATSER ou Classe CATMAT]],"0000000")&amp;Dados_tratados[[#This Row],[ID Catálogo]])),"")</f>
        <v>100176631</v>
      </c>
      <c r="G196" s="64" t="str">
        <f ca="1">IF(Dados_tratados[[#This Row],[Código CATSER ou Classe CATMAT]]="","",COUNTIF(catmat_col_range,Dados_tratados[[#This Row],[Concatenação ID 1-catálogo-código]])&amp;"-"&amp;Dados_tratados[[#This Row],[Concatenação ID 1-catálogo-código]])</f>
        <v>3-100176631</v>
      </c>
      <c r="H196" s="65">
        <f ca="1">IFERROR(INDEX(INDIRECT(area_gestora&amp;"!$L$6:$L$1000"),linha_itemPAC+1),"")</f>
        <v>157.72</v>
      </c>
      <c r="I196" s="66" t="str">
        <f ca="1">Dados_tratados[[#This Row],[Área Gestora]]&amp;"-"&amp;Dados_tratados[[#This Row],[ID PCA]]</f>
        <v>SEGE-16</v>
      </c>
      <c r="K196" s="67">
        <f ca="1">IFERROR(SMALL(Dados_tratados[Concatenação ID 1-catálogo-código],ROW(Dados_tratados[[#This Row],[Concatenação ID 1-catálogo-código]])-2),"")</f>
        <v>100083111</v>
      </c>
      <c r="L196" s="67" t="str">
        <f ca="1">IFERROR(INDEX('Tratamento de dados'!$S$3:$S$6,MATCH(VALUE(RIGHT(Dados_ordenados[[#This Row],[ID 1-catálogo-código]],1)),'Tratamento de dados'!$T$3:$T$6,0)),"")</f>
        <v>CATSER</v>
      </c>
      <c r="M196" s="67">
        <f ca="1">IFERROR(VALUE(MID(Dados_ordenados[[#This Row],[ID 1-catálogo-código]],2,7)),"")</f>
        <v>8311</v>
      </c>
      <c r="N196" s="68">
        <f ca="1">IFERROR(VLOOKUP(COUNTIF(catmat_ord_col_range,Dados_ordenados[[#This Row],[ID 1-catálogo-código]])&amp;"-"&amp;Dados_ordenados[[#This Row],[ID 1-catálogo-código]],Dados_tratados[[CATMAT/CATSER - Contagem de ocorrências]:[Área Gestora + ID]],2,FALSE),"")</f>
        <v>452401.34</v>
      </c>
      <c r="O196" s="69" t="str">
        <f ca="1">IFERROR(VLOOKUP(COUNTIF(catmat_ord_col_range,Dados_ordenados[[#This Row],[ID 1-catálogo-código]])&amp;"-"&amp;Dados_ordenados[[#This Row],[ID 1-catálogo-código]],Dados_tratados[[CATMAT/CATSER - Contagem de ocorrências]:[Área Gestora + ID]],3,FALSE),"")</f>
        <v>SEGE-25</v>
      </c>
      <c r="P196" s="70" t="str">
        <f ca="1">IF(OR(Dados_ordenados[[#This Row],[ID 1-catálogo-código]]="",Dados_ordenados[[#This Row],[ID 1-catálogo-código]]&lt;&gt;catmat_anterior),Dados_ordenados[[#This Row],[Área Gestora-ID]],areagestoraID_anterior&amp;", "&amp;Dados_ordenados[[#This Row],[Área Gestora-ID]])</f>
        <v>SEGE-25</v>
      </c>
      <c r="Q196" s="70" t="str">
        <f ca="1">IF(OR(Dados_ordenados[[#This Row],[ID 1-catálogo-código]]="",Dados_ordenados[[#This Row],[ID 1-catálogo-código]]&lt;&gt;catmat_proximo),Dados_ordenados[[#This Row],[ID concatenado por catálogo/código]],"")</f>
        <v>SEGE-25</v>
      </c>
    </row>
    <row r="197" spans="1:17" x14ac:dyDescent="0.25">
      <c r="A197" s="63" t="str">
        <f ca="1">area_gestora_concatenada</f>
        <v>SEGE</v>
      </c>
      <c r="B197" s="64">
        <f ca="1">IFERROR(IF(INDEX(INDIRECT(area_gestora&amp;"!$B$6:$B$1000"),linha_itemPAC+1)=0,"NÃO INFORMADO",INDEX(INDIRECT(area_gestora&amp;"!$B$6:$B$1000"),linha_itemPAC+1)),"")</f>
        <v>17</v>
      </c>
      <c r="C197" s="64" t="str">
        <f ca="1">IFERROR(IF(INDEX(INDIRECT(area_gestora&amp;"!$D$6:$D$1000"),linha_itemPAC+1)="N/A","N/A", IF(INDEX(INDIRECT(area_gestora&amp;"!$D$6:$D$1000"),linha_itemPAC+1)="","NÃO INFORMADO", IF(INDEX(INDIRECT(area_gestora&amp;"!$D$6:$D$1000"),linha_itemPAC+1)=0,"NÃO INFORMADO", INDEX(INDIRECT(area_gestora&amp;"!$D$6:$D$1000"),linha_itemPAC+1)))),"")</f>
        <v>CATSER</v>
      </c>
      <c r="D197" s="64">
        <f ca="1">IFERROR(IF(ISERROR(VALUE(Dados_tratados[[#This Row],[Catálogo]]))=FALSE,Dados_tratados[[#This Row],[Catálogo]],VLOOKUP(Dados_tratados[[#This Row],[Catálogo]],$S$3:$T$6,2,FALSE)),"")</f>
        <v>1</v>
      </c>
      <c r="E197" s="64">
        <f ca="1">IFERROR(IF(INDEX(INDIRECT(area_gestora&amp;"!$E$6:$E$1000"),linha_itemPAC+1)="N/A",9999999,
IF(INDEX(INDIRECT(area_gestora&amp;"!$E$6:$E$1000"),linha_itemPAC+1)="",0,
VALUE(INDEX(INDIRECT(area_gestora&amp;"!$E$6:$E$1000"),linha_itemPAC+1)))),"")</f>
        <v>10014</v>
      </c>
      <c r="F197" s="64">
        <f ca="1">IFERROR(IF(Dados_tratados[[#This Row],[Código CATSER ou Classe CATMAT]]="","",VALUE(1&amp;TEXT(Dados_tratados[[#This Row],[Código CATSER ou Classe CATMAT]],"0000000")&amp;Dados_tratados[[#This Row],[ID Catálogo]])),"")</f>
        <v>100100141</v>
      </c>
      <c r="G197" s="64" t="str">
        <f ca="1">IF(Dados_tratados[[#This Row],[Código CATSER ou Classe CATMAT]]="","",COUNTIF(catmat_col_range,Dados_tratados[[#This Row],[Concatenação ID 1-catálogo-código]])&amp;"-"&amp;Dados_tratados[[#This Row],[Concatenação ID 1-catálogo-código]])</f>
        <v>3-100100141</v>
      </c>
      <c r="H197" s="65">
        <f ca="1">IFERROR(INDEX(INDIRECT(area_gestora&amp;"!$L$6:$L$1000"),linha_itemPAC+1),"")</f>
        <v>4095927</v>
      </c>
      <c r="I197" s="66" t="str">
        <f ca="1">Dados_tratados[[#This Row],[Área Gestora]]&amp;"-"&amp;Dados_tratados[[#This Row],[ID PCA]]</f>
        <v>SEGE-17</v>
      </c>
      <c r="K197" s="67">
        <f ca="1">IFERROR(SMALL(Dados_tratados[Concatenação ID 1-catálogo-código],ROW(Dados_tratados[[#This Row],[Concatenação ID 1-catálogo-código]])-2),"")</f>
        <v>100084052</v>
      </c>
      <c r="L197" s="67" t="str">
        <f ca="1">IFERROR(INDEX('Tratamento de dados'!$S$3:$S$6,MATCH(VALUE(RIGHT(Dados_ordenados[[#This Row],[ID 1-catálogo-código]],1)),'Tratamento de dados'!$T$3:$T$6,0)),"")</f>
        <v>CATMAT</v>
      </c>
      <c r="M197" s="67">
        <f ca="1">IFERROR(VALUE(MID(Dados_ordenados[[#This Row],[ID 1-catálogo-código]],2,7)),"")</f>
        <v>8405</v>
      </c>
      <c r="N197" s="68">
        <f ca="1">IFERROR(VLOOKUP(COUNTIF(catmat_ord_col_range,Dados_ordenados[[#This Row],[ID 1-catálogo-código]])&amp;"-"&amp;Dados_ordenados[[#This Row],[ID 1-catálogo-código]],Dados_tratados[[CATMAT/CATSER - Contagem de ocorrências]:[Área Gestora + ID]],2,FALSE),"")</f>
        <v>186149</v>
      </c>
      <c r="O197" s="69" t="str">
        <f ca="1">IFERROR(VLOOKUP(COUNTIF(catmat_ord_col_range,Dados_ordenados[[#This Row],[ID 1-catálogo-código]])&amp;"-"&amp;Dados_ordenados[[#This Row],[ID 1-catálogo-código]],Dados_tratados[[CATMAT/CATSER - Contagem de ocorrências]:[Área Gestora + ID]],3,FALSE),"")</f>
        <v>SSEG-68</v>
      </c>
      <c r="P197" s="70" t="str">
        <f ca="1">IF(OR(Dados_ordenados[[#This Row],[ID 1-catálogo-código]]="",Dados_ordenados[[#This Row],[ID 1-catálogo-código]]&lt;&gt;catmat_anterior),Dados_ordenados[[#This Row],[Área Gestora-ID]],areagestoraID_anterior&amp;", "&amp;Dados_ordenados[[#This Row],[Área Gestora-ID]])</f>
        <v>SSEG-68</v>
      </c>
      <c r="Q197" s="70" t="str">
        <f ca="1">IF(OR(Dados_ordenados[[#This Row],[ID 1-catálogo-código]]="",Dados_ordenados[[#This Row],[ID 1-catálogo-código]]&lt;&gt;catmat_proximo),Dados_ordenados[[#This Row],[ID concatenado por catálogo/código]],"")</f>
        <v/>
      </c>
    </row>
    <row r="198" spans="1:17" x14ac:dyDescent="0.25">
      <c r="A198" s="63" t="str">
        <f ca="1">area_gestora_concatenada</f>
        <v>SEGE</v>
      </c>
      <c r="B198" s="64">
        <f ca="1">IFERROR(IF(INDEX(INDIRECT(area_gestora&amp;"!$B$6:$B$1000"),linha_itemPAC+1)=0,"NÃO INFORMADO",INDEX(INDIRECT(area_gestora&amp;"!$B$6:$B$1000"),linha_itemPAC+1)),"")</f>
        <v>18</v>
      </c>
      <c r="C198" s="64" t="str">
        <f ca="1">IFERROR(IF(INDEX(INDIRECT(area_gestora&amp;"!$D$6:$D$1000"),linha_itemPAC+1)="N/A","N/A", IF(INDEX(INDIRECT(area_gestora&amp;"!$D$6:$D$1000"),linha_itemPAC+1)="","NÃO INFORMADO", IF(INDEX(INDIRECT(area_gestora&amp;"!$D$6:$D$1000"),linha_itemPAC+1)=0,"NÃO INFORMADO", INDEX(INDIRECT(area_gestora&amp;"!$D$6:$D$1000"),linha_itemPAC+1)))),"")</f>
        <v>CATSER</v>
      </c>
      <c r="D198" s="64">
        <f ca="1">IFERROR(IF(ISERROR(VALUE(Dados_tratados[[#This Row],[Catálogo]]))=FALSE,Dados_tratados[[#This Row],[Catálogo]],VLOOKUP(Dados_tratados[[#This Row],[Catálogo]],$S$3:$T$6,2,FALSE)),"")</f>
        <v>1</v>
      </c>
      <c r="E198" s="64">
        <f ca="1">IFERROR(IF(INDEX(INDIRECT(area_gestora&amp;"!$E$6:$E$1000"),linha_itemPAC+1)="N/A",9999999,
IF(INDEX(INDIRECT(area_gestora&amp;"!$E$6:$E$1000"),linha_itemPAC+1)="",0,
VALUE(INDEX(INDIRECT(area_gestora&amp;"!$E$6:$E$1000"),linha_itemPAC+1)))),"")</f>
        <v>10014</v>
      </c>
      <c r="F198" s="64">
        <f ca="1">IFERROR(IF(Dados_tratados[[#This Row],[Código CATSER ou Classe CATMAT]]="","",VALUE(1&amp;TEXT(Dados_tratados[[#This Row],[Código CATSER ou Classe CATMAT]],"0000000")&amp;Dados_tratados[[#This Row],[ID Catálogo]])),"")</f>
        <v>100100141</v>
      </c>
      <c r="G198" s="64" t="str">
        <f ca="1">IF(Dados_tratados[[#This Row],[Código CATSER ou Classe CATMAT]]="","",COUNTIF(catmat_col_range,Dados_tratados[[#This Row],[Concatenação ID 1-catálogo-código]])&amp;"-"&amp;Dados_tratados[[#This Row],[Concatenação ID 1-catálogo-código]])</f>
        <v>4-100100141</v>
      </c>
      <c r="H198" s="65">
        <f ca="1">IFERROR(INDEX(INDIRECT(area_gestora&amp;"!$L$6:$L$1000"),linha_itemPAC+1),"")</f>
        <v>405890.87</v>
      </c>
      <c r="I198" s="66" t="str">
        <f ca="1">Dados_tratados[[#This Row],[Área Gestora]]&amp;"-"&amp;Dados_tratados[[#This Row],[ID PCA]]</f>
        <v>SEGE-18</v>
      </c>
      <c r="K198" s="67">
        <f ca="1">IFERROR(SMALL(Dados_tratados[Concatenação ID 1-catálogo-código],ROW(Dados_tratados[[#This Row],[Concatenação ID 1-catálogo-código]])-2),"")</f>
        <v>100084052</v>
      </c>
      <c r="L198" s="67" t="str">
        <f ca="1">IFERROR(INDEX('Tratamento de dados'!$S$3:$S$6,MATCH(VALUE(RIGHT(Dados_ordenados[[#This Row],[ID 1-catálogo-código]],1)),'Tratamento de dados'!$T$3:$T$6,0)),"")</f>
        <v>CATMAT</v>
      </c>
      <c r="M198" s="67">
        <f ca="1">IFERROR(VALUE(MID(Dados_ordenados[[#This Row],[ID 1-catálogo-código]],2,7)),"")</f>
        <v>8405</v>
      </c>
      <c r="N198" s="68">
        <f ca="1">IFERROR(VLOOKUP(COUNTIF(catmat_ord_col_range,Dados_ordenados[[#This Row],[ID 1-catálogo-código]])&amp;"-"&amp;Dados_ordenados[[#This Row],[ID 1-catálogo-código]],Dados_tratados[[CATMAT/CATSER - Contagem de ocorrências]:[Área Gestora + ID]],2,FALSE),"")</f>
        <v>0.18</v>
      </c>
      <c r="O198" s="69" t="str">
        <f ca="1">IFERROR(VLOOKUP(COUNTIF(catmat_ord_col_range,Dados_ordenados[[#This Row],[ID 1-catálogo-código]])&amp;"-"&amp;Dados_ordenados[[#This Row],[ID 1-catálogo-código]],Dados_tratados[[CATMAT/CATSER - Contagem de ocorrências]:[Área Gestora + ID]],3,FALSE),"")</f>
        <v>SSEG-70</v>
      </c>
      <c r="P198" s="70" t="str">
        <f ca="1">IF(OR(Dados_ordenados[[#This Row],[ID 1-catálogo-código]]="",Dados_ordenados[[#This Row],[ID 1-catálogo-código]]&lt;&gt;catmat_anterior),Dados_ordenados[[#This Row],[Área Gestora-ID]],areagestoraID_anterior&amp;", "&amp;Dados_ordenados[[#This Row],[Área Gestora-ID]])</f>
        <v>SSEG-68, SSEG-70</v>
      </c>
      <c r="Q198" s="70" t="str">
        <f ca="1">IF(OR(Dados_ordenados[[#This Row],[ID 1-catálogo-código]]="",Dados_ordenados[[#This Row],[ID 1-catálogo-código]]&lt;&gt;catmat_proximo),Dados_ordenados[[#This Row],[ID concatenado por catálogo/código]],"")</f>
        <v>SSEG-68, SSEG-70</v>
      </c>
    </row>
    <row r="199" spans="1:17" x14ac:dyDescent="0.25">
      <c r="A199" s="63" t="str">
        <f ca="1">area_gestora_concatenada</f>
        <v>SEGE</v>
      </c>
      <c r="B199" s="64">
        <f ca="1">IFERROR(IF(INDEX(INDIRECT(area_gestora&amp;"!$B$6:$B$1000"),linha_itemPAC+1)=0,"NÃO INFORMADO",INDEX(INDIRECT(area_gestora&amp;"!$B$6:$B$1000"),linha_itemPAC+1)),"")</f>
        <v>19</v>
      </c>
      <c r="C199" s="64" t="str">
        <f ca="1">IFERROR(IF(INDEX(INDIRECT(area_gestora&amp;"!$D$6:$D$1000"),linha_itemPAC+1)="N/A","N/A", IF(INDEX(INDIRECT(area_gestora&amp;"!$D$6:$D$1000"),linha_itemPAC+1)="","NÃO INFORMADO", IF(INDEX(INDIRECT(area_gestora&amp;"!$D$6:$D$1000"),linha_itemPAC+1)=0,"NÃO INFORMADO", INDEX(INDIRECT(area_gestora&amp;"!$D$6:$D$1000"),linha_itemPAC+1)))),"")</f>
        <v>CATSER</v>
      </c>
      <c r="D199" s="64">
        <f ca="1">IFERROR(IF(ISERROR(VALUE(Dados_tratados[[#This Row],[Catálogo]]))=FALSE,Dados_tratados[[#This Row],[Catálogo]],VLOOKUP(Dados_tratados[[#This Row],[Catálogo]],$S$3:$T$6,2,FALSE)),"")</f>
        <v>1</v>
      </c>
      <c r="E199" s="64">
        <f ca="1">IFERROR(IF(INDEX(INDIRECT(area_gestora&amp;"!$E$6:$E$1000"),linha_itemPAC+1)="N/A",9999999,
IF(INDEX(INDIRECT(area_gestora&amp;"!$E$6:$E$1000"),linha_itemPAC+1)="",0,
VALUE(INDEX(INDIRECT(area_gestora&amp;"!$E$6:$E$1000"),linha_itemPAC+1)))),"")</f>
        <v>15156</v>
      </c>
      <c r="F199" s="64">
        <f ca="1">IFERROR(IF(Dados_tratados[[#This Row],[Código CATSER ou Classe CATMAT]]="","",VALUE(1&amp;TEXT(Dados_tratados[[#This Row],[Código CATSER ou Classe CATMAT]],"0000000")&amp;Dados_tratados[[#This Row],[ID Catálogo]])),"")</f>
        <v>100151561</v>
      </c>
      <c r="G199" s="64" t="str">
        <f ca="1">IF(Dados_tratados[[#This Row],[Código CATSER ou Classe CATMAT]]="","",COUNTIF(catmat_col_range,Dados_tratados[[#This Row],[Concatenação ID 1-catálogo-código]])&amp;"-"&amp;Dados_tratados[[#This Row],[Concatenação ID 1-catálogo-código]])</f>
        <v>3-100151561</v>
      </c>
      <c r="H199" s="65">
        <f ca="1">IFERROR(INDEX(INDIRECT(area_gestora&amp;"!$L$6:$L$1000"),linha_itemPAC+1),"")</f>
        <v>0</v>
      </c>
      <c r="I199" s="66" t="str">
        <f ca="1">Dados_tratados[[#This Row],[Área Gestora]]&amp;"-"&amp;Dados_tratados[[#This Row],[ID PCA]]</f>
        <v>SEGE-19</v>
      </c>
      <c r="K199" s="67">
        <f ca="1">IFERROR(SMALL(Dados_tratados[Concatenação ID 1-catálogo-código],ROW(Dados_tratados[[#This Row],[Concatenação ID 1-catálogo-código]])-2),"")</f>
        <v>100084152</v>
      </c>
      <c r="L199" s="67" t="str">
        <f ca="1">IFERROR(INDEX('Tratamento de dados'!$S$3:$S$6,MATCH(VALUE(RIGHT(Dados_ordenados[[#This Row],[ID 1-catálogo-código]],1)),'Tratamento de dados'!$T$3:$T$6,0)),"")</f>
        <v>CATMAT</v>
      </c>
      <c r="M199" s="67">
        <f ca="1">IFERROR(VALUE(MID(Dados_ordenados[[#This Row],[ID 1-catálogo-código]],2,7)),"")</f>
        <v>8415</v>
      </c>
      <c r="N199" s="68">
        <f ca="1">IFERROR(VLOOKUP(COUNTIF(catmat_ord_col_range,Dados_ordenados[[#This Row],[ID 1-catálogo-código]])&amp;"-"&amp;Dados_ordenados[[#This Row],[ID 1-catálogo-código]],Dados_tratados[[CATMAT/CATSER - Contagem de ocorrências]:[Área Gestora + ID]],2,FALSE),"")</f>
        <v>0</v>
      </c>
      <c r="O199" s="69" t="str">
        <f ca="1">IFERROR(VLOOKUP(COUNTIF(catmat_ord_col_range,Dados_ordenados[[#This Row],[ID 1-catálogo-código]])&amp;"-"&amp;Dados_ordenados[[#This Row],[ID 1-catálogo-código]],Dados_tratados[[CATMAT/CATSER - Contagem de ocorrências]:[Área Gestora + ID]],3,FALSE),"")</f>
        <v>SADI-90</v>
      </c>
      <c r="P199" s="70" t="str">
        <f ca="1">IF(OR(Dados_ordenados[[#This Row],[ID 1-catálogo-código]]="",Dados_ordenados[[#This Row],[ID 1-catálogo-código]]&lt;&gt;catmat_anterior),Dados_ordenados[[#This Row],[Área Gestora-ID]],areagestoraID_anterior&amp;", "&amp;Dados_ordenados[[#This Row],[Área Gestora-ID]])</f>
        <v>SADI-90</v>
      </c>
      <c r="Q199" s="70" t="str">
        <f ca="1">IF(OR(Dados_ordenados[[#This Row],[ID 1-catálogo-código]]="",Dados_ordenados[[#This Row],[ID 1-catálogo-código]]&lt;&gt;catmat_proximo),Dados_ordenados[[#This Row],[ID concatenado por catálogo/código]],"")</f>
        <v/>
      </c>
    </row>
    <row r="200" spans="1:17" x14ac:dyDescent="0.25">
      <c r="A200" s="63" t="str">
        <f ca="1">area_gestora_concatenada</f>
        <v>SEGE</v>
      </c>
      <c r="B200" s="64">
        <f ca="1">IFERROR(IF(INDEX(INDIRECT(area_gestora&amp;"!$B$6:$B$1000"),linha_itemPAC+1)=0,"NÃO INFORMADO",INDEX(INDIRECT(area_gestora&amp;"!$B$6:$B$1000"),linha_itemPAC+1)),"")</f>
        <v>20</v>
      </c>
      <c r="C200" s="64" t="str">
        <f ca="1">IFERROR(IF(INDEX(INDIRECT(area_gestora&amp;"!$D$6:$D$1000"),linha_itemPAC+1)="N/A","N/A", IF(INDEX(INDIRECT(area_gestora&amp;"!$D$6:$D$1000"),linha_itemPAC+1)="","NÃO INFORMADO", IF(INDEX(INDIRECT(area_gestora&amp;"!$D$6:$D$1000"),linha_itemPAC+1)=0,"NÃO INFORMADO", INDEX(INDIRECT(area_gestora&amp;"!$D$6:$D$1000"),linha_itemPAC+1)))),"")</f>
        <v>CATSER</v>
      </c>
      <c r="D200" s="64">
        <f ca="1">IFERROR(IF(ISERROR(VALUE(Dados_tratados[[#This Row],[Catálogo]]))=FALSE,Dados_tratados[[#This Row],[Catálogo]],VLOOKUP(Dados_tratados[[#This Row],[Catálogo]],$S$3:$T$6,2,FALSE)),"")</f>
        <v>1</v>
      </c>
      <c r="E200" s="64">
        <f ca="1">IFERROR(IF(INDEX(INDIRECT(area_gestora&amp;"!$E$6:$E$1000"),linha_itemPAC+1)="N/A",9999999,
IF(INDEX(INDIRECT(area_gestora&amp;"!$E$6:$E$1000"),linha_itemPAC+1)="",0,
VALUE(INDEX(INDIRECT(area_gestora&amp;"!$E$6:$E$1000"),linha_itemPAC+1)))),"")</f>
        <v>4391</v>
      </c>
      <c r="F200" s="64">
        <f ca="1">IFERROR(IF(Dados_tratados[[#This Row],[Código CATSER ou Classe CATMAT]]="","",VALUE(1&amp;TEXT(Dados_tratados[[#This Row],[Código CATSER ou Classe CATMAT]],"0000000")&amp;Dados_tratados[[#This Row],[ID Catálogo]])),"")</f>
        <v>100043911</v>
      </c>
      <c r="G200" s="64" t="str">
        <f ca="1">IF(Dados_tratados[[#This Row],[Código CATSER ou Classe CATMAT]]="","",COUNTIF(catmat_col_range,Dados_tratados[[#This Row],[Concatenação ID 1-catálogo-código]])&amp;"-"&amp;Dados_tratados[[#This Row],[Concatenação ID 1-catálogo-código]])</f>
        <v>3-100043911</v>
      </c>
      <c r="H200" s="65">
        <f ca="1">IFERROR(INDEX(INDIRECT(area_gestora&amp;"!$L$6:$L$1000"),linha_itemPAC+1),"")</f>
        <v>4001.6</v>
      </c>
      <c r="I200" s="66" t="str">
        <f ca="1">Dados_tratados[[#This Row],[Área Gestora]]&amp;"-"&amp;Dados_tratados[[#This Row],[ID PCA]]</f>
        <v>SEGE-20</v>
      </c>
      <c r="K200" s="67">
        <f ca="1">IFERROR(SMALL(Dados_tratados[Concatenação ID 1-catálogo-código],ROW(Dados_tratados[[#This Row],[Concatenação ID 1-catálogo-código]])-2),"")</f>
        <v>100084152</v>
      </c>
      <c r="L200" s="67" t="str">
        <f ca="1">IFERROR(INDEX('Tratamento de dados'!$S$3:$S$6,MATCH(VALUE(RIGHT(Dados_ordenados[[#This Row],[ID 1-catálogo-código]],1)),'Tratamento de dados'!$T$3:$T$6,0)),"")</f>
        <v>CATMAT</v>
      </c>
      <c r="M200" s="67">
        <f ca="1">IFERROR(VALUE(MID(Dados_ordenados[[#This Row],[ID 1-catálogo-código]],2,7)),"")</f>
        <v>8415</v>
      </c>
      <c r="N200" s="68">
        <f ca="1">IFERROR(VLOOKUP(COUNTIF(catmat_ord_col_range,Dados_ordenados[[#This Row],[ID 1-catálogo-código]])&amp;"-"&amp;Dados_ordenados[[#This Row],[ID 1-catálogo-código]],Dados_tratados[[CATMAT/CATSER - Contagem de ocorrências]:[Área Gestora + ID]],2,FALSE),"")</f>
        <v>0</v>
      </c>
      <c r="O200" s="69" t="str">
        <f ca="1">IFERROR(VLOOKUP(COUNTIF(catmat_ord_col_range,Dados_ordenados[[#This Row],[ID 1-catálogo-código]])&amp;"-"&amp;Dados_ordenados[[#This Row],[ID 1-catálogo-código]],Dados_tratados[[CATMAT/CATSER - Contagem de ocorrências]:[Área Gestora + ID]],3,FALSE),"")</f>
        <v>SSEG-35</v>
      </c>
      <c r="P200" s="70" t="str">
        <f ca="1">IF(OR(Dados_ordenados[[#This Row],[ID 1-catálogo-código]]="",Dados_ordenados[[#This Row],[ID 1-catálogo-código]]&lt;&gt;catmat_anterior),Dados_ordenados[[#This Row],[Área Gestora-ID]],areagestoraID_anterior&amp;", "&amp;Dados_ordenados[[#This Row],[Área Gestora-ID]])</f>
        <v>SADI-90, SSEG-35</v>
      </c>
      <c r="Q200" s="70" t="str">
        <f ca="1">IF(OR(Dados_ordenados[[#This Row],[ID 1-catálogo-código]]="",Dados_ordenados[[#This Row],[ID 1-catálogo-código]]&lt;&gt;catmat_proximo),Dados_ordenados[[#This Row],[ID concatenado por catálogo/código]],"")</f>
        <v>SADI-90, SSEG-35</v>
      </c>
    </row>
    <row r="201" spans="1:17" x14ac:dyDescent="0.25">
      <c r="A201" s="63" t="str">
        <f ca="1">area_gestora_concatenada</f>
        <v>SEGE</v>
      </c>
      <c r="B201" s="64">
        <f ca="1">IFERROR(IF(INDEX(INDIRECT(area_gestora&amp;"!$B$6:$B$1000"),linha_itemPAC+1)=0,"NÃO INFORMADO",INDEX(INDIRECT(area_gestora&amp;"!$B$6:$B$1000"),linha_itemPAC+1)),"")</f>
        <v>21</v>
      </c>
      <c r="C201" s="64" t="str">
        <f ca="1">IFERROR(IF(INDEX(INDIRECT(area_gestora&amp;"!$D$6:$D$1000"),linha_itemPAC+1)="N/A","N/A", IF(INDEX(INDIRECT(area_gestora&amp;"!$D$6:$D$1000"),linha_itemPAC+1)="","NÃO INFORMADO", IF(INDEX(INDIRECT(area_gestora&amp;"!$D$6:$D$1000"),linha_itemPAC+1)=0,"NÃO INFORMADO", INDEX(INDIRECT(area_gestora&amp;"!$D$6:$D$1000"),linha_itemPAC+1)))),"")</f>
        <v>CATSER</v>
      </c>
      <c r="D201" s="64">
        <f ca="1">IFERROR(IF(ISERROR(VALUE(Dados_tratados[[#This Row],[Catálogo]]))=FALSE,Dados_tratados[[#This Row],[Catálogo]],VLOOKUP(Dados_tratados[[#This Row],[Catálogo]],$S$3:$T$6,2,FALSE)),"")</f>
        <v>1</v>
      </c>
      <c r="E201" s="64">
        <f ca="1">IFERROR(IF(INDEX(INDIRECT(area_gestora&amp;"!$E$6:$E$1000"),linha_itemPAC+1)="N/A",9999999,
IF(INDEX(INDIRECT(area_gestora&amp;"!$E$6:$E$1000"),linha_itemPAC+1)="",0,
VALUE(INDEX(INDIRECT(area_gestora&amp;"!$E$6:$E$1000"),linha_itemPAC+1)))),"")</f>
        <v>15156</v>
      </c>
      <c r="F201" s="64">
        <f ca="1">IFERROR(IF(Dados_tratados[[#This Row],[Código CATSER ou Classe CATMAT]]="","",VALUE(1&amp;TEXT(Dados_tratados[[#This Row],[Código CATSER ou Classe CATMAT]],"0000000")&amp;Dados_tratados[[#This Row],[ID Catálogo]])),"")</f>
        <v>100151561</v>
      </c>
      <c r="G201" s="64" t="str">
        <f ca="1">IF(Dados_tratados[[#This Row],[Código CATSER ou Classe CATMAT]]="","",COUNTIF(catmat_col_range,Dados_tratados[[#This Row],[Concatenação ID 1-catálogo-código]])&amp;"-"&amp;Dados_tratados[[#This Row],[Concatenação ID 1-catálogo-código]])</f>
        <v>4-100151561</v>
      </c>
      <c r="H201" s="65">
        <f ca="1">IFERROR(INDEX(INDIRECT(area_gestora&amp;"!$L$6:$L$1000"),linha_itemPAC+1),"")</f>
        <v>44888.25</v>
      </c>
      <c r="I201" s="66" t="str">
        <f ca="1">Dados_tratados[[#This Row],[Área Gestora]]&amp;"-"&amp;Dados_tratados[[#This Row],[ID PCA]]</f>
        <v>SEGE-21</v>
      </c>
      <c r="K201" s="67">
        <f ca="1">IFERROR(SMALL(Dados_tratados[Concatenação ID 1-catálogo-código],ROW(Dados_tratados[[#This Row],[Concatenação ID 1-catálogo-código]])-2),"")</f>
        <v>100084552</v>
      </c>
      <c r="L201" s="67" t="str">
        <f ca="1">IFERROR(INDEX('Tratamento de dados'!$S$3:$S$6,MATCH(VALUE(RIGHT(Dados_ordenados[[#This Row],[ID 1-catálogo-código]],1)),'Tratamento de dados'!$T$3:$T$6,0)),"")</f>
        <v>CATMAT</v>
      </c>
      <c r="M201" s="67">
        <f ca="1">IFERROR(VALUE(MID(Dados_ordenados[[#This Row],[ID 1-catálogo-código]],2,7)),"")</f>
        <v>8455</v>
      </c>
      <c r="N201" s="68">
        <f ca="1">IFERROR(VLOOKUP(COUNTIF(catmat_ord_col_range,Dados_ordenados[[#This Row],[ID 1-catálogo-código]])&amp;"-"&amp;Dados_ordenados[[#This Row],[ID 1-catálogo-código]],Dados_tratados[[CATMAT/CATSER - Contagem de ocorrências]:[Área Gestora + ID]],2,FALSE),"")</f>
        <v>564</v>
      </c>
      <c r="O201" s="69" t="str">
        <f ca="1">IFERROR(VLOOKUP(COUNTIF(catmat_ord_col_range,Dados_ordenados[[#This Row],[ID 1-catálogo-código]])&amp;"-"&amp;Dados_ordenados[[#This Row],[ID 1-catálogo-código]],Dados_tratados[[CATMAT/CATSER - Contagem de ocorrências]:[Área Gestora + ID]],3,FALSE),"")</f>
        <v>SADI-79</v>
      </c>
      <c r="P201" s="70" t="str">
        <f ca="1">IF(OR(Dados_ordenados[[#This Row],[ID 1-catálogo-código]]="",Dados_ordenados[[#This Row],[ID 1-catálogo-código]]&lt;&gt;catmat_anterior),Dados_ordenados[[#This Row],[Área Gestora-ID]],areagestoraID_anterior&amp;", "&amp;Dados_ordenados[[#This Row],[Área Gestora-ID]])</f>
        <v>SADI-79</v>
      </c>
      <c r="Q201" s="70" t="str">
        <f ca="1">IF(OR(Dados_ordenados[[#This Row],[ID 1-catálogo-código]]="",Dados_ordenados[[#This Row],[ID 1-catálogo-código]]&lt;&gt;catmat_proximo),Dados_ordenados[[#This Row],[ID concatenado por catálogo/código]],"")</f>
        <v/>
      </c>
    </row>
    <row r="202" spans="1:17" x14ac:dyDescent="0.25">
      <c r="A202" s="63" t="str">
        <f ca="1">area_gestora_concatenada</f>
        <v>SEGE</v>
      </c>
      <c r="B202" s="64">
        <f ca="1">IFERROR(IF(INDEX(INDIRECT(area_gestora&amp;"!$B$6:$B$1000"),linha_itemPAC+1)=0,"NÃO INFORMADO",INDEX(INDIRECT(area_gestora&amp;"!$B$6:$B$1000"),linha_itemPAC+1)),"")</f>
        <v>22</v>
      </c>
      <c r="C202" s="64" t="str">
        <f ca="1">IFERROR(IF(INDEX(INDIRECT(area_gestora&amp;"!$D$6:$D$1000"),linha_itemPAC+1)="N/A","N/A", IF(INDEX(INDIRECT(area_gestora&amp;"!$D$6:$D$1000"),linha_itemPAC+1)="","NÃO INFORMADO", IF(INDEX(INDIRECT(area_gestora&amp;"!$D$6:$D$1000"),linha_itemPAC+1)=0,"NÃO INFORMADO", INDEX(INDIRECT(area_gestora&amp;"!$D$6:$D$1000"),linha_itemPAC+1)))),"")</f>
        <v>CATSER</v>
      </c>
      <c r="D202" s="64">
        <f ca="1">IFERROR(IF(ISERROR(VALUE(Dados_tratados[[#This Row],[Catálogo]]))=FALSE,Dados_tratados[[#This Row],[Catálogo]],VLOOKUP(Dados_tratados[[#This Row],[Catálogo]],$S$3:$T$6,2,FALSE)),"")</f>
        <v>1</v>
      </c>
      <c r="E202" s="64">
        <f ca="1">IFERROR(IF(INDEX(INDIRECT(area_gestora&amp;"!$E$6:$E$1000"),linha_itemPAC+1)="N/A",9999999,
IF(INDEX(INDIRECT(area_gestora&amp;"!$E$6:$E$1000"),linha_itemPAC+1)="",0,
VALUE(INDEX(INDIRECT(area_gestora&amp;"!$E$6:$E$1000"),linha_itemPAC+1)))),"")</f>
        <v>7195</v>
      </c>
      <c r="F202" s="64">
        <f ca="1">IFERROR(IF(Dados_tratados[[#This Row],[Código CATSER ou Classe CATMAT]]="","",VALUE(1&amp;TEXT(Dados_tratados[[#This Row],[Código CATSER ou Classe CATMAT]],"0000000")&amp;Dados_tratados[[#This Row],[ID Catálogo]])),"")</f>
        <v>100071951</v>
      </c>
      <c r="G202" s="64" t="str">
        <f ca="1">IF(Dados_tratados[[#This Row],[Código CATSER ou Classe CATMAT]]="","",COUNTIF(catmat_col_range,Dados_tratados[[#This Row],[Concatenação ID 1-catálogo-código]])&amp;"-"&amp;Dados_tratados[[#This Row],[Concatenação ID 1-catálogo-código]])</f>
        <v>1-100071951</v>
      </c>
      <c r="H202" s="65">
        <f ca="1">IFERROR(INDEX(INDIRECT(area_gestora&amp;"!$L$6:$L$1000"),linha_itemPAC+1),"")</f>
        <v>0</v>
      </c>
      <c r="I202" s="66" t="str">
        <f ca="1">Dados_tratados[[#This Row],[Área Gestora]]&amp;"-"&amp;Dados_tratados[[#This Row],[ID PCA]]</f>
        <v>SEGE-22</v>
      </c>
      <c r="K202" s="67">
        <f ca="1">IFERROR(SMALL(Dados_tratados[Concatenação ID 1-catálogo-código],ROW(Dados_tratados[[#This Row],[Concatenação ID 1-catálogo-código]])-2),"")</f>
        <v>100084552</v>
      </c>
      <c r="L202" s="67" t="str">
        <f ca="1">IFERROR(INDEX('Tratamento de dados'!$S$3:$S$6,MATCH(VALUE(RIGHT(Dados_ordenados[[#This Row],[ID 1-catálogo-código]],1)),'Tratamento de dados'!$T$3:$T$6,0)),"")</f>
        <v>CATMAT</v>
      </c>
      <c r="M202" s="67">
        <f ca="1">IFERROR(VALUE(MID(Dados_ordenados[[#This Row],[ID 1-catálogo-código]],2,7)),"")</f>
        <v>8455</v>
      </c>
      <c r="N202" s="68">
        <f ca="1">IFERROR(VLOOKUP(COUNTIF(catmat_ord_col_range,Dados_ordenados[[#This Row],[ID 1-catálogo-código]])&amp;"-"&amp;Dados_ordenados[[#This Row],[ID 1-catálogo-código]],Dados_tratados[[CATMAT/CATSER - Contagem de ocorrências]:[Área Gestora + ID]],2,FALSE),"")</f>
        <v>40150</v>
      </c>
      <c r="O202" s="69" t="str">
        <f ca="1">IFERROR(VLOOKUP(COUNTIF(catmat_ord_col_range,Dados_ordenados[[#This Row],[ID 1-catálogo-código]])&amp;"-"&amp;Dados_ordenados[[#This Row],[ID 1-catálogo-código]],Dados_tratados[[CATMAT/CATSER - Contagem de ocorrências]:[Área Gestora + ID]],3,FALSE),"")</f>
        <v>SADI-84</v>
      </c>
      <c r="P202" s="70" t="str">
        <f ca="1">IF(OR(Dados_ordenados[[#This Row],[ID 1-catálogo-código]]="",Dados_ordenados[[#This Row],[ID 1-catálogo-código]]&lt;&gt;catmat_anterior),Dados_ordenados[[#This Row],[Área Gestora-ID]],areagestoraID_anterior&amp;", "&amp;Dados_ordenados[[#This Row],[Área Gestora-ID]])</f>
        <v>SADI-79, SADI-84</v>
      </c>
      <c r="Q202" s="70" t="str">
        <f ca="1">IF(OR(Dados_ordenados[[#This Row],[ID 1-catálogo-código]]="",Dados_ordenados[[#This Row],[ID 1-catálogo-código]]&lt;&gt;catmat_proximo),Dados_ordenados[[#This Row],[ID concatenado por catálogo/código]],"")</f>
        <v/>
      </c>
    </row>
    <row r="203" spans="1:17" x14ac:dyDescent="0.25">
      <c r="A203" s="63" t="str">
        <f ca="1">area_gestora_concatenada</f>
        <v>SEGE</v>
      </c>
      <c r="B203" s="64">
        <f ca="1">IFERROR(IF(INDEX(INDIRECT(area_gestora&amp;"!$B$6:$B$1000"),linha_itemPAC+1)=0,"NÃO INFORMADO",INDEX(INDIRECT(area_gestora&amp;"!$B$6:$B$1000"),linha_itemPAC+1)),"")</f>
        <v>23</v>
      </c>
      <c r="C203" s="64" t="str">
        <f ca="1">IFERROR(IF(INDEX(INDIRECT(area_gestora&amp;"!$D$6:$D$1000"),linha_itemPAC+1)="N/A","N/A", IF(INDEX(INDIRECT(area_gestora&amp;"!$D$6:$D$1000"),linha_itemPAC+1)="","NÃO INFORMADO", IF(INDEX(INDIRECT(area_gestora&amp;"!$D$6:$D$1000"),linha_itemPAC+1)=0,"NÃO INFORMADO", INDEX(INDIRECT(area_gestora&amp;"!$D$6:$D$1000"),linha_itemPAC+1)))),"")</f>
        <v>CATSER</v>
      </c>
      <c r="D203" s="64">
        <f ca="1">IFERROR(IF(ISERROR(VALUE(Dados_tratados[[#This Row],[Catálogo]]))=FALSE,Dados_tratados[[#This Row],[Catálogo]],VLOOKUP(Dados_tratados[[#This Row],[Catálogo]],$S$3:$T$6,2,FALSE)),"")</f>
        <v>1</v>
      </c>
      <c r="E203" s="64">
        <f ca="1">IFERROR(IF(INDEX(INDIRECT(area_gestora&amp;"!$E$6:$E$1000"),linha_itemPAC+1)="N/A",9999999,
IF(INDEX(INDIRECT(area_gestora&amp;"!$E$6:$E$1000"),linha_itemPAC+1)="",0,
VALUE(INDEX(INDIRECT(area_gestora&amp;"!$E$6:$E$1000"),linha_itemPAC+1)))),"")</f>
        <v>15156</v>
      </c>
      <c r="F203" s="64">
        <f ca="1">IFERROR(IF(Dados_tratados[[#This Row],[Código CATSER ou Classe CATMAT]]="","",VALUE(1&amp;TEXT(Dados_tratados[[#This Row],[Código CATSER ou Classe CATMAT]],"0000000")&amp;Dados_tratados[[#This Row],[ID Catálogo]])),"")</f>
        <v>100151561</v>
      </c>
      <c r="G203" s="64" t="str">
        <f ca="1">IF(Dados_tratados[[#This Row],[Código CATSER ou Classe CATMAT]]="","",COUNTIF(catmat_col_range,Dados_tratados[[#This Row],[Concatenação ID 1-catálogo-código]])&amp;"-"&amp;Dados_tratados[[#This Row],[Concatenação ID 1-catálogo-código]])</f>
        <v>5-100151561</v>
      </c>
      <c r="H203" s="65">
        <f ca="1">IFERROR(INDEX(INDIRECT(area_gestora&amp;"!$L$6:$L$1000"),linha_itemPAC+1),"")</f>
        <v>2006.16</v>
      </c>
      <c r="I203" s="66" t="str">
        <f ca="1">Dados_tratados[[#This Row],[Área Gestora]]&amp;"-"&amp;Dados_tratados[[#This Row],[ID PCA]]</f>
        <v>SEGE-23</v>
      </c>
      <c r="K203" s="67">
        <f ca="1">IFERROR(SMALL(Dados_tratados[Concatenação ID 1-catálogo-código],ROW(Dados_tratados[[#This Row],[Concatenação ID 1-catálogo-código]])-2),"")</f>
        <v>100084552</v>
      </c>
      <c r="L203" s="67" t="str">
        <f ca="1">IFERROR(INDEX('Tratamento de dados'!$S$3:$S$6,MATCH(VALUE(RIGHT(Dados_ordenados[[#This Row],[ID 1-catálogo-código]],1)),'Tratamento de dados'!$T$3:$T$6,0)),"")</f>
        <v>CATMAT</v>
      </c>
      <c r="M203" s="67">
        <f ca="1">IFERROR(VALUE(MID(Dados_ordenados[[#This Row],[ID 1-catálogo-código]],2,7)),"")</f>
        <v>8455</v>
      </c>
      <c r="N203" s="68">
        <f ca="1">IFERROR(VLOOKUP(COUNTIF(catmat_ord_col_range,Dados_ordenados[[#This Row],[ID 1-catálogo-código]])&amp;"-"&amp;Dados_ordenados[[#This Row],[ID 1-catálogo-código]],Dados_tratados[[CATMAT/CATSER - Contagem de ocorrências]:[Área Gestora + ID]],2,FALSE),"")</f>
        <v>13900</v>
      </c>
      <c r="O203" s="69" t="str">
        <f ca="1">IFERROR(VLOOKUP(COUNTIF(catmat_ord_col_range,Dados_ordenados[[#This Row],[ID 1-catálogo-código]])&amp;"-"&amp;Dados_ordenados[[#This Row],[ID 1-catálogo-código]],Dados_tratados[[CATMAT/CATSER - Contagem de ocorrências]:[Área Gestora + ID]],3,FALSE),"")</f>
        <v>SSEG-63</v>
      </c>
      <c r="P203" s="70" t="str">
        <f ca="1">IF(OR(Dados_ordenados[[#This Row],[ID 1-catálogo-código]]="",Dados_ordenados[[#This Row],[ID 1-catálogo-código]]&lt;&gt;catmat_anterior),Dados_ordenados[[#This Row],[Área Gestora-ID]],areagestoraID_anterior&amp;", "&amp;Dados_ordenados[[#This Row],[Área Gestora-ID]])</f>
        <v>SADI-79, SADI-84, SSEG-63</v>
      </c>
      <c r="Q203" s="70" t="str">
        <f ca="1">IF(OR(Dados_ordenados[[#This Row],[ID 1-catálogo-código]]="",Dados_ordenados[[#This Row],[ID 1-catálogo-código]]&lt;&gt;catmat_proximo),Dados_ordenados[[#This Row],[ID concatenado por catálogo/código]],"")</f>
        <v>SADI-79, SADI-84, SSEG-63</v>
      </c>
    </row>
    <row r="204" spans="1:17" x14ac:dyDescent="0.25">
      <c r="A204" s="63" t="str">
        <f ca="1">area_gestora_concatenada</f>
        <v>SEGE</v>
      </c>
      <c r="B204" s="64">
        <f ca="1">IFERROR(IF(INDEX(INDIRECT(area_gestora&amp;"!$B$6:$B$1000"),linha_itemPAC+1)=0,"NÃO INFORMADO",INDEX(INDIRECT(area_gestora&amp;"!$B$6:$B$1000"),linha_itemPAC+1)),"")</f>
        <v>24</v>
      </c>
      <c r="C204" s="64" t="str">
        <f ca="1">IFERROR(IF(INDEX(INDIRECT(area_gestora&amp;"!$D$6:$D$1000"),linha_itemPAC+1)="N/A","N/A", IF(INDEX(INDIRECT(area_gestora&amp;"!$D$6:$D$1000"),linha_itemPAC+1)="","NÃO INFORMADO", IF(INDEX(INDIRECT(area_gestora&amp;"!$D$6:$D$1000"),linha_itemPAC+1)=0,"NÃO INFORMADO", INDEX(INDIRECT(area_gestora&amp;"!$D$6:$D$1000"),linha_itemPAC+1)))),"")</f>
        <v>CATSER</v>
      </c>
      <c r="D204" s="64">
        <f ca="1">IFERROR(IF(ISERROR(VALUE(Dados_tratados[[#This Row],[Catálogo]]))=FALSE,Dados_tratados[[#This Row],[Catálogo]],VLOOKUP(Dados_tratados[[#This Row],[Catálogo]],$S$3:$T$6,2,FALSE)),"")</f>
        <v>1</v>
      </c>
      <c r="E204" s="64">
        <f ca="1">IFERROR(IF(INDEX(INDIRECT(area_gestora&amp;"!$E$6:$E$1000"),linha_itemPAC+1)="N/A",9999999,
IF(INDEX(INDIRECT(area_gestora&amp;"!$E$6:$E$1000"),linha_itemPAC+1)="",0,
VALUE(INDEX(INDIRECT(area_gestora&amp;"!$E$6:$E$1000"),linha_itemPAC+1)))),"")</f>
        <v>8796</v>
      </c>
      <c r="F204" s="64">
        <f ca="1">IFERROR(IF(Dados_tratados[[#This Row],[Código CATSER ou Classe CATMAT]]="","",VALUE(1&amp;TEXT(Dados_tratados[[#This Row],[Código CATSER ou Classe CATMAT]],"0000000")&amp;Dados_tratados[[#This Row],[ID Catálogo]])),"")</f>
        <v>100087961</v>
      </c>
      <c r="G204" s="64" t="str">
        <f ca="1">IF(Dados_tratados[[#This Row],[Código CATSER ou Classe CATMAT]]="","",COUNTIF(catmat_col_range,Dados_tratados[[#This Row],[Concatenação ID 1-catálogo-código]])&amp;"-"&amp;Dados_tratados[[#This Row],[Concatenação ID 1-catálogo-código]])</f>
        <v>1-100087961</v>
      </c>
      <c r="H204" s="65">
        <f ca="1">IFERROR(INDEX(INDIRECT(area_gestora&amp;"!$L$6:$L$1000"),linha_itemPAC+1),"")</f>
        <v>99282.91</v>
      </c>
      <c r="I204" s="66" t="str">
        <f ca="1">Dados_tratados[[#This Row],[Área Gestora]]&amp;"-"&amp;Dados_tratados[[#This Row],[ID PCA]]</f>
        <v>SEGE-24</v>
      </c>
      <c r="K204" s="67">
        <f ca="1">IFERROR(SMALL(Dados_tratados[Concatenação ID 1-catálogo-código],ROW(Dados_tratados[[#This Row],[Concatenação ID 1-catálogo-código]])-2),"")</f>
        <v>100084652</v>
      </c>
      <c r="L204" s="67" t="str">
        <f ca="1">IFERROR(INDEX('Tratamento de dados'!$S$3:$S$6,MATCH(VALUE(RIGHT(Dados_ordenados[[#This Row],[ID 1-catálogo-código]],1)),'Tratamento de dados'!$T$3:$T$6,0)),"")</f>
        <v>CATMAT</v>
      </c>
      <c r="M204" s="67">
        <f ca="1">IFERROR(VALUE(MID(Dados_ordenados[[#This Row],[ID 1-catálogo-código]],2,7)),"")</f>
        <v>8465</v>
      </c>
      <c r="N204" s="68">
        <f ca="1">IFERROR(VLOOKUP(COUNTIF(catmat_ord_col_range,Dados_ordenados[[#This Row],[ID 1-catálogo-código]])&amp;"-"&amp;Dados_ordenados[[#This Row],[ID 1-catálogo-código]],Dados_tratados[[CATMAT/CATSER - Contagem de ocorrências]:[Área Gestora + ID]],2,FALSE),"")</f>
        <v>0</v>
      </c>
      <c r="O204" s="69" t="str">
        <f ca="1">IFERROR(VLOOKUP(COUNTIF(catmat_ord_col_range,Dados_ordenados[[#This Row],[ID 1-catálogo-código]])&amp;"-"&amp;Dados_ordenados[[#This Row],[ID 1-catálogo-código]],Dados_tratados[[CATMAT/CATSER - Contagem de ocorrências]:[Área Gestora + ID]],3,FALSE),"")</f>
        <v>SSEG-32</v>
      </c>
      <c r="P204" s="70" t="str">
        <f ca="1">IF(OR(Dados_ordenados[[#This Row],[ID 1-catálogo-código]]="",Dados_ordenados[[#This Row],[ID 1-catálogo-código]]&lt;&gt;catmat_anterior),Dados_ordenados[[#This Row],[Área Gestora-ID]],areagestoraID_anterior&amp;", "&amp;Dados_ordenados[[#This Row],[Área Gestora-ID]])</f>
        <v>SSEG-32</v>
      </c>
      <c r="Q204" s="70" t="str">
        <f ca="1">IF(OR(Dados_ordenados[[#This Row],[ID 1-catálogo-código]]="",Dados_ordenados[[#This Row],[ID 1-catálogo-código]]&lt;&gt;catmat_proximo),Dados_ordenados[[#This Row],[ID concatenado por catálogo/código]],"")</f>
        <v/>
      </c>
    </row>
    <row r="205" spans="1:17" x14ac:dyDescent="0.25">
      <c r="A205" s="63" t="str">
        <f ca="1">area_gestora_concatenada</f>
        <v>SEGE</v>
      </c>
      <c r="B205" s="64">
        <f ca="1">IFERROR(IF(INDEX(INDIRECT(area_gestora&amp;"!$B$6:$B$1000"),linha_itemPAC+1)=0,"NÃO INFORMADO",INDEX(INDIRECT(area_gestora&amp;"!$B$6:$B$1000"),linha_itemPAC+1)),"")</f>
        <v>25</v>
      </c>
      <c r="C205" s="64" t="str">
        <f ca="1">IFERROR(IF(INDEX(INDIRECT(area_gestora&amp;"!$D$6:$D$1000"),linha_itemPAC+1)="N/A","N/A", IF(INDEX(INDIRECT(area_gestora&amp;"!$D$6:$D$1000"),linha_itemPAC+1)="","NÃO INFORMADO", IF(INDEX(INDIRECT(area_gestora&amp;"!$D$6:$D$1000"),linha_itemPAC+1)=0,"NÃO INFORMADO", INDEX(INDIRECT(area_gestora&amp;"!$D$6:$D$1000"),linha_itemPAC+1)))),"")</f>
        <v>CATSER</v>
      </c>
      <c r="D205" s="64">
        <f ca="1">IFERROR(IF(ISERROR(VALUE(Dados_tratados[[#This Row],[Catálogo]]))=FALSE,Dados_tratados[[#This Row],[Catálogo]],VLOOKUP(Dados_tratados[[#This Row],[Catálogo]],$S$3:$T$6,2,FALSE)),"")</f>
        <v>1</v>
      </c>
      <c r="E205" s="64">
        <f ca="1">IFERROR(IF(INDEX(INDIRECT(area_gestora&amp;"!$E$6:$E$1000"),linha_itemPAC+1)="N/A",9999999,
IF(INDEX(INDIRECT(area_gestora&amp;"!$E$6:$E$1000"),linha_itemPAC+1)="",0,
VALUE(INDEX(INDIRECT(area_gestora&amp;"!$E$6:$E$1000"),linha_itemPAC+1)))),"")</f>
        <v>8311</v>
      </c>
      <c r="F205" s="64">
        <f ca="1">IFERROR(IF(Dados_tratados[[#This Row],[Código CATSER ou Classe CATMAT]]="","",VALUE(1&amp;TEXT(Dados_tratados[[#This Row],[Código CATSER ou Classe CATMAT]],"0000000")&amp;Dados_tratados[[#This Row],[ID Catálogo]])),"")</f>
        <v>100083111</v>
      </c>
      <c r="G205" s="64" t="str">
        <f ca="1">IF(Dados_tratados[[#This Row],[Código CATSER ou Classe CATMAT]]="","",COUNTIF(catmat_col_range,Dados_tratados[[#This Row],[Concatenação ID 1-catálogo-código]])&amp;"-"&amp;Dados_tratados[[#This Row],[Concatenação ID 1-catálogo-código]])</f>
        <v>1-100083111</v>
      </c>
      <c r="H205" s="65">
        <f ca="1">IFERROR(INDEX(INDIRECT(area_gestora&amp;"!$L$6:$L$1000"),linha_itemPAC+1),"")</f>
        <v>452401.34</v>
      </c>
      <c r="I205" s="66" t="str">
        <f ca="1">Dados_tratados[[#This Row],[Área Gestora]]&amp;"-"&amp;Dados_tratados[[#This Row],[ID PCA]]</f>
        <v>SEGE-25</v>
      </c>
      <c r="K205" s="67">
        <f ca="1">IFERROR(SMALL(Dados_tratados[Concatenação ID 1-catálogo-código],ROW(Dados_tratados[[#This Row],[Concatenação ID 1-catálogo-código]])-2),"")</f>
        <v>100084652</v>
      </c>
      <c r="L205" s="67" t="str">
        <f ca="1">IFERROR(INDEX('Tratamento de dados'!$S$3:$S$6,MATCH(VALUE(RIGHT(Dados_ordenados[[#This Row],[ID 1-catálogo-código]],1)),'Tratamento de dados'!$T$3:$T$6,0)),"")</f>
        <v>CATMAT</v>
      </c>
      <c r="M205" s="67">
        <f ca="1">IFERROR(VALUE(MID(Dados_ordenados[[#This Row],[ID 1-catálogo-código]],2,7)),"")</f>
        <v>8465</v>
      </c>
      <c r="N205" s="68">
        <f ca="1">IFERROR(VLOOKUP(COUNTIF(catmat_ord_col_range,Dados_ordenados[[#This Row],[ID 1-catálogo-código]])&amp;"-"&amp;Dados_ordenados[[#This Row],[ID 1-catálogo-código]],Dados_tratados[[CATMAT/CATSER - Contagem de ocorrências]:[Área Gestora + ID]],2,FALSE),"")</f>
        <v>0</v>
      </c>
      <c r="O205" s="69" t="str">
        <f ca="1">IFERROR(VLOOKUP(COUNTIF(catmat_ord_col_range,Dados_ordenados[[#This Row],[ID 1-catálogo-código]])&amp;"-"&amp;Dados_ordenados[[#This Row],[ID 1-catálogo-código]],Dados_tratados[[CATMAT/CATSER - Contagem de ocorrências]:[Área Gestora + ID]],3,FALSE),"")</f>
        <v>SSEG-34</v>
      </c>
      <c r="P205" s="70" t="str">
        <f ca="1">IF(OR(Dados_ordenados[[#This Row],[ID 1-catálogo-código]]="",Dados_ordenados[[#This Row],[ID 1-catálogo-código]]&lt;&gt;catmat_anterior),Dados_ordenados[[#This Row],[Área Gestora-ID]],areagestoraID_anterior&amp;", "&amp;Dados_ordenados[[#This Row],[Área Gestora-ID]])</f>
        <v>SSEG-32, SSEG-34</v>
      </c>
      <c r="Q205" s="70" t="str">
        <f ca="1">IF(OR(Dados_ordenados[[#This Row],[ID 1-catálogo-código]]="",Dados_ordenados[[#This Row],[ID 1-catálogo-código]]&lt;&gt;catmat_proximo),Dados_ordenados[[#This Row],[ID concatenado por catálogo/código]],"")</f>
        <v/>
      </c>
    </row>
    <row r="206" spans="1:17" x14ac:dyDescent="0.25">
      <c r="A206" s="63" t="str">
        <f ca="1">area_gestora_concatenada</f>
        <v>SEGE</v>
      </c>
      <c r="B206" s="64">
        <f ca="1">IFERROR(IF(INDEX(INDIRECT(area_gestora&amp;"!$B$6:$B$1000"),linha_itemPAC+1)=0,"NÃO INFORMADO",INDEX(INDIRECT(area_gestora&amp;"!$B$6:$B$1000"),linha_itemPAC+1)),"")</f>
        <v>26</v>
      </c>
      <c r="C206" s="64" t="str">
        <f ca="1">IFERROR(IF(INDEX(INDIRECT(area_gestora&amp;"!$D$6:$D$1000"),linha_itemPAC+1)="N/A","N/A", IF(INDEX(INDIRECT(area_gestora&amp;"!$D$6:$D$1000"),linha_itemPAC+1)="","NÃO INFORMADO", IF(INDEX(INDIRECT(area_gestora&amp;"!$D$6:$D$1000"),linha_itemPAC+1)=0,"NÃO INFORMADO", INDEX(INDIRECT(area_gestora&amp;"!$D$6:$D$1000"),linha_itemPAC+1)))),"")</f>
        <v>CATSER</v>
      </c>
      <c r="D206" s="64">
        <f ca="1">IFERROR(IF(ISERROR(VALUE(Dados_tratados[[#This Row],[Catálogo]]))=FALSE,Dados_tratados[[#This Row],[Catálogo]],VLOOKUP(Dados_tratados[[#This Row],[Catálogo]],$S$3:$T$6,2,FALSE)),"")</f>
        <v>1</v>
      </c>
      <c r="E206" s="64">
        <f ca="1">IFERROR(IF(INDEX(INDIRECT(area_gestora&amp;"!$E$6:$E$1000"),linha_itemPAC+1)="N/A",9999999,
IF(INDEX(INDIRECT(area_gestora&amp;"!$E$6:$E$1000"),linha_itemPAC+1)="",0,
VALUE(INDEX(INDIRECT(area_gestora&amp;"!$E$6:$E$1000"),linha_itemPAC+1)))),"")</f>
        <v>10014</v>
      </c>
      <c r="F206" s="64">
        <f ca="1">IFERROR(IF(Dados_tratados[[#This Row],[Código CATSER ou Classe CATMAT]]="","",VALUE(1&amp;TEXT(Dados_tratados[[#This Row],[Código CATSER ou Classe CATMAT]],"0000000")&amp;Dados_tratados[[#This Row],[ID Catálogo]])),"")</f>
        <v>100100141</v>
      </c>
      <c r="G206" s="64" t="str">
        <f ca="1">IF(Dados_tratados[[#This Row],[Código CATSER ou Classe CATMAT]]="","",COUNTIF(catmat_col_range,Dados_tratados[[#This Row],[Concatenação ID 1-catálogo-código]])&amp;"-"&amp;Dados_tratados[[#This Row],[Concatenação ID 1-catálogo-código]])</f>
        <v>5-100100141</v>
      </c>
      <c r="H206" s="65">
        <f ca="1">IFERROR(INDEX(INDIRECT(area_gestora&amp;"!$L$6:$L$1000"),linha_itemPAC+1),"")</f>
        <v>462035.5</v>
      </c>
      <c r="I206" s="66" t="str">
        <f ca="1">Dados_tratados[[#This Row],[Área Gestora]]&amp;"-"&amp;Dados_tratados[[#This Row],[ID PCA]]</f>
        <v>SEGE-26</v>
      </c>
      <c r="K206" s="67">
        <f ca="1">IFERROR(SMALL(Dados_tratados[Concatenação ID 1-catálogo-código],ROW(Dados_tratados[[#This Row],[Concatenação ID 1-catálogo-código]])-2),"")</f>
        <v>100084652</v>
      </c>
      <c r="L206" s="67" t="str">
        <f ca="1">IFERROR(INDEX('Tratamento de dados'!$S$3:$S$6,MATCH(VALUE(RIGHT(Dados_ordenados[[#This Row],[ID 1-catálogo-código]],1)),'Tratamento de dados'!$T$3:$T$6,0)),"")</f>
        <v>CATMAT</v>
      </c>
      <c r="M206" s="67">
        <f ca="1">IFERROR(VALUE(MID(Dados_ordenados[[#This Row],[ID 1-catálogo-código]],2,7)),"")</f>
        <v>8465</v>
      </c>
      <c r="N206" s="68">
        <f ca="1">IFERROR(VLOOKUP(COUNTIF(catmat_ord_col_range,Dados_ordenados[[#This Row],[ID 1-catálogo-código]])&amp;"-"&amp;Dados_ordenados[[#This Row],[ID 1-catálogo-código]],Dados_tratados[[CATMAT/CATSER - Contagem de ocorrências]:[Área Gestora + ID]],2,FALSE),"")</f>
        <v>10400</v>
      </c>
      <c r="O206" s="69" t="str">
        <f ca="1">IFERROR(VLOOKUP(COUNTIF(catmat_ord_col_range,Dados_ordenados[[#This Row],[ID 1-catálogo-código]])&amp;"-"&amp;Dados_ordenados[[#This Row],[ID 1-catálogo-código]],Dados_tratados[[CATMAT/CATSER - Contagem de ocorrências]:[Área Gestora + ID]],3,FALSE),"")</f>
        <v>SSEG-39</v>
      </c>
      <c r="P206" s="70" t="str">
        <f ca="1">IF(OR(Dados_ordenados[[#This Row],[ID 1-catálogo-código]]="",Dados_ordenados[[#This Row],[ID 1-catálogo-código]]&lt;&gt;catmat_anterior),Dados_ordenados[[#This Row],[Área Gestora-ID]],areagestoraID_anterior&amp;", "&amp;Dados_ordenados[[#This Row],[Área Gestora-ID]])</f>
        <v>SSEG-32, SSEG-34, SSEG-39</v>
      </c>
      <c r="Q206" s="70" t="str">
        <f ca="1">IF(OR(Dados_ordenados[[#This Row],[ID 1-catálogo-código]]="",Dados_ordenados[[#This Row],[ID 1-catálogo-código]]&lt;&gt;catmat_proximo),Dados_ordenados[[#This Row],[ID concatenado por catálogo/código]],"")</f>
        <v>SSEG-32, SSEG-34, SSEG-39</v>
      </c>
    </row>
    <row r="207" spans="1:17" x14ac:dyDescent="0.25">
      <c r="A207" s="63" t="str">
        <f ca="1">area_gestora_concatenada</f>
        <v>SETI</v>
      </c>
      <c r="B207" s="64">
        <f ca="1">IFERROR(IF(INDEX(INDIRECT(area_gestora&amp;"!$B$6:$B$1000"),linha_itemPAC+1)=0,"NÃO INFORMADO",INDEX(INDIRECT(area_gestora&amp;"!$B$6:$B$1000"),linha_itemPAC+1)),"")</f>
        <v>1</v>
      </c>
      <c r="C207" s="64" t="str">
        <f ca="1">IFERROR(IF(INDEX(INDIRECT(area_gestora&amp;"!$D$6:$D$1000"),linha_itemPAC+1)="N/A","N/A", IF(INDEX(INDIRECT(area_gestora&amp;"!$D$6:$D$1000"),linha_itemPAC+1)="","NÃO INFORMADO", IF(INDEX(INDIRECT(area_gestora&amp;"!$D$6:$D$1000"),linha_itemPAC+1)=0,"NÃO INFORMADO", INDEX(INDIRECT(area_gestora&amp;"!$D$6:$D$1000"),linha_itemPAC+1)))),"")</f>
        <v>CATSER</v>
      </c>
      <c r="D207" s="64">
        <f ca="1">IFERROR(IF(ISERROR(VALUE(Dados_tratados[[#This Row],[Catálogo]]))=FALSE,Dados_tratados[[#This Row],[Catálogo]],VLOOKUP(Dados_tratados[[#This Row],[Catálogo]],$S$3:$T$6,2,FALSE)),"")</f>
        <v>1</v>
      </c>
      <c r="E207" s="64">
        <f ca="1">IFERROR(IF(INDEX(INDIRECT(area_gestora&amp;"!$E$6:$E$1000"),linha_itemPAC+1)="N/A",9999999,
IF(INDEX(INDIRECT(area_gestora&amp;"!$E$6:$E$1000"),linha_itemPAC+1)="",0,
VALUE(INDEX(INDIRECT(area_gestora&amp;"!$E$6:$E$1000"),linha_itemPAC+1)))),"")</f>
        <v>26484</v>
      </c>
      <c r="F207" s="64">
        <f ca="1">IFERROR(IF(Dados_tratados[[#This Row],[Código CATSER ou Classe CATMAT]]="","",VALUE(1&amp;TEXT(Dados_tratados[[#This Row],[Código CATSER ou Classe CATMAT]],"0000000")&amp;Dados_tratados[[#This Row],[ID Catálogo]])),"")</f>
        <v>100264841</v>
      </c>
      <c r="G207" s="64" t="str">
        <f ca="1">IF(Dados_tratados[[#This Row],[Código CATSER ou Classe CATMAT]]="","",COUNTIF(catmat_col_range,Dados_tratados[[#This Row],[Concatenação ID 1-catálogo-código]])&amp;"-"&amp;Dados_tratados[[#This Row],[Concatenação ID 1-catálogo-código]])</f>
        <v>1-100264841</v>
      </c>
      <c r="H207" s="65">
        <f ca="1">IFERROR(INDEX(INDIRECT(area_gestora&amp;"!$L$6:$L$1000"),linha_itemPAC+1),"")</f>
        <v>0</v>
      </c>
      <c r="I207" s="66" t="str">
        <f ca="1">Dados_tratados[[#This Row],[Área Gestora]]&amp;"-"&amp;Dados_tratados[[#This Row],[ID PCA]]</f>
        <v>SETI-1</v>
      </c>
      <c r="K207" s="67">
        <f ca="1">IFERROR(SMALL(Dados_tratados[Concatenação ID 1-catálogo-código],ROW(Dados_tratados[[#This Row],[Concatenação ID 1-catálogo-código]])-2),"")</f>
        <v>100084702</v>
      </c>
      <c r="L207" s="67" t="str">
        <f ca="1">IFERROR(INDEX('Tratamento de dados'!$S$3:$S$6,MATCH(VALUE(RIGHT(Dados_ordenados[[#This Row],[ID 1-catálogo-código]],1)),'Tratamento de dados'!$T$3:$T$6,0)),"")</f>
        <v>CATMAT</v>
      </c>
      <c r="M207" s="67">
        <f ca="1">IFERROR(VALUE(MID(Dados_ordenados[[#This Row],[ID 1-catálogo-código]],2,7)),"")</f>
        <v>8470</v>
      </c>
      <c r="N207" s="68">
        <f ca="1">IFERROR(VLOOKUP(COUNTIF(catmat_ord_col_range,Dados_ordenados[[#This Row],[ID 1-catálogo-código]])&amp;"-"&amp;Dados_ordenados[[#This Row],[ID 1-catálogo-código]],Dados_tratados[[CATMAT/CATSER - Contagem de ocorrências]:[Área Gestora + ID]],2,FALSE),"")</f>
        <v>0</v>
      </c>
      <c r="O207" s="69" t="str">
        <f ca="1">IFERROR(VLOOKUP(COUNTIF(catmat_ord_col_range,Dados_ordenados[[#This Row],[ID 1-catálogo-código]])&amp;"-"&amp;Dados_ordenados[[#This Row],[ID 1-catálogo-código]],Dados_tratados[[CATMAT/CATSER - Contagem de ocorrências]:[Área Gestora + ID]],3,FALSE),"")</f>
        <v>SSEG-44</v>
      </c>
      <c r="P207" s="70" t="str">
        <f ca="1">IF(OR(Dados_ordenados[[#This Row],[ID 1-catálogo-código]]="",Dados_ordenados[[#This Row],[ID 1-catálogo-código]]&lt;&gt;catmat_anterior),Dados_ordenados[[#This Row],[Área Gestora-ID]],areagestoraID_anterior&amp;", "&amp;Dados_ordenados[[#This Row],[Área Gestora-ID]])</f>
        <v>SSEG-44</v>
      </c>
      <c r="Q207" s="70" t="str">
        <f ca="1">IF(OR(Dados_ordenados[[#This Row],[ID 1-catálogo-código]]="",Dados_ordenados[[#This Row],[ID 1-catálogo-código]]&lt;&gt;catmat_proximo),Dados_ordenados[[#This Row],[ID concatenado por catálogo/código]],"")</f>
        <v>SSEG-44</v>
      </c>
    </row>
    <row r="208" spans="1:17" x14ac:dyDescent="0.25">
      <c r="A208" s="63" t="str">
        <f ca="1">area_gestora_concatenada</f>
        <v>SETI</v>
      </c>
      <c r="B208" s="64">
        <f ca="1">IFERROR(IF(INDEX(INDIRECT(area_gestora&amp;"!$B$6:$B$1000"),linha_itemPAC+1)=0,"NÃO INFORMADO",INDEX(INDIRECT(area_gestora&amp;"!$B$6:$B$1000"),linha_itemPAC+1)),"")</f>
        <v>2</v>
      </c>
      <c r="C208" s="64" t="str">
        <f ca="1">IFERROR(IF(INDEX(INDIRECT(area_gestora&amp;"!$D$6:$D$1000"),linha_itemPAC+1)="N/A","N/A", IF(INDEX(INDIRECT(area_gestora&amp;"!$D$6:$D$1000"),linha_itemPAC+1)="","NÃO INFORMADO", IF(INDEX(INDIRECT(area_gestora&amp;"!$D$6:$D$1000"),linha_itemPAC+1)=0,"NÃO INFORMADO", INDEX(INDIRECT(area_gestora&amp;"!$D$6:$D$1000"),linha_itemPAC+1)))),"")</f>
        <v>CATSER</v>
      </c>
      <c r="D208" s="64">
        <f ca="1">IFERROR(IF(ISERROR(VALUE(Dados_tratados[[#This Row],[Catálogo]]))=FALSE,Dados_tratados[[#This Row],[Catálogo]],VLOOKUP(Dados_tratados[[#This Row],[Catálogo]],$S$3:$T$6,2,FALSE)),"")</f>
        <v>1</v>
      </c>
      <c r="E208" s="64">
        <f ca="1">IFERROR(IF(INDEX(INDIRECT(area_gestora&amp;"!$E$6:$E$1000"),linha_itemPAC+1)="N/A",9999999,
IF(INDEX(INDIRECT(area_gestora&amp;"!$E$6:$E$1000"),linha_itemPAC+1)="",0,
VALUE(INDEX(INDIRECT(area_gestora&amp;"!$E$6:$E$1000"),linha_itemPAC+1)))),"")</f>
        <v>26484</v>
      </c>
      <c r="F208" s="64">
        <f ca="1">IFERROR(IF(Dados_tratados[[#This Row],[Código CATSER ou Classe CATMAT]]="","",VALUE(1&amp;TEXT(Dados_tratados[[#This Row],[Código CATSER ou Classe CATMAT]],"0000000")&amp;Dados_tratados[[#This Row],[ID Catálogo]])),"")</f>
        <v>100264841</v>
      </c>
      <c r="G208" s="64" t="str">
        <f ca="1">IF(Dados_tratados[[#This Row],[Código CATSER ou Classe CATMAT]]="","",COUNTIF(catmat_col_range,Dados_tratados[[#This Row],[Concatenação ID 1-catálogo-código]])&amp;"-"&amp;Dados_tratados[[#This Row],[Concatenação ID 1-catálogo-código]])</f>
        <v>2-100264841</v>
      </c>
      <c r="H208" s="65">
        <f ca="1">IFERROR(INDEX(INDIRECT(area_gestora&amp;"!$L$6:$L$1000"),linha_itemPAC+1),"")</f>
        <v>24375</v>
      </c>
      <c r="I208" s="66" t="str">
        <f ca="1">Dados_tratados[[#This Row],[Área Gestora]]&amp;"-"&amp;Dados_tratados[[#This Row],[ID PCA]]</f>
        <v>SETI-2</v>
      </c>
      <c r="K208" s="67">
        <f ca="1">IFERROR(SMALL(Dados_tratados[Concatenação ID 1-catálogo-código],ROW(Dados_tratados[[#This Row],[Concatenação ID 1-catálogo-código]])-2),"")</f>
        <v>100087302</v>
      </c>
      <c r="L208" s="67" t="str">
        <f ca="1">IFERROR(INDEX('Tratamento de dados'!$S$3:$S$6,MATCH(VALUE(RIGHT(Dados_ordenados[[#This Row],[ID 1-catálogo-código]],1)),'Tratamento de dados'!$T$3:$T$6,0)),"")</f>
        <v>CATMAT</v>
      </c>
      <c r="M208" s="67">
        <f ca="1">IFERROR(VALUE(MID(Dados_ordenados[[#This Row],[ID 1-catálogo-código]],2,7)),"")</f>
        <v>8730</v>
      </c>
      <c r="N208" s="68">
        <f ca="1">IFERROR(VLOOKUP(COUNTIF(catmat_ord_col_range,Dados_ordenados[[#This Row],[ID 1-catálogo-código]])&amp;"-"&amp;Dados_ordenados[[#This Row],[ID 1-catálogo-código]],Dados_tratados[[CATMAT/CATSER - Contagem de ocorrências]:[Área Gestora + ID]],2,FALSE),"")</f>
        <v>1910</v>
      </c>
      <c r="O208" s="69" t="str">
        <f ca="1">IFERROR(VLOOKUP(COUNTIF(catmat_ord_col_range,Dados_ordenados[[#This Row],[ID 1-catálogo-código]])&amp;"-"&amp;Dados_ordenados[[#This Row],[ID 1-catálogo-código]],Dados_tratados[[CATMAT/CATSER - Contagem de ocorrências]:[Área Gestora + ID]],3,FALSE),"")</f>
        <v>SADI-66</v>
      </c>
      <c r="P208" s="70" t="str">
        <f ca="1">IF(OR(Dados_ordenados[[#This Row],[ID 1-catálogo-código]]="",Dados_ordenados[[#This Row],[ID 1-catálogo-código]]&lt;&gt;catmat_anterior),Dados_ordenados[[#This Row],[Área Gestora-ID]],areagestoraID_anterior&amp;", "&amp;Dados_ordenados[[#This Row],[Área Gestora-ID]])</f>
        <v>SADI-66</v>
      </c>
      <c r="Q208" s="70" t="str">
        <f ca="1">IF(OR(Dados_ordenados[[#This Row],[ID 1-catálogo-código]]="",Dados_ordenados[[#This Row],[ID 1-catálogo-código]]&lt;&gt;catmat_proximo),Dados_ordenados[[#This Row],[ID concatenado por catálogo/código]],"")</f>
        <v>SADI-66</v>
      </c>
    </row>
    <row r="209" spans="1:17" x14ac:dyDescent="0.25">
      <c r="A209" s="63" t="str">
        <f ca="1">area_gestora_concatenada</f>
        <v>SETI</v>
      </c>
      <c r="B209" s="64">
        <f ca="1">IFERROR(IF(INDEX(INDIRECT(area_gestora&amp;"!$B$6:$B$1000"),linha_itemPAC+1)=0,"NÃO INFORMADO",INDEX(INDIRECT(area_gestora&amp;"!$B$6:$B$1000"),linha_itemPAC+1)),"")</f>
        <v>3</v>
      </c>
      <c r="C209" s="64" t="str">
        <f ca="1">IFERROR(IF(INDEX(INDIRECT(area_gestora&amp;"!$D$6:$D$1000"),linha_itemPAC+1)="N/A","N/A", IF(INDEX(INDIRECT(area_gestora&amp;"!$D$6:$D$1000"),linha_itemPAC+1)="","NÃO INFORMADO", IF(INDEX(INDIRECT(area_gestora&amp;"!$D$6:$D$1000"),linha_itemPAC+1)=0,"NÃO INFORMADO", INDEX(INDIRECT(area_gestora&amp;"!$D$6:$D$1000"),linha_itemPAC+1)))),"")</f>
        <v>CATSER</v>
      </c>
      <c r="D209" s="64">
        <f ca="1">IFERROR(IF(ISERROR(VALUE(Dados_tratados[[#This Row],[Catálogo]]))=FALSE,Dados_tratados[[#This Row],[Catálogo]],VLOOKUP(Dados_tratados[[#This Row],[Catálogo]],$S$3:$T$6,2,FALSE)),"")</f>
        <v>1</v>
      </c>
      <c r="E209" s="64">
        <f ca="1">IFERROR(IF(INDEX(INDIRECT(area_gestora&amp;"!$E$6:$E$1000"),linha_itemPAC+1)="N/A",9999999,
IF(INDEX(INDIRECT(area_gestora&amp;"!$E$6:$E$1000"),linha_itemPAC+1)="",0,
VALUE(INDEX(INDIRECT(area_gestora&amp;"!$E$6:$E$1000"),linha_itemPAC+1)))),"")</f>
        <v>25992</v>
      </c>
      <c r="F209" s="64">
        <f ca="1">IFERROR(IF(Dados_tratados[[#This Row],[Código CATSER ou Classe CATMAT]]="","",VALUE(1&amp;TEXT(Dados_tratados[[#This Row],[Código CATSER ou Classe CATMAT]],"0000000")&amp;Dados_tratados[[#This Row],[ID Catálogo]])),"")</f>
        <v>100259921</v>
      </c>
      <c r="G209" s="64" t="str">
        <f ca="1">IF(Dados_tratados[[#This Row],[Código CATSER ou Classe CATMAT]]="","",COUNTIF(catmat_col_range,Dados_tratados[[#This Row],[Concatenação ID 1-catálogo-código]])&amp;"-"&amp;Dados_tratados[[#This Row],[Concatenação ID 1-catálogo-código]])</f>
        <v>1-100259921</v>
      </c>
      <c r="H209" s="65">
        <f ca="1">IFERROR(INDEX(INDIRECT(area_gestora&amp;"!$L$6:$L$1000"),linha_itemPAC+1),"")</f>
        <v>3684</v>
      </c>
      <c r="I209" s="66" t="str">
        <f ca="1">Dados_tratados[[#This Row],[Área Gestora]]&amp;"-"&amp;Dados_tratados[[#This Row],[ID PCA]]</f>
        <v>SETI-3</v>
      </c>
      <c r="K209" s="67">
        <f ca="1">IFERROR(SMALL(Dados_tratados[Concatenação ID 1-catálogo-código],ROW(Dados_tratados[[#This Row],[Concatenação ID 1-catálogo-código]])-2),"")</f>
        <v>100087961</v>
      </c>
      <c r="L209" s="67" t="str">
        <f ca="1">IFERROR(INDEX('Tratamento de dados'!$S$3:$S$6,MATCH(VALUE(RIGHT(Dados_ordenados[[#This Row],[ID 1-catálogo-código]],1)),'Tratamento de dados'!$T$3:$T$6,0)),"")</f>
        <v>CATSER</v>
      </c>
      <c r="M209" s="67">
        <f ca="1">IFERROR(VALUE(MID(Dados_ordenados[[#This Row],[ID 1-catálogo-código]],2,7)),"")</f>
        <v>8796</v>
      </c>
      <c r="N209" s="68">
        <f ca="1">IFERROR(VLOOKUP(COUNTIF(catmat_ord_col_range,Dados_ordenados[[#This Row],[ID 1-catálogo-código]])&amp;"-"&amp;Dados_ordenados[[#This Row],[ID 1-catálogo-código]],Dados_tratados[[CATMAT/CATSER - Contagem de ocorrências]:[Área Gestora + ID]],2,FALSE),"")</f>
        <v>99282.91</v>
      </c>
      <c r="O209" s="69" t="str">
        <f ca="1">IFERROR(VLOOKUP(COUNTIF(catmat_ord_col_range,Dados_ordenados[[#This Row],[ID 1-catálogo-código]])&amp;"-"&amp;Dados_ordenados[[#This Row],[ID 1-catálogo-código]],Dados_tratados[[CATMAT/CATSER - Contagem de ocorrências]:[Área Gestora + ID]],3,FALSE),"")</f>
        <v>SEGE-24</v>
      </c>
      <c r="P209" s="70" t="str">
        <f ca="1">IF(OR(Dados_ordenados[[#This Row],[ID 1-catálogo-código]]="",Dados_ordenados[[#This Row],[ID 1-catálogo-código]]&lt;&gt;catmat_anterior),Dados_ordenados[[#This Row],[Área Gestora-ID]],areagestoraID_anterior&amp;", "&amp;Dados_ordenados[[#This Row],[Área Gestora-ID]])</f>
        <v>SEGE-24</v>
      </c>
      <c r="Q209" s="70" t="str">
        <f ca="1">IF(OR(Dados_ordenados[[#This Row],[ID 1-catálogo-código]]="",Dados_ordenados[[#This Row],[ID 1-catálogo-código]]&lt;&gt;catmat_proximo),Dados_ordenados[[#This Row],[ID concatenado por catálogo/código]],"")</f>
        <v>SEGE-24</v>
      </c>
    </row>
    <row r="210" spans="1:17" x14ac:dyDescent="0.25">
      <c r="A210" s="63" t="str">
        <f ca="1">area_gestora_concatenada</f>
        <v>SETI</v>
      </c>
      <c r="B210" s="64">
        <f ca="1">IFERROR(IF(INDEX(INDIRECT(area_gestora&amp;"!$B$6:$B$1000"),linha_itemPAC+1)=0,"NÃO INFORMADO",INDEX(INDIRECT(area_gestora&amp;"!$B$6:$B$1000"),linha_itemPAC+1)),"")</f>
        <v>4</v>
      </c>
      <c r="C210" s="64" t="str">
        <f ca="1">IFERROR(IF(INDEX(INDIRECT(area_gestora&amp;"!$D$6:$D$1000"),linha_itemPAC+1)="N/A","N/A", IF(INDEX(INDIRECT(area_gestora&amp;"!$D$6:$D$1000"),linha_itemPAC+1)="","NÃO INFORMADO", IF(INDEX(INDIRECT(area_gestora&amp;"!$D$6:$D$1000"),linha_itemPAC+1)=0,"NÃO INFORMADO", INDEX(INDIRECT(area_gestora&amp;"!$D$6:$D$1000"),linha_itemPAC+1)))),"")</f>
        <v>CATSER</v>
      </c>
      <c r="D210" s="64">
        <f ca="1">IFERROR(IF(ISERROR(VALUE(Dados_tratados[[#This Row],[Catálogo]]))=FALSE,Dados_tratados[[#This Row],[Catálogo]],VLOOKUP(Dados_tratados[[#This Row],[Catálogo]],$S$3:$T$6,2,FALSE)),"")</f>
        <v>1</v>
      </c>
      <c r="E210" s="64">
        <f ca="1">IFERROR(IF(INDEX(INDIRECT(area_gestora&amp;"!$E$6:$E$1000"),linha_itemPAC+1)="N/A",9999999,
IF(INDEX(INDIRECT(area_gestora&amp;"!$E$6:$E$1000"),linha_itemPAC+1)="",0,
VALUE(INDEX(INDIRECT(area_gestora&amp;"!$E$6:$E$1000"),linha_itemPAC+1)))),"")</f>
        <v>25992</v>
      </c>
      <c r="F210" s="64">
        <f ca="1">IFERROR(IF(Dados_tratados[[#This Row],[Código CATSER ou Classe CATMAT]]="","",VALUE(1&amp;TEXT(Dados_tratados[[#This Row],[Código CATSER ou Classe CATMAT]],"0000000")&amp;Dados_tratados[[#This Row],[ID Catálogo]])),"")</f>
        <v>100259921</v>
      </c>
      <c r="G210" s="64" t="str">
        <f ca="1">IF(Dados_tratados[[#This Row],[Código CATSER ou Classe CATMAT]]="","",COUNTIF(catmat_col_range,Dados_tratados[[#This Row],[Concatenação ID 1-catálogo-código]])&amp;"-"&amp;Dados_tratados[[#This Row],[Concatenação ID 1-catálogo-código]])</f>
        <v>2-100259921</v>
      </c>
      <c r="H210" s="65">
        <f ca="1">IFERROR(INDEX(INDIRECT(area_gestora&amp;"!$L$6:$L$1000"),linha_itemPAC+1),"")</f>
        <v>719981</v>
      </c>
      <c r="I210" s="66" t="str">
        <f ca="1">Dados_tratados[[#This Row],[Área Gestora]]&amp;"-"&amp;Dados_tratados[[#This Row],[ID PCA]]</f>
        <v>SETI-4</v>
      </c>
      <c r="K210" s="67">
        <f ca="1">IFERROR(SMALL(Dados_tratados[Concatenação ID 1-catálogo-código],ROW(Dados_tratados[[#This Row],[Concatenação ID 1-catálogo-código]])-2),"")</f>
        <v>100089202</v>
      </c>
      <c r="L210" s="67" t="str">
        <f ca="1">IFERROR(INDEX('Tratamento de dados'!$S$3:$S$6,MATCH(VALUE(RIGHT(Dados_ordenados[[#This Row],[ID 1-catálogo-código]],1)),'Tratamento de dados'!$T$3:$T$6,0)),"")</f>
        <v>CATMAT</v>
      </c>
      <c r="M210" s="67">
        <f ca="1">IFERROR(VALUE(MID(Dados_ordenados[[#This Row],[ID 1-catálogo-código]],2,7)),"")</f>
        <v>8920</v>
      </c>
      <c r="N210" s="68">
        <f ca="1">IFERROR(VLOOKUP(COUNTIF(catmat_ord_col_range,Dados_ordenados[[#This Row],[ID 1-catálogo-código]])&amp;"-"&amp;Dados_ordenados[[#This Row],[ID 1-catálogo-código]],Dados_tratados[[CATMAT/CATSER - Contagem de ocorrências]:[Área Gestora + ID]],2,FALSE),"")</f>
        <v>3624</v>
      </c>
      <c r="O210" s="69" t="str">
        <f ca="1">IFERROR(VLOOKUP(COUNTIF(catmat_ord_col_range,Dados_ordenados[[#This Row],[ID 1-catálogo-código]])&amp;"-"&amp;Dados_ordenados[[#This Row],[ID 1-catálogo-código]],Dados_tratados[[CATMAT/CATSER - Contagem de ocorrências]:[Área Gestora + ID]],3,FALSE),"")</f>
        <v>SADI-125</v>
      </c>
      <c r="P210" s="70" t="str">
        <f ca="1">IF(OR(Dados_ordenados[[#This Row],[ID 1-catálogo-código]]="",Dados_ordenados[[#This Row],[ID 1-catálogo-código]]&lt;&gt;catmat_anterior),Dados_ordenados[[#This Row],[Área Gestora-ID]],areagestoraID_anterior&amp;", "&amp;Dados_ordenados[[#This Row],[Área Gestora-ID]])</f>
        <v>SADI-125</v>
      </c>
      <c r="Q210" s="70" t="str">
        <f ca="1">IF(OR(Dados_ordenados[[#This Row],[ID 1-catálogo-código]]="",Dados_ordenados[[#This Row],[ID 1-catálogo-código]]&lt;&gt;catmat_proximo),Dados_ordenados[[#This Row],[ID concatenado por catálogo/código]],"")</f>
        <v>SADI-125</v>
      </c>
    </row>
    <row r="211" spans="1:17" x14ac:dyDescent="0.25">
      <c r="A211" s="63" t="str">
        <f ca="1">area_gestora_concatenada</f>
        <v>SETI</v>
      </c>
      <c r="B211" s="64">
        <f ca="1">IFERROR(IF(INDEX(INDIRECT(area_gestora&amp;"!$B$6:$B$1000"),linha_itemPAC+1)=0,"NÃO INFORMADO",INDEX(INDIRECT(area_gestora&amp;"!$B$6:$B$1000"),linha_itemPAC+1)),"")</f>
        <v>5</v>
      </c>
      <c r="C211" s="64" t="str">
        <f ca="1">IFERROR(IF(INDEX(INDIRECT(area_gestora&amp;"!$D$6:$D$1000"),linha_itemPAC+1)="N/A","N/A", IF(INDEX(INDIRECT(area_gestora&amp;"!$D$6:$D$1000"),linha_itemPAC+1)="","NÃO INFORMADO", IF(INDEX(INDIRECT(area_gestora&amp;"!$D$6:$D$1000"),linha_itemPAC+1)=0,"NÃO INFORMADO", INDEX(INDIRECT(area_gestora&amp;"!$D$6:$D$1000"),linha_itemPAC+1)))),"")</f>
        <v>CATSER</v>
      </c>
      <c r="D211" s="64">
        <f ca="1">IFERROR(IF(ISERROR(VALUE(Dados_tratados[[#This Row],[Catálogo]]))=FALSE,Dados_tratados[[#This Row],[Catálogo]],VLOOKUP(Dados_tratados[[#This Row],[Catálogo]],$S$3:$T$6,2,FALSE)),"")</f>
        <v>1</v>
      </c>
      <c r="E211" s="64">
        <f ca="1">IFERROR(IF(INDEX(INDIRECT(area_gestora&amp;"!$E$6:$E$1000"),linha_itemPAC+1)="N/A",9999999,
IF(INDEX(INDIRECT(area_gestora&amp;"!$E$6:$E$1000"),linha_itemPAC+1)="",0,
VALUE(INDEX(INDIRECT(area_gestora&amp;"!$E$6:$E$1000"),linha_itemPAC+1)))),"")</f>
        <v>25992</v>
      </c>
      <c r="F211" s="64">
        <f ca="1">IFERROR(IF(Dados_tratados[[#This Row],[Código CATSER ou Classe CATMAT]]="","",VALUE(1&amp;TEXT(Dados_tratados[[#This Row],[Código CATSER ou Classe CATMAT]],"0000000")&amp;Dados_tratados[[#This Row],[ID Catálogo]])),"")</f>
        <v>100259921</v>
      </c>
      <c r="G211" s="64" t="str">
        <f ca="1">IF(Dados_tratados[[#This Row],[Código CATSER ou Classe CATMAT]]="","",COUNTIF(catmat_col_range,Dados_tratados[[#This Row],[Concatenação ID 1-catálogo-código]])&amp;"-"&amp;Dados_tratados[[#This Row],[Concatenação ID 1-catálogo-código]])</f>
        <v>3-100259921</v>
      </c>
      <c r="H211" s="65">
        <f ca="1">IFERROR(INDEX(INDIRECT(area_gestora&amp;"!$L$6:$L$1000"),linha_itemPAC+1),"")</f>
        <v>316978</v>
      </c>
      <c r="I211" s="66" t="str">
        <f ca="1">Dados_tratados[[#This Row],[Área Gestora]]&amp;"-"&amp;Dados_tratados[[#This Row],[ID PCA]]</f>
        <v>SETI-5</v>
      </c>
      <c r="K211" s="67">
        <f ca="1">IFERROR(SMALL(Dados_tratados[Concatenação ID 1-catálogo-código],ROW(Dados_tratados[[#This Row],[Concatenação ID 1-catálogo-código]])-2),"")</f>
        <v>100089602</v>
      </c>
      <c r="L211" s="67" t="str">
        <f ca="1">IFERROR(INDEX('Tratamento de dados'!$S$3:$S$6,MATCH(VALUE(RIGHT(Dados_ordenados[[#This Row],[ID 1-catálogo-código]],1)),'Tratamento de dados'!$T$3:$T$6,0)),"")</f>
        <v>CATMAT</v>
      </c>
      <c r="M211" s="67">
        <f ca="1">IFERROR(VALUE(MID(Dados_ordenados[[#This Row],[ID 1-catálogo-código]],2,7)),"")</f>
        <v>8960</v>
      </c>
      <c r="N211" s="68">
        <f ca="1">IFERROR(VLOOKUP(COUNTIF(catmat_ord_col_range,Dados_ordenados[[#This Row],[ID 1-catálogo-código]])&amp;"-"&amp;Dados_ordenados[[#This Row],[ID 1-catálogo-código]],Dados_tratados[[CATMAT/CATSER - Contagem de ocorrências]:[Área Gestora + ID]],2,FALSE),"")</f>
        <v>0</v>
      </c>
      <c r="O211" s="69" t="str">
        <f ca="1">IFERROR(VLOOKUP(COUNTIF(catmat_ord_col_range,Dados_ordenados[[#This Row],[ID 1-catálogo-código]])&amp;"-"&amp;Dados_ordenados[[#This Row],[ID 1-catálogo-código]],Dados_tratados[[CATMAT/CATSER - Contagem de ocorrências]:[Área Gestora + ID]],3,FALSE),"")</f>
        <v>SADI-44</v>
      </c>
      <c r="P211" s="70" t="str">
        <f ca="1">IF(OR(Dados_ordenados[[#This Row],[ID 1-catálogo-código]]="",Dados_ordenados[[#This Row],[ID 1-catálogo-código]]&lt;&gt;catmat_anterior),Dados_ordenados[[#This Row],[Área Gestora-ID]],areagestoraID_anterior&amp;", "&amp;Dados_ordenados[[#This Row],[Área Gestora-ID]])</f>
        <v>SADI-44</v>
      </c>
      <c r="Q211" s="70" t="str">
        <f ca="1">IF(OR(Dados_ordenados[[#This Row],[ID 1-catálogo-código]]="",Dados_ordenados[[#This Row],[ID 1-catálogo-código]]&lt;&gt;catmat_proximo),Dados_ordenados[[#This Row],[ID concatenado por catálogo/código]],"")</f>
        <v>SADI-44</v>
      </c>
    </row>
    <row r="212" spans="1:17" x14ac:dyDescent="0.25">
      <c r="A212" s="63" t="str">
        <f ca="1">area_gestora_concatenada</f>
        <v>SETI</v>
      </c>
      <c r="B212" s="64">
        <f ca="1">IFERROR(IF(INDEX(INDIRECT(area_gestora&amp;"!$B$6:$B$1000"),linha_itemPAC+1)=0,"NÃO INFORMADO",INDEX(INDIRECT(area_gestora&amp;"!$B$6:$B$1000"),linha_itemPAC+1)),"")</f>
        <v>6</v>
      </c>
      <c r="C212" s="64" t="str">
        <f ca="1">IFERROR(IF(INDEX(INDIRECT(area_gestora&amp;"!$D$6:$D$1000"),linha_itemPAC+1)="N/A","N/A", IF(INDEX(INDIRECT(area_gestora&amp;"!$D$6:$D$1000"),linha_itemPAC+1)="","NÃO INFORMADO", IF(INDEX(INDIRECT(area_gestora&amp;"!$D$6:$D$1000"),linha_itemPAC+1)=0,"NÃO INFORMADO", INDEX(INDIRECT(area_gestora&amp;"!$D$6:$D$1000"),linha_itemPAC+1)))),"")</f>
        <v>CATSER</v>
      </c>
      <c r="D212" s="64">
        <f ca="1">IFERROR(IF(ISERROR(VALUE(Dados_tratados[[#This Row],[Catálogo]]))=FALSE,Dados_tratados[[#This Row],[Catálogo]],VLOOKUP(Dados_tratados[[#This Row],[Catálogo]],$S$3:$T$6,2,FALSE)),"")</f>
        <v>1</v>
      </c>
      <c r="E212" s="64">
        <f ca="1">IFERROR(IF(INDEX(INDIRECT(area_gestora&amp;"!$E$6:$E$1000"),linha_itemPAC+1)="N/A",9999999,
IF(INDEX(INDIRECT(area_gestora&amp;"!$E$6:$E$1000"),linha_itemPAC+1)="",0,
VALUE(INDEX(INDIRECT(area_gestora&amp;"!$E$6:$E$1000"),linha_itemPAC+1)))),"")</f>
        <v>26484</v>
      </c>
      <c r="F212" s="64">
        <f ca="1">IFERROR(IF(Dados_tratados[[#This Row],[Código CATSER ou Classe CATMAT]]="","",VALUE(1&amp;TEXT(Dados_tratados[[#This Row],[Código CATSER ou Classe CATMAT]],"0000000")&amp;Dados_tratados[[#This Row],[ID Catálogo]])),"")</f>
        <v>100264841</v>
      </c>
      <c r="G212" s="64" t="str">
        <f ca="1">IF(Dados_tratados[[#This Row],[Código CATSER ou Classe CATMAT]]="","",COUNTIF(catmat_col_range,Dados_tratados[[#This Row],[Concatenação ID 1-catálogo-código]])&amp;"-"&amp;Dados_tratados[[#This Row],[Concatenação ID 1-catálogo-código]])</f>
        <v>3-100264841</v>
      </c>
      <c r="H212" s="65">
        <f ca="1">IFERROR(INDEX(INDIRECT(area_gestora&amp;"!$L$6:$L$1000"),linha_itemPAC+1),"")</f>
        <v>20288</v>
      </c>
      <c r="I212" s="66" t="str">
        <f ca="1">Dados_tratados[[#This Row],[Área Gestora]]&amp;"-"&amp;Dados_tratados[[#This Row],[ID PCA]]</f>
        <v>SETI-6</v>
      </c>
      <c r="K212" s="67">
        <f ca="1">IFERROR(SMALL(Dados_tratados[Concatenação ID 1-catálogo-código],ROW(Dados_tratados[[#This Row],[Concatenação ID 1-catálogo-código]])-2),"")</f>
        <v>100093902</v>
      </c>
      <c r="L212" s="67" t="str">
        <f ca="1">IFERROR(INDEX('Tratamento de dados'!$S$3:$S$6,MATCH(VALUE(RIGHT(Dados_ordenados[[#This Row],[ID 1-catálogo-código]],1)),'Tratamento de dados'!$T$3:$T$6,0)),"")</f>
        <v>CATMAT</v>
      </c>
      <c r="M212" s="67">
        <f ca="1">IFERROR(VALUE(MID(Dados_ordenados[[#This Row],[ID 1-catálogo-código]],2,7)),"")</f>
        <v>9390</v>
      </c>
      <c r="N212" s="68">
        <f ca="1">IFERROR(VLOOKUP(COUNTIF(catmat_ord_col_range,Dados_ordenados[[#This Row],[ID 1-catálogo-código]])&amp;"-"&amp;Dados_ordenados[[#This Row],[ID 1-catálogo-código]],Dados_tratados[[CATMAT/CATSER - Contagem de ocorrências]:[Área Gestora + ID]],2,FALSE),"")</f>
        <v>2682</v>
      </c>
      <c r="O212" s="69" t="str">
        <f ca="1">IFERROR(VLOOKUP(COUNTIF(catmat_ord_col_range,Dados_ordenados[[#This Row],[ID 1-catálogo-código]])&amp;"-"&amp;Dados_ordenados[[#This Row],[ID 1-catálogo-código]],Dados_tratados[[CATMAT/CATSER - Contagem de ocorrências]:[Área Gestora + ID]],3,FALSE),"")</f>
        <v>SSEG-73</v>
      </c>
      <c r="P212" s="70" t="str">
        <f ca="1">IF(OR(Dados_ordenados[[#This Row],[ID 1-catálogo-código]]="",Dados_ordenados[[#This Row],[ID 1-catálogo-código]]&lt;&gt;catmat_anterior),Dados_ordenados[[#This Row],[Área Gestora-ID]],areagestoraID_anterior&amp;", "&amp;Dados_ordenados[[#This Row],[Área Gestora-ID]])</f>
        <v>SSEG-73</v>
      </c>
      <c r="Q212" s="70" t="str">
        <f ca="1">IF(OR(Dados_ordenados[[#This Row],[ID 1-catálogo-código]]="",Dados_ordenados[[#This Row],[ID 1-catálogo-código]]&lt;&gt;catmat_proximo),Dados_ordenados[[#This Row],[ID concatenado por catálogo/código]],"")</f>
        <v>SSEG-73</v>
      </c>
    </row>
    <row r="213" spans="1:17" x14ac:dyDescent="0.25">
      <c r="A213" s="63" t="str">
        <f ca="1">area_gestora_concatenada</f>
        <v>SETI</v>
      </c>
      <c r="B213" s="64">
        <f ca="1">IFERROR(IF(INDEX(INDIRECT(area_gestora&amp;"!$B$6:$B$1000"),linha_itemPAC+1)=0,"NÃO INFORMADO",INDEX(INDIRECT(area_gestora&amp;"!$B$6:$B$1000"),linha_itemPAC+1)),"")</f>
        <v>7</v>
      </c>
      <c r="C213" s="64" t="str">
        <f ca="1">IFERROR(IF(INDEX(INDIRECT(area_gestora&amp;"!$D$6:$D$1000"),linha_itemPAC+1)="N/A","N/A", IF(INDEX(INDIRECT(area_gestora&amp;"!$D$6:$D$1000"),linha_itemPAC+1)="","NÃO INFORMADO", IF(INDEX(INDIRECT(area_gestora&amp;"!$D$6:$D$1000"),linha_itemPAC+1)=0,"NÃO INFORMADO", INDEX(INDIRECT(area_gestora&amp;"!$D$6:$D$1000"),linha_itemPAC+1)))),"")</f>
        <v>CATSER</v>
      </c>
      <c r="D213" s="64">
        <f ca="1">IFERROR(IF(ISERROR(VALUE(Dados_tratados[[#This Row],[Catálogo]]))=FALSE,Dados_tratados[[#This Row],[Catálogo]],VLOOKUP(Dados_tratados[[#This Row],[Catálogo]],$S$3:$T$6,2,FALSE)),"")</f>
        <v>1</v>
      </c>
      <c r="E213" s="64">
        <f ca="1">IFERROR(IF(INDEX(INDIRECT(area_gestora&amp;"!$E$6:$E$1000"),linha_itemPAC+1)="N/A",9999999,
IF(INDEX(INDIRECT(area_gestora&amp;"!$E$6:$E$1000"),linha_itemPAC+1)="",0,
VALUE(INDEX(INDIRECT(area_gestora&amp;"!$E$6:$E$1000"),linha_itemPAC+1)))),"")</f>
        <v>25992</v>
      </c>
      <c r="F213" s="64">
        <f ca="1">IFERROR(IF(Dados_tratados[[#This Row],[Código CATSER ou Classe CATMAT]]="","",VALUE(1&amp;TEXT(Dados_tratados[[#This Row],[Código CATSER ou Classe CATMAT]],"0000000")&amp;Dados_tratados[[#This Row],[ID Catálogo]])),"")</f>
        <v>100259921</v>
      </c>
      <c r="G213" s="64" t="str">
        <f ca="1">IF(Dados_tratados[[#This Row],[Código CATSER ou Classe CATMAT]]="","",COUNTIF(catmat_col_range,Dados_tratados[[#This Row],[Concatenação ID 1-catálogo-código]])&amp;"-"&amp;Dados_tratados[[#This Row],[Concatenação ID 1-catálogo-código]])</f>
        <v>4-100259921</v>
      </c>
      <c r="H213" s="65">
        <f ca="1">IFERROR(INDEX(INDIRECT(area_gestora&amp;"!$L$6:$L$1000"),linha_itemPAC+1),"")</f>
        <v>0</v>
      </c>
      <c r="I213" s="66" t="str">
        <f ca="1">Dados_tratados[[#This Row],[Área Gestora]]&amp;"-"&amp;Dados_tratados[[#This Row],[ID PCA]]</f>
        <v>SETI-7</v>
      </c>
      <c r="K213" s="67">
        <f ca="1">IFERROR(SMALL(Dados_tratados[Concatenação ID 1-catálogo-código],ROW(Dados_tratados[[#This Row],[Concatenação ID 1-catálogo-código]])-2),"")</f>
        <v>100099052</v>
      </c>
      <c r="L213" s="67" t="str">
        <f ca="1">IFERROR(INDEX('Tratamento de dados'!$S$3:$S$6,MATCH(VALUE(RIGHT(Dados_ordenados[[#This Row],[ID 1-catálogo-código]],1)),'Tratamento de dados'!$T$3:$T$6,0)),"")</f>
        <v>CATMAT</v>
      </c>
      <c r="M213" s="67">
        <f ca="1">IFERROR(VALUE(MID(Dados_ordenados[[#This Row],[ID 1-catálogo-código]],2,7)),"")</f>
        <v>9905</v>
      </c>
      <c r="N213" s="68">
        <f ca="1">IFERROR(VLOOKUP(COUNTIF(catmat_ord_col_range,Dados_ordenados[[#This Row],[ID 1-catálogo-código]])&amp;"-"&amp;Dados_ordenados[[#This Row],[ID 1-catálogo-código]],Dados_tratados[[CATMAT/CATSER - Contagem de ocorrências]:[Área Gestora + ID]],2,FALSE),"")</f>
        <v>4326</v>
      </c>
      <c r="O213" s="69" t="str">
        <f ca="1">IFERROR(VLOOKUP(COUNTIF(catmat_ord_col_range,Dados_ordenados[[#This Row],[ID 1-catálogo-código]])&amp;"-"&amp;Dados_ordenados[[#This Row],[ID 1-catálogo-código]],Dados_tratados[[CATMAT/CATSER - Contagem de ocorrências]:[Área Gestora + ID]],3,FALSE),"")</f>
        <v>SADI-72</v>
      </c>
      <c r="P213" s="70" t="str">
        <f ca="1">IF(OR(Dados_ordenados[[#This Row],[ID 1-catálogo-código]]="",Dados_ordenados[[#This Row],[ID 1-catálogo-código]]&lt;&gt;catmat_anterior),Dados_ordenados[[#This Row],[Área Gestora-ID]],areagestoraID_anterior&amp;", "&amp;Dados_ordenados[[#This Row],[Área Gestora-ID]])</f>
        <v>SADI-72</v>
      </c>
      <c r="Q213" s="70" t="str">
        <f ca="1">IF(OR(Dados_ordenados[[#This Row],[ID 1-catálogo-código]]="",Dados_ordenados[[#This Row],[ID 1-catálogo-código]]&lt;&gt;catmat_proximo),Dados_ordenados[[#This Row],[ID concatenado por catálogo/código]],"")</f>
        <v/>
      </c>
    </row>
    <row r="214" spans="1:17" x14ac:dyDescent="0.25">
      <c r="A214" s="63" t="str">
        <f ca="1">area_gestora_concatenada</f>
        <v>SETI</v>
      </c>
      <c r="B214" s="64">
        <f ca="1">IFERROR(IF(INDEX(INDIRECT(area_gestora&amp;"!$B$6:$B$1000"),linha_itemPAC+1)=0,"NÃO INFORMADO",INDEX(INDIRECT(area_gestora&amp;"!$B$6:$B$1000"),linha_itemPAC+1)),"")</f>
        <v>8</v>
      </c>
      <c r="C214" s="64" t="str">
        <f ca="1">IFERROR(IF(INDEX(INDIRECT(area_gestora&amp;"!$D$6:$D$1000"),linha_itemPAC+1)="N/A","N/A", IF(INDEX(INDIRECT(area_gestora&amp;"!$D$6:$D$1000"),linha_itemPAC+1)="","NÃO INFORMADO", IF(INDEX(INDIRECT(area_gestora&amp;"!$D$6:$D$1000"),linha_itemPAC+1)=0,"NÃO INFORMADO", INDEX(INDIRECT(area_gestora&amp;"!$D$6:$D$1000"),linha_itemPAC+1)))),"")</f>
        <v>CATSER</v>
      </c>
      <c r="D214" s="64">
        <f ca="1">IFERROR(IF(ISERROR(VALUE(Dados_tratados[[#This Row],[Catálogo]]))=FALSE,Dados_tratados[[#This Row],[Catálogo]],VLOOKUP(Dados_tratados[[#This Row],[Catálogo]],$S$3:$T$6,2,FALSE)),"")</f>
        <v>1</v>
      </c>
      <c r="E214" s="64">
        <f ca="1">IFERROR(IF(INDEX(INDIRECT(area_gestora&amp;"!$E$6:$E$1000"),linha_itemPAC+1)="N/A",9999999,
IF(INDEX(INDIRECT(area_gestora&amp;"!$E$6:$E$1000"),linha_itemPAC+1)="",0,
VALUE(INDEX(INDIRECT(area_gestora&amp;"!$E$6:$E$1000"),linha_itemPAC+1)))),"")</f>
        <v>27502</v>
      </c>
      <c r="F214" s="64">
        <f ca="1">IFERROR(IF(Dados_tratados[[#This Row],[Código CATSER ou Classe CATMAT]]="","",VALUE(1&amp;TEXT(Dados_tratados[[#This Row],[Código CATSER ou Classe CATMAT]],"0000000")&amp;Dados_tratados[[#This Row],[ID Catálogo]])),"")</f>
        <v>100275021</v>
      </c>
      <c r="G214" s="64" t="str">
        <f ca="1">IF(Dados_tratados[[#This Row],[Código CATSER ou Classe CATMAT]]="","",COUNTIF(catmat_col_range,Dados_tratados[[#This Row],[Concatenação ID 1-catálogo-código]])&amp;"-"&amp;Dados_tratados[[#This Row],[Concatenação ID 1-catálogo-código]])</f>
        <v>3-100275021</v>
      </c>
      <c r="H214" s="65">
        <f ca="1">IFERROR(INDEX(INDIRECT(area_gestora&amp;"!$L$6:$L$1000"),linha_itemPAC+1),"")</f>
        <v>768508</v>
      </c>
      <c r="I214" s="66" t="str">
        <f ca="1">Dados_tratados[[#This Row],[Área Gestora]]&amp;"-"&amp;Dados_tratados[[#This Row],[ID PCA]]</f>
        <v>SETI-8</v>
      </c>
      <c r="K214" s="67">
        <f ca="1">IFERROR(SMALL(Dados_tratados[Concatenação ID 1-catálogo-código],ROW(Dados_tratados[[#This Row],[Concatenação ID 1-catálogo-código]])-2),"")</f>
        <v>100099052</v>
      </c>
      <c r="L214" s="67" t="str">
        <f ca="1">IFERROR(INDEX('Tratamento de dados'!$S$3:$S$6,MATCH(VALUE(RIGHT(Dados_ordenados[[#This Row],[ID 1-catálogo-código]],1)),'Tratamento de dados'!$T$3:$T$6,0)),"")</f>
        <v>CATMAT</v>
      </c>
      <c r="M214" s="67">
        <f ca="1">IFERROR(VALUE(MID(Dados_ordenados[[#This Row],[ID 1-catálogo-código]],2,7)),"")</f>
        <v>9905</v>
      </c>
      <c r="N214" s="68">
        <f ca="1">IFERROR(VLOOKUP(COUNTIF(catmat_ord_col_range,Dados_ordenados[[#This Row],[ID 1-catálogo-código]])&amp;"-"&amp;Dados_ordenados[[#This Row],[ID 1-catálogo-código]],Dados_tratados[[CATMAT/CATSER - Contagem de ocorrências]:[Área Gestora + ID]],2,FALSE),"")</f>
        <v>0</v>
      </c>
      <c r="O214" s="69" t="str">
        <f ca="1">IFERROR(VLOOKUP(COUNTIF(catmat_ord_col_range,Dados_ordenados[[#This Row],[ID 1-catálogo-código]])&amp;"-"&amp;Dados_ordenados[[#This Row],[ID 1-catálogo-código]],Dados_tratados[[CATMAT/CATSER - Contagem de ocorrências]:[Área Gestora + ID]],3,FALSE),"")</f>
        <v>SADI-112</v>
      </c>
      <c r="P214" s="70" t="str">
        <f ca="1">IF(OR(Dados_ordenados[[#This Row],[ID 1-catálogo-código]]="",Dados_ordenados[[#This Row],[ID 1-catálogo-código]]&lt;&gt;catmat_anterior),Dados_ordenados[[#This Row],[Área Gestora-ID]],areagestoraID_anterior&amp;", "&amp;Dados_ordenados[[#This Row],[Área Gestora-ID]])</f>
        <v>SADI-72, SADI-112</v>
      </c>
      <c r="Q214" s="70" t="str">
        <f ca="1">IF(OR(Dados_ordenados[[#This Row],[ID 1-catálogo-código]]="",Dados_ordenados[[#This Row],[ID 1-catálogo-código]]&lt;&gt;catmat_proximo),Dados_ordenados[[#This Row],[ID concatenado por catálogo/código]],"")</f>
        <v>SADI-72, SADI-112</v>
      </c>
    </row>
    <row r="215" spans="1:17" x14ac:dyDescent="0.25">
      <c r="A215" s="63" t="str">
        <f ca="1">area_gestora_concatenada</f>
        <v>SETI</v>
      </c>
      <c r="B215" s="64">
        <f ca="1">IFERROR(IF(INDEX(INDIRECT(area_gestora&amp;"!$B$6:$B$1000"),linha_itemPAC+1)=0,"NÃO INFORMADO",INDEX(INDIRECT(area_gestora&amp;"!$B$6:$B$1000"),linha_itemPAC+1)),"")</f>
        <v>9</v>
      </c>
      <c r="C215" s="64" t="str">
        <f ca="1">IFERROR(IF(INDEX(INDIRECT(area_gestora&amp;"!$D$6:$D$1000"),linha_itemPAC+1)="N/A","N/A", IF(INDEX(INDIRECT(area_gestora&amp;"!$D$6:$D$1000"),linha_itemPAC+1)="","NÃO INFORMADO", IF(INDEX(INDIRECT(area_gestora&amp;"!$D$6:$D$1000"),linha_itemPAC+1)=0,"NÃO INFORMADO", INDEX(INDIRECT(area_gestora&amp;"!$D$6:$D$1000"),linha_itemPAC+1)))),"")</f>
        <v>CATSER</v>
      </c>
      <c r="D215" s="64">
        <f ca="1">IFERROR(IF(ISERROR(VALUE(Dados_tratados[[#This Row],[Catálogo]]))=FALSE,Dados_tratados[[#This Row],[Catálogo]],VLOOKUP(Dados_tratados[[#This Row],[Catálogo]],$S$3:$T$6,2,FALSE)),"")</f>
        <v>1</v>
      </c>
      <c r="E215" s="64">
        <f ca="1">IFERROR(IF(INDEX(INDIRECT(area_gestora&amp;"!$E$6:$E$1000"),linha_itemPAC+1)="N/A",9999999,
IF(INDEX(INDIRECT(area_gestora&amp;"!$E$6:$E$1000"),linha_itemPAC+1)="",0,
VALUE(INDEX(INDIRECT(area_gestora&amp;"!$E$6:$E$1000"),linha_itemPAC+1)))),"")</f>
        <v>27502</v>
      </c>
      <c r="F215" s="64">
        <f ca="1">IFERROR(IF(Dados_tratados[[#This Row],[Código CATSER ou Classe CATMAT]]="","",VALUE(1&amp;TEXT(Dados_tratados[[#This Row],[Código CATSER ou Classe CATMAT]],"0000000")&amp;Dados_tratados[[#This Row],[ID Catálogo]])),"")</f>
        <v>100275021</v>
      </c>
      <c r="G215" s="64" t="str">
        <f ca="1">IF(Dados_tratados[[#This Row],[Código CATSER ou Classe CATMAT]]="","",COUNTIF(catmat_col_range,Dados_tratados[[#This Row],[Concatenação ID 1-catálogo-código]])&amp;"-"&amp;Dados_tratados[[#This Row],[Concatenação ID 1-catálogo-código]])</f>
        <v>4-100275021</v>
      </c>
      <c r="H215" s="65">
        <f ca="1">IFERROR(INDEX(INDIRECT(area_gestora&amp;"!$L$6:$L$1000"),linha_itemPAC+1),"")</f>
        <v>69119</v>
      </c>
      <c r="I215" s="66" t="str">
        <f ca="1">Dados_tratados[[#This Row],[Área Gestora]]&amp;"-"&amp;Dados_tratados[[#This Row],[ID PCA]]</f>
        <v>SETI-9</v>
      </c>
      <c r="K215" s="67">
        <f ca="1">IFERROR(SMALL(Dados_tratados[Concatenação ID 1-catálogo-código],ROW(Dados_tratados[[#This Row],[Concatenação ID 1-catálogo-código]])-2),"")</f>
        <v>100099992</v>
      </c>
      <c r="L215" s="67" t="str">
        <f ca="1">IFERROR(INDEX('Tratamento de dados'!$S$3:$S$6,MATCH(VALUE(RIGHT(Dados_ordenados[[#This Row],[ID 1-catálogo-código]],1)),'Tratamento de dados'!$T$3:$T$6,0)),"")</f>
        <v>CATMAT</v>
      </c>
      <c r="M215" s="67">
        <f ca="1">IFERROR(VALUE(MID(Dados_ordenados[[#This Row],[ID 1-catálogo-código]],2,7)),"")</f>
        <v>9999</v>
      </c>
      <c r="N215" s="68">
        <f ca="1">IFERROR(VLOOKUP(COUNTIF(catmat_ord_col_range,Dados_ordenados[[#This Row],[ID 1-catálogo-código]])&amp;"-"&amp;Dados_ordenados[[#This Row],[ID 1-catálogo-código]],Dados_tratados[[CATMAT/CATSER - Contagem de ocorrências]:[Área Gestora + ID]],2,FALSE),"")</f>
        <v>436</v>
      </c>
      <c r="O215" s="69" t="str">
        <f ca="1">IFERROR(VLOOKUP(COUNTIF(catmat_ord_col_range,Dados_ordenados[[#This Row],[ID 1-catálogo-código]])&amp;"-"&amp;Dados_ordenados[[#This Row],[ID 1-catálogo-código]],Dados_tratados[[CATMAT/CATSER - Contagem de ocorrências]:[Área Gestora + ID]],3,FALSE),"")</f>
        <v>SSEG-45</v>
      </c>
      <c r="P215" s="70" t="str">
        <f ca="1">IF(OR(Dados_ordenados[[#This Row],[ID 1-catálogo-código]]="",Dados_ordenados[[#This Row],[ID 1-catálogo-código]]&lt;&gt;catmat_anterior),Dados_ordenados[[#This Row],[Área Gestora-ID]],areagestoraID_anterior&amp;", "&amp;Dados_ordenados[[#This Row],[Área Gestora-ID]])</f>
        <v>SSEG-45</v>
      </c>
      <c r="Q215" s="70" t="str">
        <f ca="1">IF(OR(Dados_ordenados[[#This Row],[ID 1-catálogo-código]]="",Dados_ordenados[[#This Row],[ID 1-catálogo-código]]&lt;&gt;catmat_proximo),Dados_ordenados[[#This Row],[ID concatenado por catálogo/código]],"")</f>
        <v/>
      </c>
    </row>
    <row r="216" spans="1:17" x14ac:dyDescent="0.25">
      <c r="A216" s="63" t="str">
        <f ca="1">area_gestora_concatenada</f>
        <v>SETI</v>
      </c>
      <c r="B216" s="64">
        <f ca="1">IFERROR(IF(INDEX(INDIRECT(area_gestora&amp;"!$B$6:$B$1000"),linha_itemPAC+1)=0,"NÃO INFORMADO",INDEX(INDIRECT(area_gestora&amp;"!$B$6:$B$1000"),linha_itemPAC+1)),"")</f>
        <v>10</v>
      </c>
      <c r="C216" s="64" t="str">
        <f ca="1">IFERROR(IF(INDEX(INDIRECT(area_gestora&amp;"!$D$6:$D$1000"),linha_itemPAC+1)="N/A","N/A", IF(INDEX(INDIRECT(area_gestora&amp;"!$D$6:$D$1000"),linha_itemPAC+1)="","NÃO INFORMADO", IF(INDEX(INDIRECT(area_gestora&amp;"!$D$6:$D$1000"),linha_itemPAC+1)=0,"NÃO INFORMADO", INDEX(INDIRECT(area_gestora&amp;"!$D$6:$D$1000"),linha_itemPAC+1)))),"")</f>
        <v>CATSER</v>
      </c>
      <c r="D216" s="64">
        <f ca="1">IFERROR(IF(ISERROR(VALUE(Dados_tratados[[#This Row],[Catálogo]]))=FALSE,Dados_tratados[[#This Row],[Catálogo]],VLOOKUP(Dados_tratados[[#This Row],[Catálogo]],$S$3:$T$6,2,FALSE)),"")</f>
        <v>1</v>
      </c>
      <c r="E216" s="64">
        <f ca="1">IFERROR(IF(INDEX(INDIRECT(area_gestora&amp;"!$E$6:$E$1000"),linha_itemPAC+1)="N/A",9999999,
IF(INDEX(INDIRECT(area_gestora&amp;"!$E$6:$E$1000"),linha_itemPAC+1)="",0,
VALUE(INDEX(INDIRECT(area_gestora&amp;"!$E$6:$E$1000"),linha_itemPAC+1)))),"")</f>
        <v>27502</v>
      </c>
      <c r="F216" s="64">
        <f ca="1">IFERROR(IF(Dados_tratados[[#This Row],[Código CATSER ou Classe CATMAT]]="","",VALUE(1&amp;TEXT(Dados_tratados[[#This Row],[Código CATSER ou Classe CATMAT]],"0000000")&amp;Dados_tratados[[#This Row],[ID Catálogo]])),"")</f>
        <v>100275021</v>
      </c>
      <c r="G216" s="64" t="str">
        <f ca="1">IF(Dados_tratados[[#This Row],[Código CATSER ou Classe CATMAT]]="","",COUNTIF(catmat_col_range,Dados_tratados[[#This Row],[Concatenação ID 1-catálogo-código]])&amp;"-"&amp;Dados_tratados[[#This Row],[Concatenação ID 1-catálogo-código]])</f>
        <v>5-100275021</v>
      </c>
      <c r="H216" s="65">
        <f ca="1">IFERROR(INDEX(INDIRECT(area_gestora&amp;"!$L$6:$L$1000"),linha_itemPAC+1),"")</f>
        <v>115881</v>
      </c>
      <c r="I216" s="66" t="str">
        <f ca="1">Dados_tratados[[#This Row],[Área Gestora]]&amp;"-"&amp;Dados_tratados[[#This Row],[ID PCA]]</f>
        <v>SETI-10</v>
      </c>
      <c r="K216" s="67">
        <f ca="1">IFERROR(SMALL(Dados_tratados[Concatenação ID 1-catálogo-código],ROW(Dados_tratados[[#This Row],[Concatenação ID 1-catálogo-código]])-2),"")</f>
        <v>100099992</v>
      </c>
      <c r="L216" s="67" t="str">
        <f ca="1">IFERROR(INDEX('Tratamento de dados'!$S$3:$S$6,MATCH(VALUE(RIGHT(Dados_ordenados[[#This Row],[ID 1-catálogo-código]],1)),'Tratamento de dados'!$T$3:$T$6,0)),"")</f>
        <v>CATMAT</v>
      </c>
      <c r="M216" s="67">
        <f ca="1">IFERROR(VALUE(MID(Dados_ordenados[[#This Row],[ID 1-catálogo-código]],2,7)),"")</f>
        <v>9999</v>
      </c>
      <c r="N216" s="68">
        <f ca="1">IFERROR(VLOOKUP(COUNTIF(catmat_ord_col_range,Dados_ordenados[[#This Row],[ID 1-catálogo-código]])&amp;"-"&amp;Dados_ordenados[[#This Row],[ID 1-catálogo-código]],Dados_tratados[[CATMAT/CATSER - Contagem de ocorrências]:[Área Gestora + ID]],2,FALSE),"")</f>
        <v>1460</v>
      </c>
      <c r="O216" s="69" t="str">
        <f ca="1">IFERROR(VLOOKUP(COUNTIF(catmat_ord_col_range,Dados_ordenados[[#This Row],[ID 1-catálogo-código]])&amp;"-"&amp;Dados_ordenados[[#This Row],[ID 1-catálogo-código]],Dados_tratados[[CATMAT/CATSER - Contagem de ocorrências]:[Área Gestora + ID]],3,FALSE),"")</f>
        <v>SSEG-46</v>
      </c>
      <c r="P216" s="70" t="str">
        <f ca="1">IF(OR(Dados_ordenados[[#This Row],[ID 1-catálogo-código]]="",Dados_ordenados[[#This Row],[ID 1-catálogo-código]]&lt;&gt;catmat_anterior),Dados_ordenados[[#This Row],[Área Gestora-ID]],areagestoraID_anterior&amp;", "&amp;Dados_ordenados[[#This Row],[Área Gestora-ID]])</f>
        <v>SSEG-45, SSEG-46</v>
      </c>
      <c r="Q216" s="70" t="str">
        <f ca="1">IF(OR(Dados_ordenados[[#This Row],[ID 1-catálogo-código]]="",Dados_ordenados[[#This Row],[ID 1-catálogo-código]]&lt;&gt;catmat_proximo),Dados_ordenados[[#This Row],[ID concatenado por catálogo/código]],"")</f>
        <v>SSEG-45, SSEG-46</v>
      </c>
    </row>
    <row r="217" spans="1:17" x14ac:dyDescent="0.25">
      <c r="A217" s="63" t="str">
        <f ca="1">area_gestora_concatenada</f>
        <v>SETI</v>
      </c>
      <c r="B217" s="64">
        <f ca="1">IFERROR(IF(INDEX(INDIRECT(area_gestora&amp;"!$B$6:$B$1000"),linha_itemPAC+1)=0,"NÃO INFORMADO",INDEX(INDIRECT(area_gestora&amp;"!$B$6:$B$1000"),linha_itemPAC+1)),"")</f>
        <v>11</v>
      </c>
      <c r="C217" s="64" t="str">
        <f ca="1">IFERROR(IF(INDEX(INDIRECT(area_gestora&amp;"!$D$6:$D$1000"),linha_itemPAC+1)="N/A","N/A", IF(INDEX(INDIRECT(area_gestora&amp;"!$D$6:$D$1000"),linha_itemPAC+1)="","NÃO INFORMADO", IF(INDEX(INDIRECT(area_gestora&amp;"!$D$6:$D$1000"),linha_itemPAC+1)=0,"NÃO INFORMADO", INDEX(INDIRECT(area_gestora&amp;"!$D$6:$D$1000"),linha_itemPAC+1)))),"")</f>
        <v>CATSER</v>
      </c>
      <c r="D217" s="64">
        <f ca="1">IFERROR(IF(ISERROR(VALUE(Dados_tratados[[#This Row],[Catálogo]]))=FALSE,Dados_tratados[[#This Row],[Catálogo]],VLOOKUP(Dados_tratados[[#This Row],[Catálogo]],$S$3:$T$6,2,FALSE)),"")</f>
        <v>1</v>
      </c>
      <c r="E217" s="64">
        <f ca="1">IFERROR(IF(INDEX(INDIRECT(area_gestora&amp;"!$E$6:$E$1000"),linha_itemPAC+1)="N/A",9999999,
IF(INDEX(INDIRECT(area_gestora&amp;"!$E$6:$E$1000"),linha_itemPAC+1)="",0,
VALUE(INDEX(INDIRECT(area_gestora&amp;"!$E$6:$E$1000"),linha_itemPAC+1)))),"")</f>
        <v>27472</v>
      </c>
      <c r="F217" s="64">
        <f ca="1">IFERROR(IF(Dados_tratados[[#This Row],[Código CATSER ou Classe CATMAT]]="","",VALUE(1&amp;TEXT(Dados_tratados[[#This Row],[Código CATSER ou Classe CATMAT]],"0000000")&amp;Dados_tratados[[#This Row],[ID Catálogo]])),"")</f>
        <v>100274721</v>
      </c>
      <c r="G217" s="64" t="str">
        <f ca="1">IF(Dados_tratados[[#This Row],[Código CATSER ou Classe CATMAT]]="","",COUNTIF(catmat_col_range,Dados_tratados[[#This Row],[Concatenação ID 1-catálogo-código]])&amp;"-"&amp;Dados_tratados[[#This Row],[Concatenação ID 1-catálogo-código]])</f>
        <v>1-100274721</v>
      </c>
      <c r="H217" s="65">
        <f ca="1">IFERROR(INDEX(INDIRECT(area_gestora&amp;"!$L$6:$L$1000"),linha_itemPAC+1),"")</f>
        <v>51957</v>
      </c>
      <c r="I217" s="66" t="str">
        <f ca="1">Dados_tratados[[#This Row],[Área Gestora]]&amp;"-"&amp;Dados_tratados[[#This Row],[ID PCA]]</f>
        <v>SETI-11</v>
      </c>
      <c r="K217" s="67">
        <f ca="1">IFERROR(SMALL(Dados_tratados[Concatenação ID 1-catálogo-código],ROW(Dados_tratados[[#This Row],[Concatenação ID 1-catálogo-código]])-2),"")</f>
        <v>100100141</v>
      </c>
      <c r="L217" s="67" t="str">
        <f ca="1">IFERROR(INDEX('Tratamento de dados'!$S$3:$S$6,MATCH(VALUE(RIGHT(Dados_ordenados[[#This Row],[ID 1-catálogo-código]],1)),'Tratamento de dados'!$T$3:$T$6,0)),"")</f>
        <v>CATSER</v>
      </c>
      <c r="M217" s="67">
        <f ca="1">IFERROR(VALUE(MID(Dados_ordenados[[#This Row],[ID 1-catálogo-código]],2,7)),"")</f>
        <v>10014</v>
      </c>
      <c r="N217" s="68">
        <f ca="1">IFERROR(VLOOKUP(COUNTIF(catmat_ord_col_range,Dados_ordenados[[#This Row],[ID 1-catálogo-código]])&amp;"-"&amp;Dados_ordenados[[#This Row],[ID 1-catálogo-código]],Dados_tratados[[CATMAT/CATSER - Contagem de ocorrências]:[Área Gestora + ID]],2,FALSE),"")</f>
        <v>153136.01999999999</v>
      </c>
      <c r="O217" s="69" t="str">
        <f ca="1">IFERROR(VLOOKUP(COUNTIF(catmat_ord_col_range,Dados_ordenados[[#This Row],[ID 1-catálogo-código]])&amp;"-"&amp;Dados_ordenados[[#This Row],[ID 1-catálogo-código]],Dados_tratados[[CATMAT/CATSER - Contagem de ocorrências]:[Área Gestora + ID]],3,FALSE),"")</f>
        <v>EMAG-8</v>
      </c>
      <c r="P217" s="70" t="str">
        <f ca="1">IF(OR(Dados_ordenados[[#This Row],[ID 1-catálogo-código]]="",Dados_ordenados[[#This Row],[ID 1-catálogo-código]]&lt;&gt;catmat_anterior),Dados_ordenados[[#This Row],[Área Gestora-ID]],areagestoraID_anterior&amp;", "&amp;Dados_ordenados[[#This Row],[Área Gestora-ID]])</f>
        <v>EMAG-8</v>
      </c>
      <c r="Q217" s="70" t="str">
        <f ca="1">IF(OR(Dados_ordenados[[#This Row],[ID 1-catálogo-código]]="",Dados_ordenados[[#This Row],[ID 1-catálogo-código]]&lt;&gt;catmat_proximo),Dados_ordenados[[#This Row],[ID concatenado por catálogo/código]],"")</f>
        <v/>
      </c>
    </row>
    <row r="218" spans="1:17" x14ac:dyDescent="0.25">
      <c r="A218" s="63" t="str">
        <f ca="1">area_gestora_concatenada</f>
        <v>SETI</v>
      </c>
      <c r="B218" s="64">
        <f ca="1">IFERROR(IF(INDEX(INDIRECT(area_gestora&amp;"!$B$6:$B$1000"),linha_itemPAC+1)=0,"NÃO INFORMADO",INDEX(INDIRECT(area_gestora&amp;"!$B$6:$B$1000"),linha_itemPAC+1)),"")</f>
        <v>12</v>
      </c>
      <c r="C218" s="64" t="str">
        <f ca="1">IFERROR(IF(INDEX(INDIRECT(area_gestora&amp;"!$D$6:$D$1000"),linha_itemPAC+1)="N/A","N/A", IF(INDEX(INDIRECT(area_gestora&amp;"!$D$6:$D$1000"),linha_itemPAC+1)="","NÃO INFORMADO", IF(INDEX(INDIRECT(area_gestora&amp;"!$D$6:$D$1000"),linha_itemPAC+1)=0,"NÃO INFORMADO", INDEX(INDIRECT(area_gestora&amp;"!$D$6:$D$1000"),linha_itemPAC+1)))),"")</f>
        <v>CATSER</v>
      </c>
      <c r="D218" s="64">
        <f ca="1">IFERROR(IF(ISERROR(VALUE(Dados_tratados[[#This Row],[Catálogo]]))=FALSE,Dados_tratados[[#This Row],[Catálogo]],VLOOKUP(Dados_tratados[[#This Row],[Catálogo]],$S$3:$T$6,2,FALSE)),"")</f>
        <v>1</v>
      </c>
      <c r="E218" s="64">
        <f ca="1">IFERROR(IF(INDEX(INDIRECT(area_gestora&amp;"!$E$6:$E$1000"),linha_itemPAC+1)="N/A",9999999,
IF(INDEX(INDIRECT(area_gestora&amp;"!$E$6:$E$1000"),linha_itemPAC+1)="",0,
VALUE(INDEX(INDIRECT(area_gestora&amp;"!$E$6:$E$1000"),linha_itemPAC+1)))),"")</f>
        <v>27472</v>
      </c>
      <c r="F218" s="64">
        <f ca="1">IFERROR(IF(Dados_tratados[[#This Row],[Código CATSER ou Classe CATMAT]]="","",VALUE(1&amp;TEXT(Dados_tratados[[#This Row],[Código CATSER ou Classe CATMAT]],"0000000")&amp;Dados_tratados[[#This Row],[ID Catálogo]])),"")</f>
        <v>100274721</v>
      </c>
      <c r="G218" s="64" t="str">
        <f ca="1">IF(Dados_tratados[[#This Row],[Código CATSER ou Classe CATMAT]]="","",COUNTIF(catmat_col_range,Dados_tratados[[#This Row],[Concatenação ID 1-catálogo-código]])&amp;"-"&amp;Dados_tratados[[#This Row],[Concatenação ID 1-catálogo-código]])</f>
        <v>2-100274721</v>
      </c>
      <c r="H218" s="65">
        <f ca="1">IFERROR(INDEX(INDIRECT(area_gestora&amp;"!$L$6:$L$1000"),linha_itemPAC+1),"")</f>
        <v>3200</v>
      </c>
      <c r="I218" s="66" t="str">
        <f ca="1">Dados_tratados[[#This Row],[Área Gestora]]&amp;"-"&amp;Dados_tratados[[#This Row],[ID PCA]]</f>
        <v>SETI-12</v>
      </c>
      <c r="K218" s="67">
        <f ca="1">IFERROR(SMALL(Dados_tratados[Concatenação ID 1-catálogo-código],ROW(Dados_tratados[[#This Row],[Concatenação ID 1-catálogo-código]])-2),"")</f>
        <v>100100141</v>
      </c>
      <c r="L218" s="67" t="str">
        <f ca="1">IFERROR(INDEX('Tratamento de dados'!$S$3:$S$6,MATCH(VALUE(RIGHT(Dados_ordenados[[#This Row],[ID 1-catálogo-código]],1)),'Tratamento de dados'!$T$3:$T$6,0)),"")</f>
        <v>CATSER</v>
      </c>
      <c r="M218" s="67">
        <f ca="1">IFERROR(VALUE(MID(Dados_ordenados[[#This Row],[ID 1-catálogo-código]],2,7)),"")</f>
        <v>10014</v>
      </c>
      <c r="N218" s="68">
        <f ca="1">IFERROR(VLOOKUP(COUNTIF(catmat_ord_col_range,Dados_ordenados[[#This Row],[ID 1-catálogo-código]])&amp;"-"&amp;Dados_ordenados[[#This Row],[ID 1-catálogo-código]],Dados_tratados[[CATMAT/CATSER - Contagem de ocorrências]:[Área Gestora + ID]],2,FALSE),"")</f>
        <v>278855.2</v>
      </c>
      <c r="O218" s="69" t="str">
        <f ca="1">IFERROR(VLOOKUP(COUNTIF(catmat_ord_col_range,Dados_ordenados[[#This Row],[ID 1-catálogo-código]])&amp;"-"&amp;Dados_ordenados[[#This Row],[ID 1-catálogo-código]],Dados_tratados[[CATMAT/CATSER - Contagem de ocorrências]:[Área Gestora + ID]],3,FALSE),"")</f>
        <v>EMAG-9</v>
      </c>
      <c r="P218" s="70" t="str">
        <f ca="1">IF(OR(Dados_ordenados[[#This Row],[ID 1-catálogo-código]]="",Dados_ordenados[[#This Row],[ID 1-catálogo-código]]&lt;&gt;catmat_anterior),Dados_ordenados[[#This Row],[Área Gestora-ID]],areagestoraID_anterior&amp;", "&amp;Dados_ordenados[[#This Row],[Área Gestora-ID]])</f>
        <v>EMAG-8, EMAG-9</v>
      </c>
      <c r="Q218" s="70" t="str">
        <f ca="1">IF(OR(Dados_ordenados[[#This Row],[ID 1-catálogo-código]]="",Dados_ordenados[[#This Row],[ID 1-catálogo-código]]&lt;&gt;catmat_proximo),Dados_ordenados[[#This Row],[ID concatenado por catálogo/código]],"")</f>
        <v/>
      </c>
    </row>
    <row r="219" spans="1:17" x14ac:dyDescent="0.25">
      <c r="A219" s="63" t="str">
        <f ca="1">area_gestora_concatenada</f>
        <v>SETI</v>
      </c>
      <c r="B219" s="64">
        <f ca="1">IFERROR(IF(INDEX(INDIRECT(area_gestora&amp;"!$B$6:$B$1000"),linha_itemPAC+1)=0,"NÃO INFORMADO",INDEX(INDIRECT(area_gestora&amp;"!$B$6:$B$1000"),linha_itemPAC+1)),"")</f>
        <v>13</v>
      </c>
      <c r="C219" s="64" t="str">
        <f ca="1">IFERROR(IF(INDEX(INDIRECT(area_gestora&amp;"!$D$6:$D$1000"),linha_itemPAC+1)="N/A","N/A", IF(INDEX(INDIRECT(area_gestora&amp;"!$D$6:$D$1000"),linha_itemPAC+1)="","NÃO INFORMADO", IF(INDEX(INDIRECT(area_gestora&amp;"!$D$6:$D$1000"),linha_itemPAC+1)=0,"NÃO INFORMADO", INDEX(INDIRECT(area_gestora&amp;"!$D$6:$D$1000"),linha_itemPAC+1)))),"")</f>
        <v>CATSER</v>
      </c>
      <c r="D219" s="64">
        <f ca="1">IFERROR(IF(ISERROR(VALUE(Dados_tratados[[#This Row],[Catálogo]]))=FALSE,Dados_tratados[[#This Row],[Catálogo]],VLOOKUP(Dados_tratados[[#This Row],[Catálogo]],$S$3:$T$6,2,FALSE)),"")</f>
        <v>1</v>
      </c>
      <c r="E219" s="64">
        <f ca="1">IFERROR(IF(INDEX(INDIRECT(area_gestora&amp;"!$E$6:$E$1000"),linha_itemPAC+1)="N/A",9999999,
IF(INDEX(INDIRECT(area_gestora&amp;"!$E$6:$E$1000"),linha_itemPAC+1)="",0,
VALUE(INDEX(INDIRECT(area_gestora&amp;"!$E$6:$E$1000"),linha_itemPAC+1)))),"")</f>
        <v>26344</v>
      </c>
      <c r="F219" s="64">
        <f ca="1">IFERROR(IF(Dados_tratados[[#This Row],[Código CATSER ou Classe CATMAT]]="","",VALUE(1&amp;TEXT(Dados_tratados[[#This Row],[Código CATSER ou Classe CATMAT]],"0000000")&amp;Dados_tratados[[#This Row],[ID Catálogo]])),"")</f>
        <v>100263441</v>
      </c>
      <c r="G219" s="64" t="str">
        <f ca="1">IF(Dados_tratados[[#This Row],[Código CATSER ou Classe CATMAT]]="","",COUNTIF(catmat_col_range,Dados_tratados[[#This Row],[Concatenação ID 1-catálogo-código]])&amp;"-"&amp;Dados_tratados[[#This Row],[Concatenação ID 1-catálogo-código]])</f>
        <v>1-100263441</v>
      </c>
      <c r="H219" s="65">
        <f ca="1">IFERROR(INDEX(INDIRECT(area_gestora&amp;"!$L$6:$L$1000"),linha_itemPAC+1),"")</f>
        <v>66886</v>
      </c>
      <c r="I219" s="66" t="str">
        <f ca="1">Dados_tratados[[#This Row],[Área Gestora]]&amp;"-"&amp;Dados_tratados[[#This Row],[ID PCA]]</f>
        <v>SETI-13</v>
      </c>
      <c r="K219" s="67">
        <f ca="1">IFERROR(SMALL(Dados_tratados[Concatenação ID 1-catálogo-código],ROW(Dados_tratados[[#This Row],[Concatenação ID 1-catálogo-código]])-2),"")</f>
        <v>100100141</v>
      </c>
      <c r="L219" s="67" t="str">
        <f ca="1">IFERROR(INDEX('Tratamento de dados'!$S$3:$S$6,MATCH(VALUE(RIGHT(Dados_ordenados[[#This Row],[ID 1-catálogo-código]],1)),'Tratamento de dados'!$T$3:$T$6,0)),"")</f>
        <v>CATSER</v>
      </c>
      <c r="M219" s="67">
        <f ca="1">IFERROR(VALUE(MID(Dados_ordenados[[#This Row],[ID 1-catálogo-código]],2,7)),"")</f>
        <v>10014</v>
      </c>
      <c r="N219" s="68">
        <f ca="1">IFERROR(VLOOKUP(COUNTIF(catmat_ord_col_range,Dados_ordenados[[#This Row],[ID 1-catálogo-código]])&amp;"-"&amp;Dados_ordenados[[#This Row],[ID 1-catálogo-código]],Dados_tratados[[CATMAT/CATSER - Contagem de ocorrências]:[Área Gestora + ID]],2,FALSE),"")</f>
        <v>4095927</v>
      </c>
      <c r="O219" s="69" t="str">
        <f ca="1">IFERROR(VLOOKUP(COUNTIF(catmat_ord_col_range,Dados_ordenados[[#This Row],[ID 1-catálogo-código]])&amp;"-"&amp;Dados_ordenados[[#This Row],[ID 1-catálogo-código]],Dados_tratados[[CATMAT/CATSER - Contagem de ocorrências]:[Área Gestora + ID]],3,FALSE),"")</f>
        <v>SEGE-17</v>
      </c>
      <c r="P219" s="70" t="str">
        <f ca="1">IF(OR(Dados_ordenados[[#This Row],[ID 1-catálogo-código]]="",Dados_ordenados[[#This Row],[ID 1-catálogo-código]]&lt;&gt;catmat_anterior),Dados_ordenados[[#This Row],[Área Gestora-ID]],areagestoraID_anterior&amp;", "&amp;Dados_ordenados[[#This Row],[Área Gestora-ID]])</f>
        <v>EMAG-8, EMAG-9, SEGE-17</v>
      </c>
      <c r="Q219" s="70" t="str">
        <f ca="1">IF(OR(Dados_ordenados[[#This Row],[ID 1-catálogo-código]]="",Dados_ordenados[[#This Row],[ID 1-catálogo-código]]&lt;&gt;catmat_proximo),Dados_ordenados[[#This Row],[ID concatenado por catálogo/código]],"")</f>
        <v/>
      </c>
    </row>
    <row r="220" spans="1:17" x14ac:dyDescent="0.25">
      <c r="A220" s="63" t="str">
        <f ca="1">area_gestora_concatenada</f>
        <v>SETI</v>
      </c>
      <c r="B220" s="64">
        <f ca="1">IFERROR(IF(INDEX(INDIRECT(area_gestora&amp;"!$B$6:$B$1000"),linha_itemPAC+1)=0,"NÃO INFORMADO",INDEX(INDIRECT(area_gestora&amp;"!$B$6:$B$1000"),linha_itemPAC+1)),"")</f>
        <v>14</v>
      </c>
      <c r="C220" s="64" t="str">
        <f ca="1">IFERROR(IF(INDEX(INDIRECT(area_gestora&amp;"!$D$6:$D$1000"),linha_itemPAC+1)="N/A","N/A", IF(INDEX(INDIRECT(area_gestora&amp;"!$D$6:$D$1000"),linha_itemPAC+1)="","NÃO INFORMADO", IF(INDEX(INDIRECT(area_gestora&amp;"!$D$6:$D$1000"),linha_itemPAC+1)=0,"NÃO INFORMADO", INDEX(INDIRECT(area_gestora&amp;"!$D$6:$D$1000"),linha_itemPAC+1)))),"")</f>
        <v>CATSER</v>
      </c>
      <c r="D220" s="64">
        <f ca="1">IFERROR(IF(ISERROR(VALUE(Dados_tratados[[#This Row],[Catálogo]]))=FALSE,Dados_tratados[[#This Row],[Catálogo]],VLOOKUP(Dados_tratados[[#This Row],[Catálogo]],$S$3:$T$6,2,FALSE)),"")</f>
        <v>1</v>
      </c>
      <c r="E220" s="64">
        <f ca="1">IFERROR(IF(INDEX(INDIRECT(area_gestora&amp;"!$E$6:$E$1000"),linha_itemPAC+1)="N/A",9999999,
IF(INDEX(INDIRECT(area_gestora&amp;"!$E$6:$E$1000"),linha_itemPAC+1)="",0,
VALUE(INDEX(INDIRECT(area_gestora&amp;"!$E$6:$E$1000"),linha_itemPAC+1)))),"")</f>
        <v>25992</v>
      </c>
      <c r="F220" s="64">
        <f ca="1">IFERROR(IF(Dados_tratados[[#This Row],[Código CATSER ou Classe CATMAT]]="","",VALUE(1&amp;TEXT(Dados_tratados[[#This Row],[Código CATSER ou Classe CATMAT]],"0000000")&amp;Dados_tratados[[#This Row],[ID Catálogo]])),"")</f>
        <v>100259921</v>
      </c>
      <c r="G220" s="64" t="str">
        <f ca="1">IF(Dados_tratados[[#This Row],[Código CATSER ou Classe CATMAT]]="","",COUNTIF(catmat_col_range,Dados_tratados[[#This Row],[Concatenação ID 1-catálogo-código]])&amp;"-"&amp;Dados_tratados[[#This Row],[Concatenação ID 1-catálogo-código]])</f>
        <v>5-100259921</v>
      </c>
      <c r="H220" s="65">
        <f ca="1">IFERROR(INDEX(INDIRECT(area_gestora&amp;"!$L$6:$L$1000"),linha_itemPAC+1),"")</f>
        <v>95728</v>
      </c>
      <c r="I220" s="66" t="str">
        <f ca="1">Dados_tratados[[#This Row],[Área Gestora]]&amp;"-"&amp;Dados_tratados[[#This Row],[ID PCA]]</f>
        <v>SETI-14</v>
      </c>
      <c r="K220" s="67">
        <f ca="1">IFERROR(SMALL(Dados_tratados[Concatenação ID 1-catálogo-código],ROW(Dados_tratados[[#This Row],[Concatenação ID 1-catálogo-código]])-2),"")</f>
        <v>100100141</v>
      </c>
      <c r="L220" s="67" t="str">
        <f ca="1">IFERROR(INDEX('Tratamento de dados'!$S$3:$S$6,MATCH(VALUE(RIGHT(Dados_ordenados[[#This Row],[ID 1-catálogo-código]],1)),'Tratamento de dados'!$T$3:$T$6,0)),"")</f>
        <v>CATSER</v>
      </c>
      <c r="M220" s="67">
        <f ca="1">IFERROR(VALUE(MID(Dados_ordenados[[#This Row],[ID 1-catálogo-código]],2,7)),"")</f>
        <v>10014</v>
      </c>
      <c r="N220" s="68">
        <f ca="1">IFERROR(VLOOKUP(COUNTIF(catmat_ord_col_range,Dados_ordenados[[#This Row],[ID 1-catálogo-código]])&amp;"-"&amp;Dados_ordenados[[#This Row],[ID 1-catálogo-código]],Dados_tratados[[CATMAT/CATSER - Contagem de ocorrências]:[Área Gestora + ID]],2,FALSE),"")</f>
        <v>405890.87</v>
      </c>
      <c r="O220" s="69" t="str">
        <f ca="1">IFERROR(VLOOKUP(COUNTIF(catmat_ord_col_range,Dados_ordenados[[#This Row],[ID 1-catálogo-código]])&amp;"-"&amp;Dados_ordenados[[#This Row],[ID 1-catálogo-código]],Dados_tratados[[CATMAT/CATSER - Contagem de ocorrências]:[Área Gestora + ID]],3,FALSE),"")</f>
        <v>SEGE-18</v>
      </c>
      <c r="P220" s="70" t="str">
        <f ca="1">IF(OR(Dados_ordenados[[#This Row],[ID 1-catálogo-código]]="",Dados_ordenados[[#This Row],[ID 1-catálogo-código]]&lt;&gt;catmat_anterior),Dados_ordenados[[#This Row],[Área Gestora-ID]],areagestoraID_anterior&amp;", "&amp;Dados_ordenados[[#This Row],[Área Gestora-ID]])</f>
        <v>EMAG-8, EMAG-9, SEGE-17, SEGE-18</v>
      </c>
      <c r="Q220" s="70" t="str">
        <f ca="1">IF(OR(Dados_ordenados[[#This Row],[ID 1-catálogo-código]]="",Dados_ordenados[[#This Row],[ID 1-catálogo-código]]&lt;&gt;catmat_proximo),Dados_ordenados[[#This Row],[ID concatenado por catálogo/código]],"")</f>
        <v/>
      </c>
    </row>
    <row r="221" spans="1:17" x14ac:dyDescent="0.25">
      <c r="A221" s="63" t="str">
        <f ca="1">area_gestora_concatenada</f>
        <v>SETI</v>
      </c>
      <c r="B221" s="64">
        <f ca="1">IFERROR(IF(INDEX(INDIRECT(area_gestora&amp;"!$B$6:$B$1000"),linha_itemPAC+1)=0,"NÃO INFORMADO",INDEX(INDIRECT(area_gestora&amp;"!$B$6:$B$1000"),linha_itemPAC+1)),"")</f>
        <v>15</v>
      </c>
      <c r="C221" s="64" t="str">
        <f ca="1">IFERROR(IF(INDEX(INDIRECT(area_gestora&amp;"!$D$6:$D$1000"),linha_itemPAC+1)="N/A","N/A", IF(INDEX(INDIRECT(area_gestora&amp;"!$D$6:$D$1000"),linha_itemPAC+1)="","NÃO INFORMADO", IF(INDEX(INDIRECT(area_gestora&amp;"!$D$6:$D$1000"),linha_itemPAC+1)=0,"NÃO INFORMADO", INDEX(INDIRECT(area_gestora&amp;"!$D$6:$D$1000"),linha_itemPAC+1)))),"")</f>
        <v>CATSER</v>
      </c>
      <c r="D221" s="64">
        <f ca="1">IFERROR(IF(ISERROR(VALUE(Dados_tratados[[#This Row],[Catálogo]]))=FALSE,Dados_tratados[[#This Row],[Catálogo]],VLOOKUP(Dados_tratados[[#This Row],[Catálogo]],$S$3:$T$6,2,FALSE)),"")</f>
        <v>1</v>
      </c>
      <c r="E221" s="64">
        <f ca="1">IFERROR(IF(INDEX(INDIRECT(area_gestora&amp;"!$E$6:$E$1000"),linha_itemPAC+1)="N/A",9999999,
IF(INDEX(INDIRECT(area_gestora&amp;"!$E$6:$E$1000"),linha_itemPAC+1)="",0,
VALUE(INDEX(INDIRECT(area_gestora&amp;"!$E$6:$E$1000"),linha_itemPAC+1)))),"")</f>
        <v>26484</v>
      </c>
      <c r="F221" s="64">
        <f ca="1">IFERROR(IF(Dados_tratados[[#This Row],[Código CATSER ou Classe CATMAT]]="","",VALUE(1&amp;TEXT(Dados_tratados[[#This Row],[Código CATSER ou Classe CATMAT]],"0000000")&amp;Dados_tratados[[#This Row],[ID Catálogo]])),"")</f>
        <v>100264841</v>
      </c>
      <c r="G221" s="64" t="str">
        <f ca="1">IF(Dados_tratados[[#This Row],[Código CATSER ou Classe CATMAT]]="","",COUNTIF(catmat_col_range,Dados_tratados[[#This Row],[Concatenação ID 1-catálogo-código]])&amp;"-"&amp;Dados_tratados[[#This Row],[Concatenação ID 1-catálogo-código]])</f>
        <v>4-100264841</v>
      </c>
      <c r="H221" s="65">
        <f ca="1">IFERROR(INDEX(INDIRECT(area_gestora&amp;"!$L$6:$L$1000"),linha_itemPAC+1),"")</f>
        <v>8800</v>
      </c>
      <c r="I221" s="66" t="str">
        <f ca="1">Dados_tratados[[#This Row],[Área Gestora]]&amp;"-"&amp;Dados_tratados[[#This Row],[ID PCA]]</f>
        <v>SETI-15</v>
      </c>
      <c r="K221" s="67">
        <f ca="1">IFERROR(SMALL(Dados_tratados[Concatenação ID 1-catálogo-código],ROW(Dados_tratados[[#This Row],[Concatenação ID 1-catálogo-código]])-2),"")</f>
        <v>100100141</v>
      </c>
      <c r="L221" s="67" t="str">
        <f ca="1">IFERROR(INDEX('Tratamento de dados'!$S$3:$S$6,MATCH(VALUE(RIGHT(Dados_ordenados[[#This Row],[ID 1-catálogo-código]],1)),'Tratamento de dados'!$T$3:$T$6,0)),"")</f>
        <v>CATSER</v>
      </c>
      <c r="M221" s="67">
        <f ca="1">IFERROR(VALUE(MID(Dados_ordenados[[#This Row],[ID 1-catálogo-código]],2,7)),"")</f>
        <v>10014</v>
      </c>
      <c r="N221" s="68">
        <f ca="1">IFERROR(VLOOKUP(COUNTIF(catmat_ord_col_range,Dados_ordenados[[#This Row],[ID 1-catálogo-código]])&amp;"-"&amp;Dados_ordenados[[#This Row],[ID 1-catálogo-código]],Dados_tratados[[CATMAT/CATSER - Contagem de ocorrências]:[Área Gestora + ID]],2,FALSE),"")</f>
        <v>462035.5</v>
      </c>
      <c r="O221" s="69" t="str">
        <f ca="1">IFERROR(VLOOKUP(COUNTIF(catmat_ord_col_range,Dados_ordenados[[#This Row],[ID 1-catálogo-código]])&amp;"-"&amp;Dados_ordenados[[#This Row],[ID 1-catálogo-código]],Dados_tratados[[CATMAT/CATSER - Contagem de ocorrências]:[Área Gestora + ID]],3,FALSE),"")</f>
        <v>SEGE-26</v>
      </c>
      <c r="P221" s="70" t="str">
        <f ca="1">IF(OR(Dados_ordenados[[#This Row],[ID 1-catálogo-código]]="",Dados_ordenados[[#This Row],[ID 1-catálogo-código]]&lt;&gt;catmat_anterior),Dados_ordenados[[#This Row],[Área Gestora-ID]],areagestoraID_anterior&amp;", "&amp;Dados_ordenados[[#This Row],[Área Gestora-ID]])</f>
        <v>EMAG-8, EMAG-9, SEGE-17, SEGE-18, SEGE-26</v>
      </c>
      <c r="Q221" s="70" t="str">
        <f ca="1">IF(OR(Dados_ordenados[[#This Row],[ID 1-catálogo-código]]="",Dados_ordenados[[#This Row],[ID 1-catálogo-código]]&lt;&gt;catmat_proximo),Dados_ordenados[[#This Row],[ID concatenado por catálogo/código]],"")</f>
        <v/>
      </c>
    </row>
    <row r="222" spans="1:17" x14ac:dyDescent="0.25">
      <c r="A222" s="63" t="str">
        <f ca="1">area_gestora_concatenada</f>
        <v>SETI</v>
      </c>
      <c r="B222" s="64">
        <f ca="1">IFERROR(IF(INDEX(INDIRECT(area_gestora&amp;"!$B$6:$B$1000"),linha_itemPAC+1)=0,"NÃO INFORMADO",INDEX(INDIRECT(area_gestora&amp;"!$B$6:$B$1000"),linha_itemPAC+1)),"")</f>
        <v>16</v>
      </c>
      <c r="C222" s="64" t="str">
        <f ca="1">IFERROR(IF(INDEX(INDIRECT(area_gestora&amp;"!$D$6:$D$1000"),linha_itemPAC+1)="N/A","N/A", IF(INDEX(INDIRECT(area_gestora&amp;"!$D$6:$D$1000"),linha_itemPAC+1)="","NÃO INFORMADO", IF(INDEX(INDIRECT(area_gestora&amp;"!$D$6:$D$1000"),linha_itemPAC+1)=0,"NÃO INFORMADO", INDEX(INDIRECT(area_gestora&amp;"!$D$6:$D$1000"),linha_itemPAC+1)))),"")</f>
        <v>CATSER</v>
      </c>
      <c r="D222" s="64">
        <f ca="1">IFERROR(IF(ISERROR(VALUE(Dados_tratados[[#This Row],[Catálogo]]))=FALSE,Dados_tratados[[#This Row],[Catálogo]],VLOOKUP(Dados_tratados[[#This Row],[Catálogo]],$S$3:$T$6,2,FALSE)),"")</f>
        <v>1</v>
      </c>
      <c r="E222" s="64">
        <f ca="1">IFERROR(IF(INDEX(INDIRECT(area_gestora&amp;"!$E$6:$E$1000"),linha_itemPAC+1)="N/A",9999999,
IF(INDEX(INDIRECT(area_gestora&amp;"!$E$6:$E$1000"),linha_itemPAC+1)="",0,
VALUE(INDEX(INDIRECT(area_gestora&amp;"!$E$6:$E$1000"),linha_itemPAC+1)))),"")</f>
        <v>26484</v>
      </c>
      <c r="F222" s="64">
        <f ca="1">IFERROR(IF(Dados_tratados[[#This Row],[Código CATSER ou Classe CATMAT]]="","",VALUE(1&amp;TEXT(Dados_tratados[[#This Row],[Código CATSER ou Classe CATMAT]],"0000000")&amp;Dados_tratados[[#This Row],[ID Catálogo]])),"")</f>
        <v>100264841</v>
      </c>
      <c r="G222" s="64" t="str">
        <f ca="1">IF(Dados_tratados[[#This Row],[Código CATSER ou Classe CATMAT]]="","",COUNTIF(catmat_col_range,Dados_tratados[[#This Row],[Concatenação ID 1-catálogo-código]])&amp;"-"&amp;Dados_tratados[[#This Row],[Concatenação ID 1-catálogo-código]])</f>
        <v>5-100264841</v>
      </c>
      <c r="H222" s="65">
        <f ca="1">IFERROR(INDEX(INDIRECT(area_gestora&amp;"!$L$6:$L$1000"),linha_itemPAC+1),"")</f>
        <v>75675</v>
      </c>
      <c r="I222" s="66" t="str">
        <f ca="1">Dados_tratados[[#This Row],[Área Gestora]]&amp;"-"&amp;Dados_tratados[[#This Row],[ID PCA]]</f>
        <v>SETI-16</v>
      </c>
      <c r="K222" s="67">
        <f ca="1">IFERROR(SMALL(Dados_tratados[Concatenação ID 1-catálogo-código],ROW(Dados_tratados[[#This Row],[Concatenação ID 1-catálogo-código]])-2),"")</f>
        <v>100100141</v>
      </c>
      <c r="L222" s="67" t="str">
        <f ca="1">IFERROR(INDEX('Tratamento de dados'!$S$3:$S$6,MATCH(VALUE(RIGHT(Dados_ordenados[[#This Row],[ID 1-catálogo-código]],1)),'Tratamento de dados'!$T$3:$T$6,0)),"")</f>
        <v>CATSER</v>
      </c>
      <c r="M222" s="67">
        <f ca="1">IFERROR(VALUE(MID(Dados_ordenados[[#This Row],[ID 1-catálogo-código]],2,7)),"")</f>
        <v>10014</v>
      </c>
      <c r="N222" s="68">
        <f ca="1">IFERROR(VLOOKUP(COUNTIF(catmat_ord_col_range,Dados_ordenados[[#This Row],[ID 1-catálogo-código]])&amp;"-"&amp;Dados_ordenados[[#This Row],[ID 1-catálogo-código]],Dados_tratados[[CATMAT/CATSER - Contagem de ocorrências]:[Área Gestora + ID]],2,FALSE),"")</f>
        <v>42725</v>
      </c>
      <c r="O222" s="69" t="str">
        <f ca="1">IFERROR(VLOOKUP(COUNTIF(catmat_ord_col_range,Dados_ordenados[[#This Row],[ID 1-catálogo-código]])&amp;"-"&amp;Dados_ordenados[[#This Row],[ID 1-catálogo-código]],Dados_tratados[[CATMAT/CATSER - Contagem de ocorrências]:[Área Gestora + ID]],3,FALSE),"")</f>
        <v>NORC-1</v>
      </c>
      <c r="P222" s="70" t="str">
        <f ca="1">IF(OR(Dados_ordenados[[#This Row],[ID 1-catálogo-código]]="",Dados_ordenados[[#This Row],[ID 1-catálogo-código]]&lt;&gt;catmat_anterior),Dados_ordenados[[#This Row],[Área Gestora-ID]],areagestoraID_anterior&amp;", "&amp;Dados_ordenados[[#This Row],[Área Gestora-ID]])</f>
        <v>EMAG-8, EMAG-9, SEGE-17, SEGE-18, SEGE-26, NORC-1</v>
      </c>
      <c r="Q222" s="70" t="str">
        <f ca="1">IF(OR(Dados_ordenados[[#This Row],[ID 1-catálogo-código]]="",Dados_ordenados[[#This Row],[ID 1-catálogo-código]]&lt;&gt;catmat_proximo),Dados_ordenados[[#This Row],[ID concatenado por catálogo/código]],"")</f>
        <v/>
      </c>
    </row>
    <row r="223" spans="1:17" x14ac:dyDescent="0.25">
      <c r="A223" s="63" t="str">
        <f ca="1">area_gestora_concatenada</f>
        <v>SETI</v>
      </c>
      <c r="B223" s="64">
        <f ca="1">IFERROR(IF(INDEX(INDIRECT(area_gestora&amp;"!$B$6:$B$1000"),linha_itemPAC+1)=0,"NÃO INFORMADO",INDEX(INDIRECT(area_gestora&amp;"!$B$6:$B$1000"),linha_itemPAC+1)),"")</f>
        <v>17</v>
      </c>
      <c r="C223" s="64" t="str">
        <f ca="1">IFERROR(IF(INDEX(INDIRECT(area_gestora&amp;"!$D$6:$D$1000"),linha_itemPAC+1)="N/A","N/A", IF(INDEX(INDIRECT(area_gestora&amp;"!$D$6:$D$1000"),linha_itemPAC+1)="","NÃO INFORMADO", IF(INDEX(INDIRECT(area_gestora&amp;"!$D$6:$D$1000"),linha_itemPAC+1)=0,"NÃO INFORMADO", INDEX(INDIRECT(area_gestora&amp;"!$D$6:$D$1000"),linha_itemPAC+1)))),"")</f>
        <v>CATSER</v>
      </c>
      <c r="D223" s="64">
        <f ca="1">IFERROR(IF(ISERROR(VALUE(Dados_tratados[[#This Row],[Catálogo]]))=FALSE,Dados_tratados[[#This Row],[Catálogo]],VLOOKUP(Dados_tratados[[#This Row],[Catálogo]],$S$3:$T$6,2,FALSE)),"")</f>
        <v>1</v>
      </c>
      <c r="E223" s="64">
        <f ca="1">IFERROR(IF(INDEX(INDIRECT(area_gestora&amp;"!$E$6:$E$1000"),linha_itemPAC+1)="N/A",9999999,
IF(INDEX(INDIRECT(area_gestora&amp;"!$E$6:$E$1000"),linha_itemPAC+1)="",0,
VALUE(INDEX(INDIRECT(area_gestora&amp;"!$E$6:$E$1000"),linha_itemPAC+1)))),"")</f>
        <v>25992</v>
      </c>
      <c r="F223" s="64">
        <f ca="1">IFERROR(IF(Dados_tratados[[#This Row],[Código CATSER ou Classe CATMAT]]="","",VALUE(1&amp;TEXT(Dados_tratados[[#This Row],[Código CATSER ou Classe CATMAT]],"0000000")&amp;Dados_tratados[[#This Row],[ID Catálogo]])),"")</f>
        <v>100259921</v>
      </c>
      <c r="G223" s="64" t="str">
        <f ca="1">IF(Dados_tratados[[#This Row],[Código CATSER ou Classe CATMAT]]="","",COUNTIF(catmat_col_range,Dados_tratados[[#This Row],[Concatenação ID 1-catálogo-código]])&amp;"-"&amp;Dados_tratados[[#This Row],[Concatenação ID 1-catálogo-código]])</f>
        <v>6-100259921</v>
      </c>
      <c r="H223" s="65">
        <f ca="1">IFERROR(INDEX(INDIRECT(area_gestora&amp;"!$L$6:$L$1000"),linha_itemPAC+1),"")</f>
        <v>240047</v>
      </c>
      <c r="I223" s="66" t="str">
        <f ca="1">Dados_tratados[[#This Row],[Área Gestora]]&amp;"-"&amp;Dados_tratados[[#This Row],[ID PCA]]</f>
        <v>SETI-17</v>
      </c>
      <c r="K223" s="67">
        <f ca="1">IFERROR(SMALL(Dados_tratados[Concatenação ID 1-catálogo-código],ROW(Dados_tratados[[#This Row],[Concatenação ID 1-catálogo-código]])-2),"")</f>
        <v>100100141</v>
      </c>
      <c r="L223" s="67" t="str">
        <f ca="1">IFERROR(INDEX('Tratamento de dados'!$S$3:$S$6,MATCH(VALUE(RIGHT(Dados_ordenados[[#This Row],[ID 1-catálogo-código]],1)),'Tratamento de dados'!$T$3:$T$6,0)),"")</f>
        <v>CATSER</v>
      </c>
      <c r="M223" s="67">
        <f ca="1">IFERROR(VALUE(MID(Dados_ordenados[[#This Row],[ID 1-catálogo-código]],2,7)),"")</f>
        <v>10014</v>
      </c>
      <c r="N223" s="68">
        <f ca="1">IFERROR(VLOOKUP(COUNTIF(catmat_ord_col_range,Dados_ordenados[[#This Row],[ID 1-catálogo-código]])&amp;"-"&amp;Dados_ordenados[[#This Row],[ID 1-catálogo-código]],Dados_tratados[[CATMAT/CATSER - Contagem de ocorrências]:[Área Gestora + ID]],2,FALSE),"")</f>
        <v>69795</v>
      </c>
      <c r="O223" s="69" t="str">
        <f ca="1">IFERROR(VLOOKUP(COUNTIF(catmat_ord_col_range,Dados_ordenados[[#This Row],[ID 1-catálogo-código]])&amp;"-"&amp;Dados_ordenados[[#This Row],[ID 1-catálogo-código]],Dados_tratados[[CATMAT/CATSER - Contagem de ocorrências]:[Área Gestora + ID]],3,FALSE),"")</f>
        <v>NORC-2</v>
      </c>
      <c r="P223" s="70" t="str">
        <f ca="1">IF(OR(Dados_ordenados[[#This Row],[ID 1-catálogo-código]]="",Dados_ordenados[[#This Row],[ID 1-catálogo-código]]&lt;&gt;catmat_anterior),Dados_ordenados[[#This Row],[Área Gestora-ID]],areagestoraID_anterior&amp;", "&amp;Dados_ordenados[[#This Row],[Área Gestora-ID]])</f>
        <v>EMAG-8, EMAG-9, SEGE-17, SEGE-18, SEGE-26, NORC-1, NORC-2</v>
      </c>
      <c r="Q223" s="70" t="str">
        <f ca="1">IF(OR(Dados_ordenados[[#This Row],[ID 1-catálogo-código]]="",Dados_ordenados[[#This Row],[ID 1-catálogo-código]]&lt;&gt;catmat_proximo),Dados_ordenados[[#This Row],[ID concatenado por catálogo/código]],"")</f>
        <v/>
      </c>
    </row>
    <row r="224" spans="1:17" x14ac:dyDescent="0.25">
      <c r="A224" s="63" t="str">
        <f ca="1">area_gestora_concatenada</f>
        <v>SETI</v>
      </c>
      <c r="B224" s="64">
        <f ca="1">IFERROR(IF(INDEX(INDIRECT(area_gestora&amp;"!$B$6:$B$1000"),linha_itemPAC+1)=0,"NÃO INFORMADO",INDEX(INDIRECT(area_gestora&amp;"!$B$6:$B$1000"),linha_itemPAC+1)),"")</f>
        <v>18</v>
      </c>
      <c r="C224" s="64" t="str">
        <f ca="1">IFERROR(IF(INDEX(INDIRECT(area_gestora&amp;"!$D$6:$D$1000"),linha_itemPAC+1)="N/A","N/A", IF(INDEX(INDIRECT(area_gestora&amp;"!$D$6:$D$1000"),linha_itemPAC+1)="","NÃO INFORMADO", IF(INDEX(INDIRECT(area_gestora&amp;"!$D$6:$D$1000"),linha_itemPAC+1)=0,"NÃO INFORMADO", INDEX(INDIRECT(area_gestora&amp;"!$D$6:$D$1000"),linha_itemPAC+1)))),"")</f>
        <v>CATSER</v>
      </c>
      <c r="D224" s="64">
        <f ca="1">IFERROR(IF(ISERROR(VALUE(Dados_tratados[[#This Row],[Catálogo]]))=FALSE,Dados_tratados[[#This Row],[Catálogo]],VLOOKUP(Dados_tratados[[#This Row],[Catálogo]],$S$3:$T$6,2,FALSE)),"")</f>
        <v>1</v>
      </c>
      <c r="E224" s="64">
        <f ca="1">IFERROR(IF(INDEX(INDIRECT(area_gestora&amp;"!$E$6:$E$1000"),linha_itemPAC+1)="N/A",9999999,
IF(INDEX(INDIRECT(area_gestora&amp;"!$E$6:$E$1000"),linha_itemPAC+1)="",0,
VALUE(INDEX(INDIRECT(area_gestora&amp;"!$E$6:$E$1000"),linha_itemPAC+1)))),"")</f>
        <v>25992</v>
      </c>
      <c r="F224" s="64">
        <f ca="1">IFERROR(IF(Dados_tratados[[#This Row],[Código CATSER ou Classe CATMAT]]="","",VALUE(1&amp;TEXT(Dados_tratados[[#This Row],[Código CATSER ou Classe CATMAT]],"0000000")&amp;Dados_tratados[[#This Row],[ID Catálogo]])),"")</f>
        <v>100259921</v>
      </c>
      <c r="G224" s="64" t="str">
        <f ca="1">IF(Dados_tratados[[#This Row],[Código CATSER ou Classe CATMAT]]="","",COUNTIF(catmat_col_range,Dados_tratados[[#This Row],[Concatenação ID 1-catálogo-código]])&amp;"-"&amp;Dados_tratados[[#This Row],[Concatenação ID 1-catálogo-código]])</f>
        <v>7-100259921</v>
      </c>
      <c r="H224" s="65">
        <f ca="1">IFERROR(INDEX(INDIRECT(area_gestora&amp;"!$L$6:$L$1000"),linha_itemPAC+1),"")</f>
        <v>960243</v>
      </c>
      <c r="I224" s="66" t="str">
        <f ca="1">Dados_tratados[[#This Row],[Área Gestora]]&amp;"-"&amp;Dados_tratados[[#This Row],[ID PCA]]</f>
        <v>SETI-18</v>
      </c>
      <c r="K224" s="67">
        <f ca="1">IFERROR(SMALL(Dados_tratados[Concatenação ID 1-catálogo-código],ROW(Dados_tratados[[#This Row],[Concatenação ID 1-catálogo-código]])-2),"")</f>
        <v>100100141</v>
      </c>
      <c r="L224" s="67" t="str">
        <f ca="1">IFERROR(INDEX('Tratamento de dados'!$S$3:$S$6,MATCH(VALUE(RIGHT(Dados_ordenados[[#This Row],[ID 1-catálogo-código]],1)),'Tratamento de dados'!$T$3:$T$6,0)),"")</f>
        <v>CATSER</v>
      </c>
      <c r="M224" s="67">
        <f ca="1">IFERROR(VALUE(MID(Dados_ordenados[[#This Row],[ID 1-catálogo-código]],2,7)),"")</f>
        <v>10014</v>
      </c>
      <c r="N224" s="68">
        <f ca="1">IFERROR(VLOOKUP(COUNTIF(catmat_ord_col_range,Dados_ordenados[[#This Row],[ID 1-catálogo-código]])&amp;"-"&amp;Dados_ordenados[[#This Row],[ID 1-catálogo-código]],Dados_tratados[[CATMAT/CATSER - Contagem de ocorrências]:[Área Gestora + ID]],2,FALSE),"")</f>
        <v>7341.16</v>
      </c>
      <c r="O224" s="69" t="str">
        <f ca="1">IFERROR(VLOOKUP(COUNTIF(catmat_ord_col_range,Dados_ordenados[[#This Row],[ID 1-catálogo-código]])&amp;"-"&amp;Dados_ordenados[[#This Row],[ID 1-catálogo-código]],Dados_tratados[[CATMAT/CATSER - Contagem de ocorrências]:[Área Gestora + ID]],3,FALSE),"")</f>
        <v>NORC-3</v>
      </c>
      <c r="P224" s="70" t="str">
        <f ca="1">IF(OR(Dados_ordenados[[#This Row],[ID 1-catálogo-código]]="",Dados_ordenados[[#This Row],[ID 1-catálogo-código]]&lt;&gt;catmat_anterior),Dados_ordenados[[#This Row],[Área Gestora-ID]],areagestoraID_anterior&amp;", "&amp;Dados_ordenados[[#This Row],[Área Gestora-ID]])</f>
        <v>EMAG-8, EMAG-9, SEGE-17, SEGE-18, SEGE-26, NORC-1, NORC-2, NORC-3</v>
      </c>
      <c r="Q224" s="70" t="str">
        <f ca="1">IF(OR(Dados_ordenados[[#This Row],[ID 1-catálogo-código]]="",Dados_ordenados[[#This Row],[ID 1-catálogo-código]]&lt;&gt;catmat_proximo),Dados_ordenados[[#This Row],[ID concatenado por catálogo/código]],"")</f>
        <v>EMAG-8, EMAG-9, SEGE-17, SEGE-18, SEGE-26, NORC-1, NORC-2, NORC-3</v>
      </c>
    </row>
    <row r="225" spans="1:17" x14ac:dyDescent="0.25">
      <c r="A225" s="63" t="str">
        <f ca="1">area_gestora_concatenada</f>
        <v>SETI</v>
      </c>
      <c r="B225" s="64">
        <f ca="1">IFERROR(IF(INDEX(INDIRECT(area_gestora&amp;"!$B$6:$B$1000"),linha_itemPAC+1)=0,"NÃO INFORMADO",INDEX(INDIRECT(area_gestora&amp;"!$B$6:$B$1000"),linha_itemPAC+1)),"")</f>
        <v>19</v>
      </c>
      <c r="C225" s="64" t="str">
        <f ca="1">IFERROR(IF(INDEX(INDIRECT(area_gestora&amp;"!$D$6:$D$1000"),linha_itemPAC+1)="N/A","N/A", IF(INDEX(INDIRECT(area_gestora&amp;"!$D$6:$D$1000"),linha_itemPAC+1)="","NÃO INFORMADO", IF(INDEX(INDIRECT(area_gestora&amp;"!$D$6:$D$1000"),linha_itemPAC+1)=0,"NÃO INFORMADO", INDEX(INDIRECT(area_gestora&amp;"!$D$6:$D$1000"),linha_itemPAC+1)))),"")</f>
        <v>CATSER</v>
      </c>
      <c r="D225" s="64">
        <f ca="1">IFERROR(IF(ISERROR(VALUE(Dados_tratados[[#This Row],[Catálogo]]))=FALSE,Dados_tratados[[#This Row],[Catálogo]],VLOOKUP(Dados_tratados[[#This Row],[Catálogo]],$S$3:$T$6,2,FALSE)),"")</f>
        <v>1</v>
      </c>
      <c r="E225" s="64">
        <f ca="1">IFERROR(IF(INDEX(INDIRECT(area_gestora&amp;"!$E$6:$E$1000"),linha_itemPAC+1)="N/A",9999999,
IF(INDEX(INDIRECT(area_gestora&amp;"!$E$6:$E$1000"),linha_itemPAC+1)="",0,
VALUE(INDEX(INDIRECT(area_gestora&amp;"!$E$6:$E$1000"),linha_itemPAC+1)))),"")</f>
        <v>25992</v>
      </c>
      <c r="F225" s="64">
        <f ca="1">IFERROR(IF(Dados_tratados[[#This Row],[Código CATSER ou Classe CATMAT]]="","",VALUE(1&amp;TEXT(Dados_tratados[[#This Row],[Código CATSER ou Classe CATMAT]],"0000000")&amp;Dados_tratados[[#This Row],[ID Catálogo]])),"")</f>
        <v>100259921</v>
      </c>
      <c r="G225" s="64" t="str">
        <f ca="1">IF(Dados_tratados[[#This Row],[Código CATSER ou Classe CATMAT]]="","",COUNTIF(catmat_col_range,Dados_tratados[[#This Row],[Concatenação ID 1-catálogo-código]])&amp;"-"&amp;Dados_tratados[[#This Row],[Concatenação ID 1-catálogo-código]])</f>
        <v>8-100259921</v>
      </c>
      <c r="H225" s="65">
        <f ca="1">IFERROR(INDEX(INDIRECT(area_gestora&amp;"!$L$6:$L$1000"),linha_itemPAC+1),"")</f>
        <v>2462032</v>
      </c>
      <c r="I225" s="66" t="str">
        <f ca="1">Dados_tratados[[#This Row],[Área Gestora]]&amp;"-"&amp;Dados_tratados[[#This Row],[ID PCA]]</f>
        <v>SETI-19</v>
      </c>
      <c r="K225" s="67">
        <f ca="1">IFERROR(SMALL(Dados_tratados[Concatenação ID 1-catálogo-código],ROW(Dados_tratados[[#This Row],[Concatenação ID 1-catálogo-código]])-2),"")</f>
        <v>100126982</v>
      </c>
      <c r="L225" s="67" t="str">
        <f ca="1">IFERROR(INDEX('Tratamento de dados'!$S$3:$S$6,MATCH(VALUE(RIGHT(Dados_ordenados[[#This Row],[ID 1-catálogo-código]],1)),'Tratamento de dados'!$T$3:$T$6,0)),"")</f>
        <v>CATMAT</v>
      </c>
      <c r="M225" s="67">
        <f ca="1">IFERROR(VALUE(MID(Dados_ordenados[[#This Row],[ID 1-catálogo-código]],2,7)),"")</f>
        <v>12698</v>
      </c>
      <c r="N225" s="68">
        <f ca="1">IFERROR(VLOOKUP(COUNTIF(catmat_ord_col_range,Dados_ordenados[[#This Row],[ID 1-catálogo-código]])&amp;"-"&amp;Dados_ordenados[[#This Row],[ID 1-catálogo-código]],Dados_tratados[[CATMAT/CATSER - Contagem de ocorrências]:[Área Gestora + ID]],2,FALSE),"")</f>
        <v>0</v>
      </c>
      <c r="O225" s="69" t="str">
        <f ca="1">IFERROR(VLOOKUP(COUNTIF(catmat_ord_col_range,Dados_ordenados[[#This Row],[ID 1-catálogo-código]])&amp;"-"&amp;Dados_ordenados[[#This Row],[ID 1-catálogo-código]],Dados_tratados[[CATMAT/CATSER - Contagem de ocorrências]:[Área Gestora + ID]],3,FALSE),"")</f>
        <v>SEGE-8</v>
      </c>
      <c r="P225" s="70" t="str">
        <f ca="1">IF(OR(Dados_ordenados[[#This Row],[ID 1-catálogo-código]]="",Dados_ordenados[[#This Row],[ID 1-catálogo-código]]&lt;&gt;catmat_anterior),Dados_ordenados[[#This Row],[Área Gestora-ID]],areagestoraID_anterior&amp;", "&amp;Dados_ordenados[[#This Row],[Área Gestora-ID]])</f>
        <v>SEGE-8</v>
      </c>
      <c r="Q225" s="70" t="str">
        <f ca="1">IF(OR(Dados_ordenados[[#This Row],[ID 1-catálogo-código]]="",Dados_ordenados[[#This Row],[ID 1-catálogo-código]]&lt;&gt;catmat_proximo),Dados_ordenados[[#This Row],[ID concatenado por catálogo/código]],"")</f>
        <v>SEGE-8</v>
      </c>
    </row>
    <row r="226" spans="1:17" x14ac:dyDescent="0.25">
      <c r="A226" s="63" t="str">
        <f ca="1">area_gestora_concatenada</f>
        <v>SETI</v>
      </c>
      <c r="B226" s="64">
        <f ca="1">IFERROR(IF(INDEX(INDIRECT(area_gestora&amp;"!$B$6:$B$1000"),linha_itemPAC+1)=0,"NÃO INFORMADO",INDEX(INDIRECT(area_gestora&amp;"!$B$6:$B$1000"),linha_itemPAC+1)),"")</f>
        <v>20</v>
      </c>
      <c r="C226" s="64" t="str">
        <f ca="1">IFERROR(IF(INDEX(INDIRECT(area_gestora&amp;"!$D$6:$D$1000"),linha_itemPAC+1)="N/A","N/A", IF(INDEX(INDIRECT(area_gestora&amp;"!$D$6:$D$1000"),linha_itemPAC+1)="","NÃO INFORMADO", IF(INDEX(INDIRECT(area_gestora&amp;"!$D$6:$D$1000"),linha_itemPAC+1)=0,"NÃO INFORMADO", INDEX(INDIRECT(area_gestora&amp;"!$D$6:$D$1000"),linha_itemPAC+1)))),"")</f>
        <v>CATSER</v>
      </c>
      <c r="D226" s="64">
        <f ca="1">IFERROR(IF(ISERROR(VALUE(Dados_tratados[[#This Row],[Catálogo]]))=FALSE,Dados_tratados[[#This Row],[Catálogo]],VLOOKUP(Dados_tratados[[#This Row],[Catálogo]],$S$3:$T$6,2,FALSE)),"")</f>
        <v>1</v>
      </c>
      <c r="E226" s="64">
        <f ca="1">IFERROR(IF(INDEX(INDIRECT(area_gestora&amp;"!$E$6:$E$1000"),linha_itemPAC+1)="N/A",9999999,
IF(INDEX(INDIRECT(area_gestora&amp;"!$E$6:$E$1000"),linha_itemPAC+1)="",0,
VALUE(INDEX(INDIRECT(area_gestora&amp;"!$E$6:$E$1000"),linha_itemPAC+1)))),"")</f>
        <v>27758</v>
      </c>
      <c r="F226" s="64">
        <f ca="1">IFERROR(IF(Dados_tratados[[#This Row],[Código CATSER ou Classe CATMAT]]="","",VALUE(1&amp;TEXT(Dados_tratados[[#This Row],[Código CATSER ou Classe CATMAT]],"0000000")&amp;Dados_tratados[[#This Row],[ID Catálogo]])),"")</f>
        <v>100277581</v>
      </c>
      <c r="G226" s="64" t="str">
        <f ca="1">IF(Dados_tratados[[#This Row],[Código CATSER ou Classe CATMAT]]="","",COUNTIF(catmat_col_range,Dados_tratados[[#This Row],[Concatenação ID 1-catálogo-código]])&amp;"-"&amp;Dados_tratados[[#This Row],[Concatenação ID 1-catálogo-código]])</f>
        <v>1-100277581</v>
      </c>
      <c r="H226" s="65">
        <f ca="1">IFERROR(INDEX(INDIRECT(area_gestora&amp;"!$L$6:$L$1000"),linha_itemPAC+1),"")</f>
        <v>0</v>
      </c>
      <c r="I226" s="66" t="str">
        <f ca="1">Dados_tratados[[#This Row],[Área Gestora]]&amp;"-"&amp;Dados_tratados[[#This Row],[ID PCA]]</f>
        <v>SETI-20</v>
      </c>
      <c r="K226" s="67">
        <f ca="1">IFERROR(SMALL(Dados_tratados[Concatenação ID 1-catálogo-código],ROW(Dados_tratados[[#This Row],[Concatenação ID 1-catálogo-código]])-2),"")</f>
        <v>100128821</v>
      </c>
      <c r="L226" s="67" t="str">
        <f ca="1">IFERROR(INDEX('Tratamento de dados'!$S$3:$S$6,MATCH(VALUE(RIGHT(Dados_ordenados[[#This Row],[ID 1-catálogo-código]],1)),'Tratamento de dados'!$T$3:$T$6,0)),"")</f>
        <v>CATSER</v>
      </c>
      <c r="M226" s="67">
        <f ca="1">IFERROR(VALUE(MID(Dados_ordenados[[#This Row],[ID 1-catálogo-código]],2,7)),"")</f>
        <v>12882</v>
      </c>
      <c r="N226" s="68">
        <f ca="1">IFERROR(VLOOKUP(COUNTIF(catmat_ord_col_range,Dados_ordenados[[#This Row],[ID 1-catálogo-código]])&amp;"-"&amp;Dados_ordenados[[#This Row],[ID 1-catálogo-código]],Dados_tratados[[CATMAT/CATSER - Contagem de ocorrências]:[Área Gestora + ID]],2,FALSE),"")</f>
        <v>8210</v>
      </c>
      <c r="O226" s="69" t="str">
        <f ca="1">IFERROR(VLOOKUP(COUNTIF(catmat_ord_col_range,Dados_ordenados[[#This Row],[ID 1-catálogo-código]])&amp;"-"&amp;Dados_ordenados[[#This Row],[ID 1-catálogo-código]],Dados_tratados[[CATMAT/CATSER - Contagem de ocorrências]:[Área Gestora + ID]],3,FALSE),"")</f>
        <v>SADI-147</v>
      </c>
      <c r="P226" s="70" t="str">
        <f ca="1">IF(OR(Dados_ordenados[[#This Row],[ID 1-catálogo-código]]="",Dados_ordenados[[#This Row],[ID 1-catálogo-código]]&lt;&gt;catmat_anterior),Dados_ordenados[[#This Row],[Área Gestora-ID]],areagestoraID_anterior&amp;", "&amp;Dados_ordenados[[#This Row],[Área Gestora-ID]])</f>
        <v>SADI-147</v>
      </c>
      <c r="Q226" s="70" t="str">
        <f ca="1">IF(OR(Dados_ordenados[[#This Row],[ID 1-catálogo-código]]="",Dados_ordenados[[#This Row],[ID 1-catálogo-código]]&lt;&gt;catmat_proximo),Dados_ordenados[[#This Row],[ID concatenado por catálogo/código]],"")</f>
        <v>SADI-147</v>
      </c>
    </row>
    <row r="227" spans="1:17" x14ac:dyDescent="0.25">
      <c r="A227" s="63" t="str">
        <f ca="1">area_gestora_concatenada</f>
        <v>SETI</v>
      </c>
      <c r="B227" s="64">
        <f ca="1">IFERROR(IF(INDEX(INDIRECT(area_gestora&amp;"!$B$6:$B$1000"),linha_itemPAC+1)=0,"NÃO INFORMADO",INDEX(INDIRECT(area_gestora&amp;"!$B$6:$B$1000"),linha_itemPAC+1)),"")</f>
        <v>21</v>
      </c>
      <c r="C227" s="64" t="str">
        <f ca="1">IFERROR(IF(INDEX(INDIRECT(area_gestora&amp;"!$D$6:$D$1000"),linha_itemPAC+1)="N/A","N/A", IF(INDEX(INDIRECT(area_gestora&amp;"!$D$6:$D$1000"),linha_itemPAC+1)="","NÃO INFORMADO", IF(INDEX(INDIRECT(area_gestora&amp;"!$D$6:$D$1000"),linha_itemPAC+1)=0,"NÃO INFORMADO", INDEX(INDIRECT(area_gestora&amp;"!$D$6:$D$1000"),linha_itemPAC+1)))),"")</f>
        <v>CATSER</v>
      </c>
      <c r="D227" s="64">
        <f ca="1">IFERROR(IF(ISERROR(VALUE(Dados_tratados[[#This Row],[Catálogo]]))=FALSE,Dados_tratados[[#This Row],[Catálogo]],VLOOKUP(Dados_tratados[[#This Row],[Catálogo]],$S$3:$T$6,2,FALSE)),"")</f>
        <v>1</v>
      </c>
      <c r="E227" s="64">
        <f ca="1">IFERROR(IF(INDEX(INDIRECT(area_gestora&amp;"!$E$6:$E$1000"),linha_itemPAC+1)="N/A",9999999,
IF(INDEX(INDIRECT(area_gestora&amp;"!$E$6:$E$1000"),linha_itemPAC+1)="",0,
VALUE(INDEX(INDIRECT(area_gestora&amp;"!$E$6:$E$1000"),linha_itemPAC+1)))),"")</f>
        <v>27758</v>
      </c>
      <c r="F227" s="64">
        <f ca="1">IFERROR(IF(Dados_tratados[[#This Row],[Código CATSER ou Classe CATMAT]]="","",VALUE(1&amp;TEXT(Dados_tratados[[#This Row],[Código CATSER ou Classe CATMAT]],"0000000")&amp;Dados_tratados[[#This Row],[ID Catálogo]])),"")</f>
        <v>100277581</v>
      </c>
      <c r="G227" s="64" t="str">
        <f ca="1">IF(Dados_tratados[[#This Row],[Código CATSER ou Classe CATMAT]]="","",COUNTIF(catmat_col_range,Dados_tratados[[#This Row],[Concatenação ID 1-catálogo-código]])&amp;"-"&amp;Dados_tratados[[#This Row],[Concatenação ID 1-catálogo-código]])</f>
        <v>2-100277581</v>
      </c>
      <c r="H227" s="65">
        <f ca="1">IFERROR(INDEX(INDIRECT(area_gestora&amp;"!$L$6:$L$1000"),linha_itemPAC+1),"")</f>
        <v>9121</v>
      </c>
      <c r="I227" s="66" t="str">
        <f ca="1">Dados_tratados[[#This Row],[Área Gestora]]&amp;"-"&amp;Dados_tratados[[#This Row],[ID PCA]]</f>
        <v>SETI-21</v>
      </c>
      <c r="K227" s="67">
        <f ca="1">IFERROR(SMALL(Dados_tratados[Concatenação ID 1-catálogo-código],ROW(Dados_tratados[[#This Row],[Concatenação ID 1-catálogo-código]])-2),"")</f>
        <v>100129201</v>
      </c>
      <c r="L227" s="67" t="str">
        <f ca="1">IFERROR(INDEX('Tratamento de dados'!$S$3:$S$6,MATCH(VALUE(RIGHT(Dados_ordenados[[#This Row],[ID 1-catálogo-código]],1)),'Tratamento de dados'!$T$3:$T$6,0)),"")</f>
        <v>CATSER</v>
      </c>
      <c r="M227" s="67">
        <f ca="1">IFERROR(VALUE(MID(Dados_ordenados[[#This Row],[ID 1-catálogo-código]],2,7)),"")</f>
        <v>12920</v>
      </c>
      <c r="N227" s="68">
        <f ca="1">IFERROR(VLOOKUP(COUNTIF(catmat_ord_col_range,Dados_ordenados[[#This Row],[ID 1-catálogo-código]])&amp;"-"&amp;Dados_ordenados[[#This Row],[ID 1-catálogo-código]],Dados_tratados[[CATMAT/CATSER - Contagem de ocorrências]:[Área Gestora + ID]],2,FALSE),"")</f>
        <v>34370113.43</v>
      </c>
      <c r="O227" s="69" t="str">
        <f ca="1">IFERROR(VLOOKUP(COUNTIF(catmat_ord_col_range,Dados_ordenados[[#This Row],[ID 1-catálogo-código]])&amp;"-"&amp;Dados_ordenados[[#This Row],[ID 1-catálogo-código]],Dados_tratados[[CATMAT/CATSER - Contagem de ocorrências]:[Área Gestora + ID]],3,FALSE),"")</f>
        <v>UBAS-2</v>
      </c>
      <c r="P227" s="70" t="str">
        <f ca="1">IF(OR(Dados_ordenados[[#This Row],[ID 1-catálogo-código]]="",Dados_ordenados[[#This Row],[ID 1-catálogo-código]]&lt;&gt;catmat_anterior),Dados_ordenados[[#This Row],[Área Gestora-ID]],areagestoraID_anterior&amp;", "&amp;Dados_ordenados[[#This Row],[Área Gestora-ID]])</f>
        <v>UBAS-2</v>
      </c>
      <c r="Q227" s="70" t="str">
        <f ca="1">IF(OR(Dados_ordenados[[#This Row],[ID 1-catálogo-código]]="",Dados_ordenados[[#This Row],[ID 1-catálogo-código]]&lt;&gt;catmat_proximo),Dados_ordenados[[#This Row],[ID concatenado por catálogo/código]],"")</f>
        <v>UBAS-2</v>
      </c>
    </row>
    <row r="228" spans="1:17" x14ac:dyDescent="0.25">
      <c r="A228" s="63" t="str">
        <f ca="1">area_gestora_concatenada</f>
        <v>SETI</v>
      </c>
      <c r="B228" s="64">
        <f ca="1">IFERROR(IF(INDEX(INDIRECT(area_gestora&amp;"!$B$6:$B$1000"),linha_itemPAC+1)=0,"NÃO INFORMADO",INDEX(INDIRECT(area_gestora&amp;"!$B$6:$B$1000"),linha_itemPAC+1)),"")</f>
        <v>22</v>
      </c>
      <c r="C228" s="64" t="str">
        <f ca="1">IFERROR(IF(INDEX(INDIRECT(area_gestora&amp;"!$D$6:$D$1000"),linha_itemPAC+1)="N/A","N/A", IF(INDEX(INDIRECT(area_gestora&amp;"!$D$6:$D$1000"),linha_itemPAC+1)="","NÃO INFORMADO", IF(INDEX(INDIRECT(area_gestora&amp;"!$D$6:$D$1000"),linha_itemPAC+1)=0,"NÃO INFORMADO", INDEX(INDIRECT(area_gestora&amp;"!$D$6:$D$1000"),linha_itemPAC+1)))),"")</f>
        <v>CATSER</v>
      </c>
      <c r="D228" s="64">
        <f ca="1">IFERROR(IF(ISERROR(VALUE(Dados_tratados[[#This Row],[Catálogo]]))=FALSE,Dados_tratados[[#This Row],[Catálogo]],VLOOKUP(Dados_tratados[[#This Row],[Catálogo]],$S$3:$T$6,2,FALSE)),"")</f>
        <v>1</v>
      </c>
      <c r="E228" s="64">
        <f ca="1">IFERROR(IF(INDEX(INDIRECT(area_gestora&amp;"!$E$6:$E$1000"),linha_itemPAC+1)="N/A",9999999,
IF(INDEX(INDIRECT(area_gestora&amp;"!$E$6:$E$1000"),linha_itemPAC+1)="",0,
VALUE(INDEX(INDIRECT(area_gestora&amp;"!$E$6:$E$1000"),linha_itemPAC+1)))),"")</f>
        <v>27243</v>
      </c>
      <c r="F228" s="64">
        <f ca="1">IFERROR(IF(Dados_tratados[[#This Row],[Código CATSER ou Classe CATMAT]]="","",VALUE(1&amp;TEXT(Dados_tratados[[#This Row],[Código CATSER ou Classe CATMAT]],"0000000")&amp;Dados_tratados[[#This Row],[ID Catálogo]])),"")</f>
        <v>100272431</v>
      </c>
      <c r="G228" s="64" t="str">
        <f ca="1">IF(Dados_tratados[[#This Row],[Código CATSER ou Classe CATMAT]]="","",COUNTIF(catmat_col_range,Dados_tratados[[#This Row],[Concatenação ID 1-catálogo-código]])&amp;"-"&amp;Dados_tratados[[#This Row],[Concatenação ID 1-catálogo-código]])</f>
        <v>1-100272431</v>
      </c>
      <c r="H228" s="65">
        <f ca="1">IFERROR(INDEX(INDIRECT(area_gestora&amp;"!$L$6:$L$1000"),linha_itemPAC+1),"")</f>
        <v>39962</v>
      </c>
      <c r="I228" s="66" t="str">
        <f ca="1">Dados_tratados[[#This Row],[Área Gestora]]&amp;"-"&amp;Dados_tratados[[#This Row],[ID PCA]]</f>
        <v>SETI-22</v>
      </c>
      <c r="K228" s="67">
        <f ca="1">IFERROR(SMALL(Dados_tratados[Concatenação ID 1-catálogo-código],ROW(Dados_tratados[[#This Row],[Concatenação ID 1-catálogo-código]])-2),"")</f>
        <v>100129551</v>
      </c>
      <c r="L228" s="67" t="str">
        <f ca="1">IFERROR(INDEX('Tratamento de dados'!$S$3:$S$6,MATCH(VALUE(RIGHT(Dados_ordenados[[#This Row],[ID 1-catálogo-código]],1)),'Tratamento de dados'!$T$3:$T$6,0)),"")</f>
        <v>CATSER</v>
      </c>
      <c r="M228" s="67">
        <f ca="1">IFERROR(VALUE(MID(Dados_ordenados[[#This Row],[ID 1-catálogo-código]],2,7)),"")</f>
        <v>12955</v>
      </c>
      <c r="N228" s="68">
        <f ca="1">IFERROR(VLOOKUP(COUNTIF(catmat_ord_col_range,Dados_ordenados[[#This Row],[ID 1-catálogo-código]])&amp;"-"&amp;Dados_ordenados[[#This Row],[ID 1-catálogo-código]],Dados_tratados[[CATMAT/CATSER - Contagem de ocorrências]:[Área Gestora + ID]],2,FALSE),"")</f>
        <v>410121.07999999996</v>
      </c>
      <c r="O228" s="69" t="str">
        <f ca="1">IFERROR(VLOOKUP(COUNTIF(catmat_ord_col_range,Dados_ordenados[[#This Row],[ID 1-catálogo-código]])&amp;"-"&amp;Dados_ordenados[[#This Row],[ID 1-catálogo-código]],Dados_tratados[[CATMAT/CATSER - Contagem de ocorrências]:[Área Gestora + ID]],3,FALSE),"")</f>
        <v>SADI-62</v>
      </c>
      <c r="P228" s="70" t="str">
        <f ca="1">IF(OR(Dados_ordenados[[#This Row],[ID 1-catálogo-código]]="",Dados_ordenados[[#This Row],[ID 1-catálogo-código]]&lt;&gt;catmat_anterior),Dados_ordenados[[#This Row],[Área Gestora-ID]],areagestoraID_anterior&amp;", "&amp;Dados_ordenados[[#This Row],[Área Gestora-ID]])</f>
        <v>SADI-62</v>
      </c>
      <c r="Q228" s="70" t="str">
        <f ca="1">IF(OR(Dados_ordenados[[#This Row],[ID 1-catálogo-código]]="",Dados_ordenados[[#This Row],[ID 1-catálogo-código]]&lt;&gt;catmat_proximo),Dados_ordenados[[#This Row],[ID concatenado por catálogo/código]],"")</f>
        <v>SADI-62</v>
      </c>
    </row>
    <row r="229" spans="1:17" x14ac:dyDescent="0.25">
      <c r="A229" s="63" t="str">
        <f ca="1">area_gestora_concatenada</f>
        <v>SETI</v>
      </c>
      <c r="B229" s="64">
        <f ca="1">IFERROR(IF(INDEX(INDIRECT(area_gestora&amp;"!$B$6:$B$1000"),linha_itemPAC+1)=0,"NÃO INFORMADO",INDEX(INDIRECT(area_gestora&amp;"!$B$6:$B$1000"),linha_itemPAC+1)),"")</f>
        <v>23</v>
      </c>
      <c r="C229" s="64" t="str">
        <f ca="1">IFERROR(IF(INDEX(INDIRECT(area_gestora&amp;"!$D$6:$D$1000"),linha_itemPAC+1)="N/A","N/A", IF(INDEX(INDIRECT(area_gestora&amp;"!$D$6:$D$1000"),linha_itemPAC+1)="","NÃO INFORMADO", IF(INDEX(INDIRECT(area_gestora&amp;"!$D$6:$D$1000"),linha_itemPAC+1)=0,"NÃO INFORMADO", INDEX(INDIRECT(area_gestora&amp;"!$D$6:$D$1000"),linha_itemPAC+1)))),"")</f>
        <v>CATSER</v>
      </c>
      <c r="D229" s="64">
        <f ca="1">IFERROR(IF(ISERROR(VALUE(Dados_tratados[[#This Row],[Catálogo]]))=FALSE,Dados_tratados[[#This Row],[Catálogo]],VLOOKUP(Dados_tratados[[#This Row],[Catálogo]],$S$3:$T$6,2,FALSE)),"")</f>
        <v>1</v>
      </c>
      <c r="E229" s="64">
        <f ca="1">IFERROR(IF(INDEX(INDIRECT(area_gestora&amp;"!$E$6:$E$1000"),linha_itemPAC+1)="N/A",9999999,
IF(INDEX(INDIRECT(area_gestora&amp;"!$E$6:$E$1000"),linha_itemPAC+1)="",0,
VALUE(INDEX(INDIRECT(area_gestora&amp;"!$E$6:$E$1000"),linha_itemPAC+1)))),"")</f>
        <v>26484</v>
      </c>
      <c r="F229" s="64">
        <f ca="1">IFERROR(IF(Dados_tratados[[#This Row],[Código CATSER ou Classe CATMAT]]="","",VALUE(1&amp;TEXT(Dados_tratados[[#This Row],[Código CATSER ou Classe CATMAT]],"0000000")&amp;Dados_tratados[[#This Row],[ID Catálogo]])),"")</f>
        <v>100264841</v>
      </c>
      <c r="G229" s="64" t="str">
        <f ca="1">IF(Dados_tratados[[#This Row],[Código CATSER ou Classe CATMAT]]="","",COUNTIF(catmat_col_range,Dados_tratados[[#This Row],[Concatenação ID 1-catálogo-código]])&amp;"-"&amp;Dados_tratados[[#This Row],[Concatenação ID 1-catálogo-código]])</f>
        <v>6-100264841</v>
      </c>
      <c r="H229" s="65">
        <f ca="1">IFERROR(INDEX(INDIRECT(area_gestora&amp;"!$L$6:$L$1000"),linha_itemPAC+1),"")</f>
        <v>158394</v>
      </c>
      <c r="I229" s="66" t="str">
        <f ca="1">Dados_tratados[[#This Row],[Área Gestora]]&amp;"-"&amp;Dados_tratados[[#This Row],[ID PCA]]</f>
        <v>SETI-23</v>
      </c>
      <c r="K229" s="67">
        <f ca="1">IFERROR(SMALL(Dados_tratados[Concatenação ID 1-catálogo-código],ROW(Dados_tratados[[#This Row],[Concatenação ID 1-catálogo-código]])-2),"")</f>
        <v>100134471</v>
      </c>
      <c r="L229" s="67" t="str">
        <f ca="1">IFERROR(INDEX('Tratamento de dados'!$S$3:$S$6,MATCH(VALUE(RIGHT(Dados_ordenados[[#This Row],[ID 1-catálogo-código]],1)),'Tratamento de dados'!$T$3:$T$6,0)),"")</f>
        <v>CATSER</v>
      </c>
      <c r="M229" s="67">
        <f ca="1">IFERROR(VALUE(MID(Dados_ordenados[[#This Row],[ID 1-catálogo-código]],2,7)),"")</f>
        <v>13447</v>
      </c>
      <c r="N229" s="68">
        <f ca="1">IFERROR(VLOOKUP(COUNTIF(catmat_ord_col_range,Dados_ordenados[[#This Row],[ID 1-catálogo-código]])&amp;"-"&amp;Dados_ordenados[[#This Row],[ID 1-catálogo-código]],Dados_tratados[[CATMAT/CATSER - Contagem de ocorrências]:[Área Gestora + ID]],2,FALSE),"")</f>
        <v>0</v>
      </c>
      <c r="O229" s="69" t="str">
        <f ca="1">IFERROR(VLOOKUP(COUNTIF(catmat_ord_col_range,Dados_ordenados[[#This Row],[ID 1-catálogo-código]])&amp;"-"&amp;Dados_ordenados[[#This Row],[ID 1-catálogo-código]],Dados_tratados[[CATMAT/CATSER - Contagem de ocorrências]:[Área Gestora + ID]],3,FALSE),"")</f>
        <v>SADI-9</v>
      </c>
      <c r="P229" s="70" t="str">
        <f ca="1">IF(OR(Dados_ordenados[[#This Row],[ID 1-catálogo-código]]="",Dados_ordenados[[#This Row],[ID 1-catálogo-código]]&lt;&gt;catmat_anterior),Dados_ordenados[[#This Row],[Área Gestora-ID]],areagestoraID_anterior&amp;", "&amp;Dados_ordenados[[#This Row],[Área Gestora-ID]])</f>
        <v>SADI-9</v>
      </c>
      <c r="Q229" s="70" t="str">
        <f ca="1">IF(OR(Dados_ordenados[[#This Row],[ID 1-catálogo-código]]="",Dados_ordenados[[#This Row],[ID 1-catálogo-código]]&lt;&gt;catmat_proximo),Dados_ordenados[[#This Row],[ID concatenado por catálogo/código]],"")</f>
        <v>SADI-9</v>
      </c>
    </row>
    <row r="230" spans="1:17" x14ac:dyDescent="0.25">
      <c r="A230" s="63" t="str">
        <f ca="1">area_gestora_concatenada</f>
        <v>SETI</v>
      </c>
      <c r="B230" s="64">
        <f ca="1">IFERROR(IF(INDEX(INDIRECT(area_gestora&amp;"!$B$6:$B$1000"),linha_itemPAC+1)=0,"NÃO INFORMADO",INDEX(INDIRECT(area_gestora&amp;"!$B$6:$B$1000"),linha_itemPAC+1)),"")</f>
        <v>24</v>
      </c>
      <c r="C230" s="64" t="str">
        <f ca="1">IFERROR(IF(INDEX(INDIRECT(area_gestora&amp;"!$D$6:$D$1000"),linha_itemPAC+1)="N/A","N/A", IF(INDEX(INDIRECT(area_gestora&amp;"!$D$6:$D$1000"),linha_itemPAC+1)="","NÃO INFORMADO", IF(INDEX(INDIRECT(area_gestora&amp;"!$D$6:$D$1000"),linha_itemPAC+1)=0,"NÃO INFORMADO", INDEX(INDIRECT(area_gestora&amp;"!$D$6:$D$1000"),linha_itemPAC+1)))),"")</f>
        <v>CATSER</v>
      </c>
      <c r="D230" s="64">
        <f ca="1">IFERROR(IF(ISERROR(VALUE(Dados_tratados[[#This Row],[Catálogo]]))=FALSE,Dados_tratados[[#This Row],[Catálogo]],VLOOKUP(Dados_tratados[[#This Row],[Catálogo]],$S$3:$T$6,2,FALSE)),"")</f>
        <v>1</v>
      </c>
      <c r="E230" s="64">
        <f ca="1">IFERROR(IF(INDEX(INDIRECT(area_gestora&amp;"!$E$6:$E$1000"),linha_itemPAC+1)="N/A",9999999,
IF(INDEX(INDIRECT(area_gestora&amp;"!$E$6:$E$1000"),linha_itemPAC+1)="",0,
VALUE(INDEX(INDIRECT(area_gestora&amp;"!$E$6:$E$1000"),linha_itemPAC+1)))),"")</f>
        <v>26484</v>
      </c>
      <c r="F230" s="64">
        <f ca="1">IFERROR(IF(Dados_tratados[[#This Row],[Código CATSER ou Classe CATMAT]]="","",VALUE(1&amp;TEXT(Dados_tratados[[#This Row],[Código CATSER ou Classe CATMAT]],"0000000")&amp;Dados_tratados[[#This Row],[ID Catálogo]])),"")</f>
        <v>100264841</v>
      </c>
      <c r="G230" s="64" t="str">
        <f ca="1">IF(Dados_tratados[[#This Row],[Código CATSER ou Classe CATMAT]]="","",COUNTIF(catmat_col_range,Dados_tratados[[#This Row],[Concatenação ID 1-catálogo-código]])&amp;"-"&amp;Dados_tratados[[#This Row],[Concatenação ID 1-catálogo-código]])</f>
        <v>7-100264841</v>
      </c>
      <c r="H230" s="65">
        <f ca="1">IFERROR(INDEX(INDIRECT(area_gestora&amp;"!$L$6:$L$1000"),linha_itemPAC+1),"")</f>
        <v>288480</v>
      </c>
      <c r="I230" s="66" t="str">
        <f ca="1">Dados_tratados[[#This Row],[Área Gestora]]&amp;"-"&amp;Dados_tratados[[#This Row],[ID PCA]]</f>
        <v>SETI-24</v>
      </c>
      <c r="K230" s="67">
        <f ca="1">IFERROR(SMALL(Dados_tratados[Concatenação ID 1-catálogo-código],ROW(Dados_tratados[[#This Row],[Concatenação ID 1-catálogo-código]])-2),"")</f>
        <v>100135951</v>
      </c>
      <c r="L230" s="67" t="str">
        <f ca="1">IFERROR(INDEX('Tratamento de dados'!$S$3:$S$6,MATCH(VALUE(RIGHT(Dados_ordenados[[#This Row],[ID 1-catálogo-código]],1)),'Tratamento de dados'!$T$3:$T$6,0)),"")</f>
        <v>CATSER</v>
      </c>
      <c r="M230" s="67">
        <f ca="1">IFERROR(VALUE(MID(Dados_ordenados[[#This Row],[ID 1-catálogo-código]],2,7)),"")</f>
        <v>13595</v>
      </c>
      <c r="N230" s="68">
        <f ca="1">IFERROR(VLOOKUP(COUNTIF(catmat_ord_col_range,Dados_ordenados[[#This Row],[ID 1-catálogo-código]])&amp;"-"&amp;Dados_ordenados[[#This Row],[ID 1-catálogo-código]],Dados_tratados[[CATMAT/CATSER - Contagem de ocorrências]:[Área Gestora + ID]],2,FALSE),"")</f>
        <v>17674.8</v>
      </c>
      <c r="O230" s="69" t="str">
        <f ca="1">IFERROR(VLOOKUP(COUNTIF(catmat_ord_col_range,Dados_ordenados[[#This Row],[ID 1-catálogo-código]])&amp;"-"&amp;Dados_ordenados[[#This Row],[ID 1-catálogo-código]],Dados_tratados[[CATMAT/CATSER - Contagem de ocorrências]:[Área Gestora + ID]],3,FALSE),"")</f>
        <v>SADI-30</v>
      </c>
      <c r="P230" s="70" t="str">
        <f ca="1">IF(OR(Dados_ordenados[[#This Row],[ID 1-catálogo-código]]="",Dados_ordenados[[#This Row],[ID 1-catálogo-código]]&lt;&gt;catmat_anterior),Dados_ordenados[[#This Row],[Área Gestora-ID]],areagestoraID_anterior&amp;", "&amp;Dados_ordenados[[#This Row],[Área Gestora-ID]])</f>
        <v>SADI-30</v>
      </c>
      <c r="Q230" s="70" t="str">
        <f ca="1">IF(OR(Dados_ordenados[[#This Row],[ID 1-catálogo-código]]="",Dados_ordenados[[#This Row],[ID 1-catálogo-código]]&lt;&gt;catmat_proximo),Dados_ordenados[[#This Row],[ID concatenado por catálogo/código]],"")</f>
        <v>SADI-30</v>
      </c>
    </row>
    <row r="231" spans="1:17" x14ac:dyDescent="0.25">
      <c r="A231" s="63" t="str">
        <f ca="1">area_gestora_concatenada</f>
        <v>SETI</v>
      </c>
      <c r="B231" s="64">
        <f ca="1">IFERROR(IF(INDEX(INDIRECT(area_gestora&amp;"!$B$6:$B$1000"),linha_itemPAC+1)=0,"NÃO INFORMADO",INDEX(INDIRECT(area_gestora&amp;"!$B$6:$B$1000"),linha_itemPAC+1)),"")</f>
        <v>25</v>
      </c>
      <c r="C231" s="64" t="str">
        <f ca="1">IFERROR(IF(INDEX(INDIRECT(area_gestora&amp;"!$D$6:$D$1000"),linha_itemPAC+1)="N/A","N/A", IF(INDEX(INDIRECT(area_gestora&amp;"!$D$6:$D$1000"),linha_itemPAC+1)="","NÃO INFORMADO", IF(INDEX(INDIRECT(area_gestora&amp;"!$D$6:$D$1000"),linha_itemPAC+1)=0,"NÃO INFORMADO", INDEX(INDIRECT(area_gestora&amp;"!$D$6:$D$1000"),linha_itemPAC+1)))),"")</f>
        <v>CATSER</v>
      </c>
      <c r="D231" s="64">
        <f ca="1">IFERROR(IF(ISERROR(VALUE(Dados_tratados[[#This Row],[Catálogo]]))=FALSE,Dados_tratados[[#This Row],[Catálogo]],VLOOKUP(Dados_tratados[[#This Row],[Catálogo]],$S$3:$T$6,2,FALSE)),"")</f>
        <v>1</v>
      </c>
      <c r="E231" s="64">
        <f ca="1">IFERROR(IF(INDEX(INDIRECT(area_gestora&amp;"!$E$6:$E$1000"),linha_itemPAC+1)="N/A",9999999,
IF(INDEX(INDIRECT(area_gestora&amp;"!$E$6:$E$1000"),linha_itemPAC+1)="",0,
VALUE(INDEX(INDIRECT(area_gestora&amp;"!$E$6:$E$1000"),linha_itemPAC+1)))),"")</f>
        <v>25992</v>
      </c>
      <c r="F231" s="64">
        <f ca="1">IFERROR(IF(Dados_tratados[[#This Row],[Código CATSER ou Classe CATMAT]]="","",VALUE(1&amp;TEXT(Dados_tratados[[#This Row],[Código CATSER ou Classe CATMAT]],"0000000")&amp;Dados_tratados[[#This Row],[ID Catálogo]])),"")</f>
        <v>100259921</v>
      </c>
      <c r="G231" s="64" t="str">
        <f ca="1">IF(Dados_tratados[[#This Row],[Código CATSER ou Classe CATMAT]]="","",COUNTIF(catmat_col_range,Dados_tratados[[#This Row],[Concatenação ID 1-catálogo-código]])&amp;"-"&amp;Dados_tratados[[#This Row],[Concatenação ID 1-catálogo-código]])</f>
        <v>9-100259921</v>
      </c>
      <c r="H231" s="65">
        <f ca="1">IFERROR(INDEX(INDIRECT(area_gestora&amp;"!$L$6:$L$1000"),linha_itemPAC+1),"")</f>
        <v>429990</v>
      </c>
      <c r="I231" s="66" t="str">
        <f ca="1">Dados_tratados[[#This Row],[Área Gestora]]&amp;"-"&amp;Dados_tratados[[#This Row],[ID PCA]]</f>
        <v>SETI-25</v>
      </c>
      <c r="K231" s="67">
        <f ca="1">IFERROR(SMALL(Dados_tratados[Concatenação ID 1-catálogo-código],ROW(Dados_tratados[[#This Row],[Concatenação ID 1-catálogo-código]])-2),"")</f>
        <v>100139431</v>
      </c>
      <c r="L231" s="67" t="str">
        <f ca="1">IFERROR(INDEX('Tratamento de dados'!$S$3:$S$6,MATCH(VALUE(RIGHT(Dados_ordenados[[#This Row],[ID 1-catálogo-código]],1)),'Tratamento de dados'!$T$3:$T$6,0)),"")</f>
        <v>CATSER</v>
      </c>
      <c r="M231" s="67">
        <f ca="1">IFERROR(VALUE(MID(Dados_ordenados[[#This Row],[ID 1-catálogo-código]],2,7)),"")</f>
        <v>13943</v>
      </c>
      <c r="N231" s="68">
        <f ca="1">IFERROR(VLOOKUP(COUNTIF(catmat_ord_col_range,Dados_ordenados[[#This Row],[ID 1-catálogo-código]])&amp;"-"&amp;Dados_ordenados[[#This Row],[ID 1-catálogo-código]],Dados_tratados[[CATMAT/CATSER - Contagem de ocorrências]:[Área Gestora + ID]],2,FALSE),"")</f>
        <v>183.33</v>
      </c>
      <c r="O231" s="69" t="str">
        <f ca="1">IFERROR(VLOOKUP(COUNTIF(catmat_ord_col_range,Dados_ordenados[[#This Row],[ID 1-catálogo-código]])&amp;"-"&amp;Dados_ordenados[[#This Row],[ID 1-catálogo-código]],Dados_tratados[[CATMAT/CATSER - Contagem de ocorrências]:[Área Gestora + ID]],3,FALSE),"")</f>
        <v>SADI-126</v>
      </c>
      <c r="P231" s="70" t="str">
        <f ca="1">IF(OR(Dados_ordenados[[#This Row],[ID 1-catálogo-código]]="",Dados_ordenados[[#This Row],[ID 1-catálogo-código]]&lt;&gt;catmat_anterior),Dados_ordenados[[#This Row],[Área Gestora-ID]],areagestoraID_anterior&amp;", "&amp;Dados_ordenados[[#This Row],[Área Gestora-ID]])</f>
        <v>SADI-126</v>
      </c>
      <c r="Q231" s="70" t="str">
        <f ca="1">IF(OR(Dados_ordenados[[#This Row],[ID 1-catálogo-código]]="",Dados_ordenados[[#This Row],[ID 1-catálogo-código]]&lt;&gt;catmat_proximo),Dados_ordenados[[#This Row],[ID concatenado por catálogo/código]],"")</f>
        <v>SADI-126</v>
      </c>
    </row>
    <row r="232" spans="1:17" x14ac:dyDescent="0.25">
      <c r="A232" s="63" t="str">
        <f ca="1">area_gestora_concatenada</f>
        <v>SETI</v>
      </c>
      <c r="B232" s="64">
        <f ca="1">IFERROR(IF(INDEX(INDIRECT(area_gestora&amp;"!$B$6:$B$1000"),linha_itemPAC+1)=0,"NÃO INFORMADO",INDEX(INDIRECT(area_gestora&amp;"!$B$6:$B$1000"),linha_itemPAC+1)),"")</f>
        <v>26</v>
      </c>
      <c r="C232" s="64" t="str">
        <f ca="1">IFERROR(IF(INDEX(INDIRECT(area_gestora&amp;"!$D$6:$D$1000"),linha_itemPAC+1)="N/A","N/A", IF(INDEX(INDIRECT(area_gestora&amp;"!$D$6:$D$1000"),linha_itemPAC+1)="","NÃO INFORMADO", IF(INDEX(INDIRECT(area_gestora&amp;"!$D$6:$D$1000"),linha_itemPAC+1)=0,"NÃO INFORMADO", INDEX(INDIRECT(area_gestora&amp;"!$D$6:$D$1000"),linha_itemPAC+1)))),"")</f>
        <v>CATSER</v>
      </c>
      <c r="D232" s="64">
        <f ca="1">IFERROR(IF(ISERROR(VALUE(Dados_tratados[[#This Row],[Catálogo]]))=FALSE,Dados_tratados[[#This Row],[Catálogo]],VLOOKUP(Dados_tratados[[#This Row],[Catálogo]],$S$3:$T$6,2,FALSE)),"")</f>
        <v>1</v>
      </c>
      <c r="E232" s="64">
        <f ca="1">IFERROR(IF(INDEX(INDIRECT(area_gestora&amp;"!$E$6:$E$1000"),linha_itemPAC+1)="N/A",9999999,
IF(INDEX(INDIRECT(area_gestora&amp;"!$E$6:$E$1000"),linha_itemPAC+1)="",0,
VALUE(INDEX(INDIRECT(area_gestora&amp;"!$E$6:$E$1000"),linha_itemPAC+1)))),"")</f>
        <v>20710</v>
      </c>
      <c r="F232" s="64">
        <f ca="1">IFERROR(IF(Dados_tratados[[#This Row],[Código CATSER ou Classe CATMAT]]="","",VALUE(1&amp;TEXT(Dados_tratados[[#This Row],[Código CATSER ou Classe CATMAT]],"0000000")&amp;Dados_tratados[[#This Row],[ID Catálogo]])),"")</f>
        <v>100207101</v>
      </c>
      <c r="G232" s="64" t="str">
        <f ca="1">IF(Dados_tratados[[#This Row],[Código CATSER ou Classe CATMAT]]="","",COUNTIF(catmat_col_range,Dados_tratados[[#This Row],[Concatenação ID 1-catálogo-código]])&amp;"-"&amp;Dados_tratados[[#This Row],[Concatenação ID 1-catálogo-código]])</f>
        <v>3-100207101</v>
      </c>
      <c r="H232" s="65">
        <f ca="1">IFERROR(INDEX(INDIRECT(area_gestora&amp;"!$L$6:$L$1000"),linha_itemPAC+1),"")</f>
        <v>41249</v>
      </c>
      <c r="I232" s="66" t="str">
        <f ca="1">Dados_tratados[[#This Row],[Área Gestora]]&amp;"-"&amp;Dados_tratados[[#This Row],[ID PCA]]</f>
        <v>SETI-26</v>
      </c>
      <c r="K232" s="67">
        <f ca="1">IFERROR(SMALL(Dados_tratados[Concatenação ID 1-catálogo-código],ROW(Dados_tratados[[#This Row],[Concatenação ID 1-catálogo-código]])-2),"")</f>
        <v>100140521</v>
      </c>
      <c r="L232" s="67" t="str">
        <f ca="1">IFERROR(INDEX('Tratamento de dados'!$S$3:$S$6,MATCH(VALUE(RIGHT(Dados_ordenados[[#This Row],[ID 1-catálogo-código]],1)),'Tratamento de dados'!$T$3:$T$6,0)),"")</f>
        <v>CATSER</v>
      </c>
      <c r="M232" s="67">
        <f ca="1">IFERROR(VALUE(MID(Dados_ordenados[[#This Row],[ID 1-catálogo-código]],2,7)),"")</f>
        <v>14052</v>
      </c>
      <c r="N232" s="68">
        <f ca="1">IFERROR(VLOOKUP(COUNTIF(catmat_ord_col_range,Dados_ordenados[[#This Row],[ID 1-catálogo-código]])&amp;"-"&amp;Dados_ordenados[[#This Row],[ID 1-catálogo-código]],Dados_tratados[[CATMAT/CATSER - Contagem de ocorrências]:[Área Gestora + ID]],2,FALSE),"")</f>
        <v>13174</v>
      </c>
      <c r="O232" s="69" t="str">
        <f ca="1">IFERROR(VLOOKUP(COUNTIF(catmat_ord_col_range,Dados_ordenados[[#This Row],[ID 1-catálogo-código]])&amp;"-"&amp;Dados_ordenados[[#This Row],[ID 1-catálogo-código]],Dados_tratados[[CATMAT/CATSER - Contagem de ocorrências]:[Área Gestora + ID]],3,FALSE),"")</f>
        <v>UBAS-1</v>
      </c>
      <c r="P232" s="70" t="str">
        <f ca="1">IF(OR(Dados_ordenados[[#This Row],[ID 1-catálogo-código]]="",Dados_ordenados[[#This Row],[ID 1-catálogo-código]]&lt;&gt;catmat_anterior),Dados_ordenados[[#This Row],[Área Gestora-ID]],areagestoraID_anterior&amp;", "&amp;Dados_ordenados[[#This Row],[Área Gestora-ID]])</f>
        <v>UBAS-1</v>
      </c>
      <c r="Q232" s="70" t="str">
        <f ca="1">IF(OR(Dados_ordenados[[#This Row],[ID 1-catálogo-código]]="",Dados_ordenados[[#This Row],[ID 1-catálogo-código]]&lt;&gt;catmat_proximo),Dados_ordenados[[#This Row],[ID concatenado por catálogo/código]],"")</f>
        <v/>
      </c>
    </row>
    <row r="233" spans="1:17" x14ac:dyDescent="0.25">
      <c r="A233" s="63" t="str">
        <f ca="1">area_gestora_concatenada</f>
        <v>SETI</v>
      </c>
      <c r="B233" s="64">
        <f ca="1">IFERROR(IF(INDEX(INDIRECT(area_gestora&amp;"!$B$6:$B$1000"),linha_itemPAC+1)=0,"NÃO INFORMADO",INDEX(INDIRECT(area_gestora&amp;"!$B$6:$B$1000"),linha_itemPAC+1)),"")</f>
        <v>27</v>
      </c>
      <c r="C233" s="64" t="str">
        <f ca="1">IFERROR(IF(INDEX(INDIRECT(area_gestora&amp;"!$D$6:$D$1000"),linha_itemPAC+1)="N/A","N/A", IF(INDEX(INDIRECT(area_gestora&amp;"!$D$6:$D$1000"),linha_itemPAC+1)="","NÃO INFORMADO", IF(INDEX(INDIRECT(area_gestora&amp;"!$D$6:$D$1000"),linha_itemPAC+1)=0,"NÃO INFORMADO", INDEX(INDIRECT(area_gestora&amp;"!$D$6:$D$1000"),linha_itemPAC+1)))),"")</f>
        <v>CATSER</v>
      </c>
      <c r="D233" s="64">
        <f ca="1">IFERROR(IF(ISERROR(VALUE(Dados_tratados[[#This Row],[Catálogo]]))=FALSE,Dados_tratados[[#This Row],[Catálogo]],VLOOKUP(Dados_tratados[[#This Row],[Catálogo]],$S$3:$T$6,2,FALSE)),"")</f>
        <v>1</v>
      </c>
      <c r="E233" s="64">
        <f ca="1">IFERROR(IF(INDEX(INDIRECT(area_gestora&amp;"!$E$6:$E$1000"),linha_itemPAC+1)="N/A",9999999,
IF(INDEX(INDIRECT(area_gestora&amp;"!$E$6:$E$1000"),linha_itemPAC+1)="",0,
VALUE(INDEX(INDIRECT(area_gestora&amp;"!$E$6:$E$1000"),linha_itemPAC+1)))),"")</f>
        <v>25992</v>
      </c>
      <c r="F233" s="64">
        <f ca="1">IFERROR(IF(Dados_tratados[[#This Row],[Código CATSER ou Classe CATMAT]]="","",VALUE(1&amp;TEXT(Dados_tratados[[#This Row],[Código CATSER ou Classe CATMAT]],"0000000")&amp;Dados_tratados[[#This Row],[ID Catálogo]])),"")</f>
        <v>100259921</v>
      </c>
      <c r="G233" s="64" t="str">
        <f ca="1">IF(Dados_tratados[[#This Row],[Código CATSER ou Classe CATMAT]]="","",COUNTIF(catmat_col_range,Dados_tratados[[#This Row],[Concatenação ID 1-catálogo-código]])&amp;"-"&amp;Dados_tratados[[#This Row],[Concatenação ID 1-catálogo-código]])</f>
        <v>10-100259921</v>
      </c>
      <c r="H233" s="65">
        <f ca="1">IFERROR(INDEX(INDIRECT(area_gestora&amp;"!$L$6:$L$1000"),linha_itemPAC+1),"")</f>
        <v>371000</v>
      </c>
      <c r="I233" s="66" t="str">
        <f ca="1">Dados_tratados[[#This Row],[Área Gestora]]&amp;"-"&amp;Dados_tratados[[#This Row],[ID PCA]]</f>
        <v>SETI-27</v>
      </c>
      <c r="K233" s="67">
        <f ca="1">IFERROR(SMALL(Dados_tratados[Concatenação ID 1-catálogo-código],ROW(Dados_tratados[[#This Row],[Concatenação ID 1-catálogo-código]])-2),"")</f>
        <v>100140521</v>
      </c>
      <c r="L233" s="67" t="str">
        <f ca="1">IFERROR(INDEX('Tratamento de dados'!$S$3:$S$6,MATCH(VALUE(RIGHT(Dados_ordenados[[#This Row],[ID 1-catálogo-código]],1)),'Tratamento de dados'!$T$3:$T$6,0)),"")</f>
        <v>CATSER</v>
      </c>
      <c r="M233" s="67">
        <f ca="1">IFERROR(VALUE(MID(Dados_ordenados[[#This Row],[ID 1-catálogo-código]],2,7)),"")</f>
        <v>14052</v>
      </c>
      <c r="N233" s="68">
        <f ca="1">IFERROR(VLOOKUP(COUNTIF(catmat_ord_col_range,Dados_ordenados[[#This Row],[ID 1-catálogo-código]])&amp;"-"&amp;Dados_ordenados[[#This Row],[ID 1-catálogo-código]],Dados_tratados[[CATMAT/CATSER - Contagem de ocorrências]:[Área Gestora + ID]],2,FALSE),"")</f>
        <v>24425</v>
      </c>
      <c r="O233" s="69" t="str">
        <f ca="1">IFERROR(VLOOKUP(COUNTIF(catmat_ord_col_range,Dados_ordenados[[#This Row],[ID 1-catálogo-código]])&amp;"-"&amp;Dados_ordenados[[#This Row],[ID 1-catálogo-código]],Dados_tratados[[CATMAT/CATSER - Contagem de ocorrências]:[Área Gestora + ID]],3,FALSE),"")</f>
        <v>UBAS-3</v>
      </c>
      <c r="P233" s="70" t="str">
        <f ca="1">IF(OR(Dados_ordenados[[#This Row],[ID 1-catálogo-código]]="",Dados_ordenados[[#This Row],[ID 1-catálogo-código]]&lt;&gt;catmat_anterior),Dados_ordenados[[#This Row],[Área Gestora-ID]],areagestoraID_anterior&amp;", "&amp;Dados_ordenados[[#This Row],[Área Gestora-ID]])</f>
        <v>UBAS-1, UBAS-3</v>
      </c>
      <c r="Q233" s="70" t="str">
        <f ca="1">IF(OR(Dados_ordenados[[#This Row],[ID 1-catálogo-código]]="",Dados_ordenados[[#This Row],[ID 1-catálogo-código]]&lt;&gt;catmat_proximo),Dados_ordenados[[#This Row],[ID concatenado por catálogo/código]],"")</f>
        <v>UBAS-1, UBAS-3</v>
      </c>
    </row>
    <row r="234" spans="1:17" x14ac:dyDescent="0.25">
      <c r="A234" s="63" t="str">
        <f ca="1">area_gestora_concatenada</f>
        <v>SETI</v>
      </c>
      <c r="B234" s="64">
        <f ca="1">IFERROR(IF(INDEX(INDIRECT(area_gestora&amp;"!$B$6:$B$1000"),linha_itemPAC+1)=0,"NÃO INFORMADO",INDEX(INDIRECT(area_gestora&amp;"!$B$6:$B$1000"),linha_itemPAC+1)),"")</f>
        <v>28</v>
      </c>
      <c r="C234" s="64" t="str">
        <f ca="1">IFERROR(IF(INDEX(INDIRECT(area_gestora&amp;"!$D$6:$D$1000"),linha_itemPAC+1)="N/A","N/A", IF(INDEX(INDIRECT(area_gestora&amp;"!$D$6:$D$1000"),linha_itemPAC+1)="","NÃO INFORMADO", IF(INDEX(INDIRECT(area_gestora&amp;"!$D$6:$D$1000"),linha_itemPAC+1)=0,"NÃO INFORMADO", INDEX(INDIRECT(area_gestora&amp;"!$D$6:$D$1000"),linha_itemPAC+1)))),"")</f>
        <v>CATSER</v>
      </c>
      <c r="D234" s="64">
        <f ca="1">IFERROR(IF(ISERROR(VALUE(Dados_tratados[[#This Row],[Catálogo]]))=FALSE,Dados_tratados[[#This Row],[Catálogo]],VLOOKUP(Dados_tratados[[#This Row],[Catálogo]],$S$3:$T$6,2,FALSE)),"")</f>
        <v>1</v>
      </c>
      <c r="E234" s="64">
        <f ca="1">IFERROR(IF(INDEX(INDIRECT(area_gestora&amp;"!$E$6:$E$1000"),linha_itemPAC+1)="N/A",9999999,
IF(INDEX(INDIRECT(area_gestora&amp;"!$E$6:$E$1000"),linha_itemPAC+1)="",0,
VALUE(INDEX(INDIRECT(area_gestora&amp;"!$E$6:$E$1000"),linha_itemPAC+1)))),"")</f>
        <v>25992</v>
      </c>
      <c r="F234" s="64">
        <f ca="1">IFERROR(IF(Dados_tratados[[#This Row],[Código CATSER ou Classe CATMAT]]="","",VALUE(1&amp;TEXT(Dados_tratados[[#This Row],[Código CATSER ou Classe CATMAT]],"0000000")&amp;Dados_tratados[[#This Row],[ID Catálogo]])),"")</f>
        <v>100259921</v>
      </c>
      <c r="G234" s="64" t="str">
        <f ca="1">IF(Dados_tratados[[#This Row],[Código CATSER ou Classe CATMAT]]="","",COUNTIF(catmat_col_range,Dados_tratados[[#This Row],[Concatenação ID 1-catálogo-código]])&amp;"-"&amp;Dados_tratados[[#This Row],[Concatenação ID 1-catálogo-código]])</f>
        <v>11-100259921</v>
      </c>
      <c r="H234" s="65">
        <f ca="1">IFERROR(INDEX(INDIRECT(area_gestora&amp;"!$L$6:$L$1000"),linha_itemPAC+1),"")</f>
        <v>393140</v>
      </c>
      <c r="I234" s="66" t="str">
        <f ca="1">Dados_tratados[[#This Row],[Área Gestora]]&amp;"-"&amp;Dados_tratados[[#This Row],[ID PCA]]</f>
        <v>SETI-28</v>
      </c>
      <c r="K234" s="67">
        <f ca="1">IFERROR(SMALL(Dados_tratados[Concatenação ID 1-catálogo-código],ROW(Dados_tratados[[#This Row],[Concatenação ID 1-catálogo-código]])-2),"")</f>
        <v>100142651</v>
      </c>
      <c r="L234" s="67" t="str">
        <f ca="1">IFERROR(INDEX('Tratamento de dados'!$S$3:$S$6,MATCH(VALUE(RIGHT(Dados_ordenados[[#This Row],[ID 1-catálogo-código]],1)),'Tratamento de dados'!$T$3:$T$6,0)),"")</f>
        <v>CATSER</v>
      </c>
      <c r="M234" s="67">
        <f ca="1">IFERROR(VALUE(MID(Dados_ordenados[[#This Row],[ID 1-catálogo-código]],2,7)),"")</f>
        <v>14265</v>
      </c>
      <c r="N234" s="68">
        <f ca="1">IFERROR(VLOOKUP(COUNTIF(catmat_ord_col_range,Dados_ordenados[[#This Row],[ID 1-catálogo-código]])&amp;"-"&amp;Dados_ordenados[[#This Row],[ID 1-catálogo-código]],Dados_tratados[[CATMAT/CATSER - Contagem de ocorrências]:[Área Gestora + ID]],2,FALSE),"")</f>
        <v>148560</v>
      </c>
      <c r="O234" s="69" t="str">
        <f ca="1">IFERROR(VLOOKUP(COUNTIF(catmat_ord_col_range,Dados_ordenados[[#This Row],[ID 1-catálogo-código]])&amp;"-"&amp;Dados_ordenados[[#This Row],[ID 1-catálogo-código]],Dados_tratados[[CATMAT/CATSER - Contagem de ocorrências]:[Área Gestora + ID]],3,FALSE),"")</f>
        <v>SADI-12</v>
      </c>
      <c r="P234" s="70" t="str">
        <f ca="1">IF(OR(Dados_ordenados[[#This Row],[ID 1-catálogo-código]]="",Dados_ordenados[[#This Row],[ID 1-catálogo-código]]&lt;&gt;catmat_anterior),Dados_ordenados[[#This Row],[Área Gestora-ID]],areagestoraID_anterior&amp;", "&amp;Dados_ordenados[[#This Row],[Área Gestora-ID]])</f>
        <v>SADI-12</v>
      </c>
      <c r="Q234" s="70" t="str">
        <f ca="1">IF(OR(Dados_ordenados[[#This Row],[ID 1-catálogo-código]]="",Dados_ordenados[[#This Row],[ID 1-catálogo-código]]&lt;&gt;catmat_proximo),Dados_ordenados[[#This Row],[ID concatenado por catálogo/código]],"")</f>
        <v>SADI-12</v>
      </c>
    </row>
    <row r="235" spans="1:17" x14ac:dyDescent="0.25">
      <c r="A235" s="63" t="str">
        <f ca="1">area_gestora_concatenada</f>
        <v>SETI</v>
      </c>
      <c r="B235" s="64">
        <f ca="1">IFERROR(IF(INDEX(INDIRECT(area_gestora&amp;"!$B$6:$B$1000"),linha_itemPAC+1)=0,"NÃO INFORMADO",INDEX(INDIRECT(area_gestora&amp;"!$B$6:$B$1000"),linha_itemPAC+1)),"")</f>
        <v>29</v>
      </c>
      <c r="C235" s="64" t="str">
        <f ca="1">IFERROR(IF(INDEX(INDIRECT(area_gestora&amp;"!$D$6:$D$1000"),linha_itemPAC+1)="N/A","N/A", IF(INDEX(INDIRECT(area_gestora&amp;"!$D$6:$D$1000"),linha_itemPAC+1)="","NÃO INFORMADO", IF(INDEX(INDIRECT(area_gestora&amp;"!$D$6:$D$1000"),linha_itemPAC+1)=0,"NÃO INFORMADO", INDEX(INDIRECT(area_gestora&amp;"!$D$6:$D$1000"),linha_itemPAC+1)))),"")</f>
        <v>CATSER</v>
      </c>
      <c r="D235" s="64">
        <f ca="1">IFERROR(IF(ISERROR(VALUE(Dados_tratados[[#This Row],[Catálogo]]))=FALSE,Dados_tratados[[#This Row],[Catálogo]],VLOOKUP(Dados_tratados[[#This Row],[Catálogo]],$S$3:$T$6,2,FALSE)),"")</f>
        <v>1</v>
      </c>
      <c r="E235" s="64">
        <f ca="1">IFERROR(IF(INDEX(INDIRECT(area_gestora&amp;"!$E$6:$E$1000"),linha_itemPAC+1)="N/A",9999999,
IF(INDEX(INDIRECT(area_gestora&amp;"!$E$6:$E$1000"),linha_itemPAC+1)="",0,
VALUE(INDEX(INDIRECT(area_gestora&amp;"!$E$6:$E$1000"),linha_itemPAC+1)))),"")</f>
        <v>25992</v>
      </c>
      <c r="F235" s="64">
        <f ca="1">IFERROR(IF(Dados_tratados[[#This Row],[Código CATSER ou Classe CATMAT]]="","",VALUE(1&amp;TEXT(Dados_tratados[[#This Row],[Código CATSER ou Classe CATMAT]],"0000000")&amp;Dados_tratados[[#This Row],[ID Catálogo]])),"")</f>
        <v>100259921</v>
      </c>
      <c r="G235" s="64" t="str">
        <f ca="1">IF(Dados_tratados[[#This Row],[Código CATSER ou Classe CATMAT]]="","",COUNTIF(catmat_col_range,Dados_tratados[[#This Row],[Concatenação ID 1-catálogo-código]])&amp;"-"&amp;Dados_tratados[[#This Row],[Concatenação ID 1-catálogo-código]])</f>
        <v>12-100259921</v>
      </c>
      <c r="H235" s="65">
        <f ca="1">IFERROR(INDEX(INDIRECT(area_gestora&amp;"!$L$6:$L$1000"),linha_itemPAC+1),"")</f>
        <v>276000</v>
      </c>
      <c r="I235" s="66" t="str">
        <f ca="1">Dados_tratados[[#This Row],[Área Gestora]]&amp;"-"&amp;Dados_tratados[[#This Row],[ID PCA]]</f>
        <v>SETI-29</v>
      </c>
      <c r="K235" s="67">
        <f ca="1">IFERROR(SMALL(Dados_tratados[Concatenação ID 1-catálogo-código],ROW(Dados_tratados[[#This Row],[Concatenação ID 1-catálogo-código]])-2),"")</f>
        <v>100143971</v>
      </c>
      <c r="L235" s="67" t="str">
        <f ca="1">IFERROR(INDEX('Tratamento de dados'!$S$3:$S$6,MATCH(VALUE(RIGHT(Dados_ordenados[[#This Row],[ID 1-catálogo-código]],1)),'Tratamento de dados'!$T$3:$T$6,0)),"")</f>
        <v>CATSER</v>
      </c>
      <c r="M235" s="67">
        <f ca="1">IFERROR(VALUE(MID(Dados_ordenados[[#This Row],[ID 1-catálogo-código]],2,7)),"")</f>
        <v>14397</v>
      </c>
      <c r="N235" s="68">
        <f ca="1">IFERROR(VLOOKUP(COUNTIF(catmat_ord_col_range,Dados_ordenados[[#This Row],[ID 1-catálogo-código]])&amp;"-"&amp;Dados_ordenados[[#This Row],[ID 1-catálogo-código]],Dados_tratados[[CATMAT/CATSER - Contagem de ocorrências]:[Área Gestora + ID]],2,FALSE),"")</f>
        <v>1497682.53</v>
      </c>
      <c r="O235" s="69" t="str">
        <f ca="1">IFERROR(VLOOKUP(COUNTIF(catmat_ord_col_range,Dados_ordenados[[#This Row],[ID 1-catálogo-código]])&amp;"-"&amp;Dados_ordenados[[#This Row],[ID 1-catálogo-código]],Dados_tratados[[CATMAT/CATSER - Contagem de ocorrências]:[Área Gestora + ID]],3,FALSE),"")</f>
        <v>SADI-8</v>
      </c>
      <c r="P235" s="70" t="str">
        <f ca="1">IF(OR(Dados_ordenados[[#This Row],[ID 1-catálogo-código]]="",Dados_ordenados[[#This Row],[ID 1-catálogo-código]]&lt;&gt;catmat_anterior),Dados_ordenados[[#This Row],[Área Gestora-ID]],areagestoraID_anterior&amp;", "&amp;Dados_ordenados[[#This Row],[Área Gestora-ID]])</f>
        <v>SADI-8</v>
      </c>
      <c r="Q235" s="70" t="str">
        <f ca="1">IF(OR(Dados_ordenados[[#This Row],[ID 1-catálogo-código]]="",Dados_ordenados[[#This Row],[ID 1-catálogo-código]]&lt;&gt;catmat_proximo),Dados_ordenados[[#This Row],[ID concatenado por catálogo/código]],"")</f>
        <v>SADI-8</v>
      </c>
    </row>
    <row r="236" spans="1:17" x14ac:dyDescent="0.25">
      <c r="A236" s="63" t="str">
        <f ca="1">area_gestora_concatenada</f>
        <v>SETI</v>
      </c>
      <c r="B236" s="64">
        <f ca="1">IFERROR(IF(INDEX(INDIRECT(area_gestora&amp;"!$B$6:$B$1000"),linha_itemPAC+1)=0,"NÃO INFORMADO",INDEX(INDIRECT(area_gestora&amp;"!$B$6:$B$1000"),linha_itemPAC+1)),"")</f>
        <v>30</v>
      </c>
      <c r="C236" s="64" t="str">
        <f ca="1">IFERROR(IF(INDEX(INDIRECT(area_gestora&amp;"!$D$6:$D$1000"),linha_itemPAC+1)="N/A","N/A", IF(INDEX(INDIRECT(area_gestora&amp;"!$D$6:$D$1000"),linha_itemPAC+1)="","NÃO INFORMADO", IF(INDEX(INDIRECT(area_gestora&amp;"!$D$6:$D$1000"),linha_itemPAC+1)=0,"NÃO INFORMADO", INDEX(INDIRECT(area_gestora&amp;"!$D$6:$D$1000"),linha_itemPAC+1)))),"")</f>
        <v>CATSER</v>
      </c>
      <c r="D236" s="64">
        <f ca="1">IFERROR(IF(ISERROR(VALUE(Dados_tratados[[#This Row],[Catálogo]]))=FALSE,Dados_tratados[[#This Row],[Catálogo]],VLOOKUP(Dados_tratados[[#This Row],[Catálogo]],$S$3:$T$6,2,FALSE)),"")</f>
        <v>1</v>
      </c>
      <c r="E236" s="64">
        <f ca="1">IFERROR(IF(INDEX(INDIRECT(area_gestora&amp;"!$E$6:$E$1000"),linha_itemPAC+1)="N/A",9999999,
IF(INDEX(INDIRECT(area_gestora&amp;"!$E$6:$E$1000"),linha_itemPAC+1)="",0,
VALUE(INDEX(INDIRECT(area_gestora&amp;"!$E$6:$E$1000"),linha_itemPAC+1)))),"")</f>
        <v>25992</v>
      </c>
      <c r="F236" s="64">
        <f ca="1">IFERROR(IF(Dados_tratados[[#This Row],[Código CATSER ou Classe CATMAT]]="","",VALUE(1&amp;TEXT(Dados_tratados[[#This Row],[Código CATSER ou Classe CATMAT]],"0000000")&amp;Dados_tratados[[#This Row],[ID Catálogo]])),"")</f>
        <v>100259921</v>
      </c>
      <c r="G236" s="64" t="str">
        <f ca="1">IF(Dados_tratados[[#This Row],[Código CATSER ou Classe CATMAT]]="","",COUNTIF(catmat_col_range,Dados_tratados[[#This Row],[Concatenação ID 1-catálogo-código]])&amp;"-"&amp;Dados_tratados[[#This Row],[Concatenação ID 1-catálogo-código]])</f>
        <v>13-100259921</v>
      </c>
      <c r="H236" s="65">
        <f ca="1">IFERROR(INDEX(INDIRECT(area_gestora&amp;"!$L$6:$L$1000"),linha_itemPAC+1),"")</f>
        <v>772753</v>
      </c>
      <c r="I236" s="66" t="str">
        <f ca="1">Dados_tratados[[#This Row],[Área Gestora]]&amp;"-"&amp;Dados_tratados[[#This Row],[ID PCA]]</f>
        <v>SETI-30</v>
      </c>
      <c r="K236" s="67">
        <f ca="1">IFERROR(SMALL(Dados_tratados[Concatenação ID 1-catálogo-código],ROW(Dados_tratados[[#This Row],[Concatenação ID 1-catálogo-código]])-2),"")</f>
        <v>100145911</v>
      </c>
      <c r="L236" s="67" t="str">
        <f ca="1">IFERROR(INDEX('Tratamento de dados'!$S$3:$S$6,MATCH(VALUE(RIGHT(Dados_ordenados[[#This Row],[ID 1-catálogo-código]],1)),'Tratamento de dados'!$T$3:$T$6,0)),"")</f>
        <v>CATSER</v>
      </c>
      <c r="M236" s="67">
        <f ca="1">IFERROR(VALUE(MID(Dados_ordenados[[#This Row],[ID 1-catálogo-código]],2,7)),"")</f>
        <v>14591</v>
      </c>
      <c r="N236" s="68">
        <f ca="1">IFERROR(VLOOKUP(COUNTIF(catmat_ord_col_range,Dados_ordenados[[#This Row],[ID 1-catálogo-código]])&amp;"-"&amp;Dados_ordenados[[#This Row],[ID 1-catálogo-código]],Dados_tratados[[CATMAT/CATSER - Contagem de ocorrências]:[Área Gestora + ID]],2,FALSE),"")</f>
        <v>50306</v>
      </c>
      <c r="O236" s="69" t="str">
        <f ca="1">IFERROR(VLOOKUP(COUNTIF(catmat_ord_col_range,Dados_ordenados[[#This Row],[ID 1-catálogo-código]])&amp;"-"&amp;Dados_ordenados[[#This Row],[ID 1-catálogo-código]],Dados_tratados[[CATMAT/CATSER - Contagem de ocorrências]:[Área Gestora + ID]],3,FALSE),"")</f>
        <v>SADI-71</v>
      </c>
      <c r="P236" s="70" t="str">
        <f ca="1">IF(OR(Dados_ordenados[[#This Row],[ID 1-catálogo-código]]="",Dados_ordenados[[#This Row],[ID 1-catálogo-código]]&lt;&gt;catmat_anterior),Dados_ordenados[[#This Row],[Área Gestora-ID]],areagestoraID_anterior&amp;", "&amp;Dados_ordenados[[#This Row],[Área Gestora-ID]])</f>
        <v>SADI-71</v>
      </c>
      <c r="Q236" s="70" t="str">
        <f ca="1">IF(OR(Dados_ordenados[[#This Row],[ID 1-catálogo-código]]="",Dados_ordenados[[#This Row],[ID 1-catálogo-código]]&lt;&gt;catmat_proximo),Dados_ordenados[[#This Row],[ID concatenado por catálogo/código]],"")</f>
        <v>SADI-71</v>
      </c>
    </row>
    <row r="237" spans="1:17" x14ac:dyDescent="0.25">
      <c r="A237" s="63" t="str">
        <f ca="1">area_gestora_concatenada</f>
        <v>SETI</v>
      </c>
      <c r="B237" s="64">
        <f ca="1">IFERROR(IF(INDEX(INDIRECT(area_gestora&amp;"!$B$6:$B$1000"),linha_itemPAC+1)=0,"NÃO INFORMADO",INDEX(INDIRECT(area_gestora&amp;"!$B$6:$B$1000"),linha_itemPAC+1)),"")</f>
        <v>31</v>
      </c>
      <c r="C237" s="64" t="str">
        <f ca="1">IFERROR(IF(INDEX(INDIRECT(area_gestora&amp;"!$D$6:$D$1000"),linha_itemPAC+1)="N/A","N/A", IF(INDEX(INDIRECT(area_gestora&amp;"!$D$6:$D$1000"),linha_itemPAC+1)="","NÃO INFORMADO", IF(INDEX(INDIRECT(area_gestora&amp;"!$D$6:$D$1000"),linha_itemPAC+1)=0,"NÃO INFORMADO", INDEX(INDIRECT(area_gestora&amp;"!$D$6:$D$1000"),linha_itemPAC+1)))),"")</f>
        <v>CATSER</v>
      </c>
      <c r="D237" s="64">
        <f ca="1">IFERROR(IF(ISERROR(VALUE(Dados_tratados[[#This Row],[Catálogo]]))=FALSE,Dados_tratados[[#This Row],[Catálogo]],VLOOKUP(Dados_tratados[[#This Row],[Catálogo]],$S$3:$T$6,2,FALSE)),"")</f>
        <v>1</v>
      </c>
      <c r="E237" s="64">
        <f ca="1">IFERROR(IF(INDEX(INDIRECT(area_gestora&amp;"!$E$6:$E$1000"),linha_itemPAC+1)="N/A",9999999,
IF(INDEX(INDIRECT(area_gestora&amp;"!$E$6:$E$1000"),linha_itemPAC+1)="",0,
VALUE(INDEX(INDIRECT(area_gestora&amp;"!$E$6:$E$1000"),linha_itemPAC+1)))),"")</f>
        <v>25992</v>
      </c>
      <c r="F237" s="64">
        <f ca="1">IFERROR(IF(Dados_tratados[[#This Row],[Código CATSER ou Classe CATMAT]]="","",VALUE(1&amp;TEXT(Dados_tratados[[#This Row],[Código CATSER ou Classe CATMAT]],"0000000")&amp;Dados_tratados[[#This Row],[ID Catálogo]])),"")</f>
        <v>100259921</v>
      </c>
      <c r="G237" s="64" t="str">
        <f ca="1">IF(Dados_tratados[[#This Row],[Código CATSER ou Classe CATMAT]]="","",COUNTIF(catmat_col_range,Dados_tratados[[#This Row],[Concatenação ID 1-catálogo-código]])&amp;"-"&amp;Dados_tratados[[#This Row],[Concatenação ID 1-catálogo-código]])</f>
        <v>14-100259921</v>
      </c>
      <c r="H237" s="65">
        <f ca="1">IFERROR(INDEX(INDIRECT(area_gestora&amp;"!$L$6:$L$1000"),linha_itemPAC+1),"")</f>
        <v>2455082</v>
      </c>
      <c r="I237" s="66" t="str">
        <f ca="1">Dados_tratados[[#This Row],[Área Gestora]]&amp;"-"&amp;Dados_tratados[[#This Row],[ID PCA]]</f>
        <v>SETI-31</v>
      </c>
      <c r="K237" s="67">
        <f ca="1">IFERROR(SMALL(Dados_tratados[Concatenação ID 1-catálogo-código],ROW(Dados_tratados[[#This Row],[Concatenação ID 1-catálogo-código]])-2),"")</f>
        <v>100150081</v>
      </c>
      <c r="L237" s="67" t="str">
        <f ca="1">IFERROR(INDEX('Tratamento de dados'!$S$3:$S$6,MATCH(VALUE(RIGHT(Dados_ordenados[[#This Row],[ID 1-catálogo-código]],1)),'Tratamento de dados'!$T$3:$T$6,0)),"")</f>
        <v>CATSER</v>
      </c>
      <c r="M237" s="67">
        <f ca="1">IFERROR(VALUE(MID(Dados_ordenados[[#This Row],[ID 1-catálogo-código]],2,7)),"")</f>
        <v>15008</v>
      </c>
      <c r="N237" s="68">
        <f ca="1">IFERROR(VLOOKUP(COUNTIF(catmat_ord_col_range,Dados_ordenados[[#This Row],[ID 1-catálogo-código]])&amp;"-"&amp;Dados_ordenados[[#This Row],[ID 1-catálogo-código]],Dados_tratados[[CATMAT/CATSER - Contagem de ocorrências]:[Área Gestora + ID]],2,FALSE),"")</f>
        <v>0</v>
      </c>
      <c r="O237" s="69" t="str">
        <f ca="1">IFERROR(VLOOKUP(COUNTIF(catmat_ord_col_range,Dados_ordenados[[#This Row],[ID 1-catálogo-código]])&amp;"-"&amp;Dados_ordenados[[#This Row],[ID 1-catálogo-código]],Dados_tratados[[CATMAT/CATSER - Contagem de ocorrências]:[Área Gestora + ID]],3,FALSE),"")</f>
        <v>SSEG-7</v>
      </c>
      <c r="P237" s="70" t="str">
        <f ca="1">IF(OR(Dados_ordenados[[#This Row],[ID 1-catálogo-código]]="",Dados_ordenados[[#This Row],[ID 1-catálogo-código]]&lt;&gt;catmat_anterior),Dados_ordenados[[#This Row],[Área Gestora-ID]],areagestoraID_anterior&amp;", "&amp;Dados_ordenados[[#This Row],[Área Gestora-ID]])</f>
        <v>SSEG-7</v>
      </c>
      <c r="Q237" s="70" t="str">
        <f ca="1">IF(OR(Dados_ordenados[[#This Row],[ID 1-catálogo-código]]="",Dados_ordenados[[#This Row],[ID 1-catálogo-código]]&lt;&gt;catmat_proximo),Dados_ordenados[[#This Row],[ID concatenado por catálogo/código]],"")</f>
        <v>SSEG-7</v>
      </c>
    </row>
    <row r="238" spans="1:17" x14ac:dyDescent="0.25">
      <c r="A238" s="63" t="str">
        <f ca="1">area_gestora_concatenada</f>
        <v>SETI</v>
      </c>
      <c r="B238" s="64">
        <f ca="1">IFERROR(IF(INDEX(INDIRECT(area_gestora&amp;"!$B$6:$B$1000"),linha_itemPAC+1)=0,"NÃO INFORMADO",INDEX(INDIRECT(area_gestora&amp;"!$B$6:$B$1000"),linha_itemPAC+1)),"")</f>
        <v>32</v>
      </c>
      <c r="C238" s="64" t="str">
        <f ca="1">IFERROR(IF(INDEX(INDIRECT(area_gestora&amp;"!$D$6:$D$1000"),linha_itemPAC+1)="N/A","N/A", IF(INDEX(INDIRECT(area_gestora&amp;"!$D$6:$D$1000"),linha_itemPAC+1)="","NÃO INFORMADO", IF(INDEX(INDIRECT(area_gestora&amp;"!$D$6:$D$1000"),linha_itemPAC+1)=0,"NÃO INFORMADO", INDEX(INDIRECT(area_gestora&amp;"!$D$6:$D$1000"),linha_itemPAC+1)))),"")</f>
        <v>CATSER</v>
      </c>
      <c r="D238" s="64">
        <f ca="1">IFERROR(IF(ISERROR(VALUE(Dados_tratados[[#This Row],[Catálogo]]))=FALSE,Dados_tratados[[#This Row],[Catálogo]],VLOOKUP(Dados_tratados[[#This Row],[Catálogo]],$S$3:$T$6,2,FALSE)),"")</f>
        <v>1</v>
      </c>
      <c r="E238" s="64">
        <f ca="1">IFERROR(IF(INDEX(INDIRECT(area_gestora&amp;"!$E$6:$E$1000"),linha_itemPAC+1)="N/A",9999999,
IF(INDEX(INDIRECT(area_gestora&amp;"!$E$6:$E$1000"),linha_itemPAC+1)="",0,
VALUE(INDEX(INDIRECT(area_gestora&amp;"!$E$6:$E$1000"),linha_itemPAC+1)))),"")</f>
        <v>27502</v>
      </c>
      <c r="F238" s="64">
        <f ca="1">IFERROR(IF(Dados_tratados[[#This Row],[Código CATSER ou Classe CATMAT]]="","",VALUE(1&amp;TEXT(Dados_tratados[[#This Row],[Código CATSER ou Classe CATMAT]],"0000000")&amp;Dados_tratados[[#This Row],[ID Catálogo]])),"")</f>
        <v>100275021</v>
      </c>
      <c r="G238" s="64" t="str">
        <f ca="1">IF(Dados_tratados[[#This Row],[Código CATSER ou Classe CATMAT]]="","",COUNTIF(catmat_col_range,Dados_tratados[[#This Row],[Concatenação ID 1-catálogo-código]])&amp;"-"&amp;Dados_tratados[[#This Row],[Concatenação ID 1-catálogo-código]])</f>
        <v>6-100275021</v>
      </c>
      <c r="H238" s="65">
        <f ca="1">IFERROR(INDEX(INDIRECT(area_gestora&amp;"!$L$6:$L$1000"),linha_itemPAC+1),"")</f>
        <v>1999720</v>
      </c>
      <c r="I238" s="66" t="str">
        <f ca="1">Dados_tratados[[#This Row],[Área Gestora]]&amp;"-"&amp;Dados_tratados[[#This Row],[ID PCA]]</f>
        <v>SETI-32</v>
      </c>
      <c r="K238" s="67">
        <f ca="1">IFERROR(SMALL(Dados_tratados[Concatenação ID 1-catálogo-código],ROW(Dados_tratados[[#This Row],[Concatenação ID 1-catálogo-código]])-2),"")</f>
        <v>100151561</v>
      </c>
      <c r="L238" s="67" t="str">
        <f ca="1">IFERROR(INDEX('Tratamento de dados'!$S$3:$S$6,MATCH(VALUE(RIGHT(Dados_ordenados[[#This Row],[ID 1-catálogo-código]],1)),'Tratamento de dados'!$T$3:$T$6,0)),"")</f>
        <v>CATSER</v>
      </c>
      <c r="M238" s="67">
        <f ca="1">IFERROR(VALUE(MID(Dados_ordenados[[#This Row],[ID 1-catálogo-código]],2,7)),"")</f>
        <v>15156</v>
      </c>
      <c r="N238" s="68">
        <f ca="1">IFERROR(VLOOKUP(COUNTIF(catmat_ord_col_range,Dados_ordenados[[#This Row],[ID 1-catálogo-código]])&amp;"-"&amp;Dados_ordenados[[#This Row],[ID 1-catálogo-código]],Dados_tratados[[CATMAT/CATSER - Contagem de ocorrências]:[Área Gestora + ID]],2,FALSE),"")</f>
        <v>366037.36</v>
      </c>
      <c r="O238" s="69" t="str">
        <f ca="1">IFERROR(VLOOKUP(COUNTIF(catmat_ord_col_range,Dados_ordenados[[#This Row],[ID 1-catálogo-código]])&amp;"-"&amp;Dados_ordenados[[#This Row],[ID 1-catálogo-código]],Dados_tratados[[CATMAT/CATSER - Contagem de ocorrências]:[Área Gestora + ID]],3,FALSE),"")</f>
        <v>SEGE-1</v>
      </c>
      <c r="P238" s="70" t="str">
        <f ca="1">IF(OR(Dados_ordenados[[#This Row],[ID 1-catálogo-código]]="",Dados_ordenados[[#This Row],[ID 1-catálogo-código]]&lt;&gt;catmat_anterior),Dados_ordenados[[#This Row],[Área Gestora-ID]],areagestoraID_anterior&amp;", "&amp;Dados_ordenados[[#This Row],[Área Gestora-ID]])</f>
        <v>SEGE-1</v>
      </c>
      <c r="Q238" s="70" t="str">
        <f ca="1">IF(OR(Dados_ordenados[[#This Row],[ID 1-catálogo-código]]="",Dados_ordenados[[#This Row],[ID 1-catálogo-código]]&lt;&gt;catmat_proximo),Dados_ordenados[[#This Row],[ID concatenado por catálogo/código]],"")</f>
        <v/>
      </c>
    </row>
    <row r="239" spans="1:17" x14ac:dyDescent="0.25">
      <c r="A239" s="63" t="str">
        <f ca="1">area_gestora_concatenada</f>
        <v>SETI</v>
      </c>
      <c r="B239" s="64">
        <f ca="1">IFERROR(IF(INDEX(INDIRECT(area_gestora&amp;"!$B$6:$B$1000"),linha_itemPAC+1)=0,"NÃO INFORMADO",INDEX(INDIRECT(area_gestora&amp;"!$B$6:$B$1000"),linha_itemPAC+1)),"")</f>
        <v>33</v>
      </c>
      <c r="C239" s="64" t="str">
        <f ca="1">IFERROR(IF(INDEX(INDIRECT(area_gestora&amp;"!$D$6:$D$1000"),linha_itemPAC+1)="N/A","N/A", IF(INDEX(INDIRECT(area_gestora&amp;"!$D$6:$D$1000"),linha_itemPAC+1)="","NÃO INFORMADO", IF(INDEX(INDIRECT(area_gestora&amp;"!$D$6:$D$1000"),linha_itemPAC+1)=0,"NÃO INFORMADO", INDEX(INDIRECT(area_gestora&amp;"!$D$6:$D$1000"),linha_itemPAC+1)))),"")</f>
        <v>CATSER</v>
      </c>
      <c r="D239" s="64">
        <f ca="1">IFERROR(IF(ISERROR(VALUE(Dados_tratados[[#This Row],[Catálogo]]))=FALSE,Dados_tratados[[#This Row],[Catálogo]],VLOOKUP(Dados_tratados[[#This Row],[Catálogo]],$S$3:$T$6,2,FALSE)),"")</f>
        <v>1</v>
      </c>
      <c r="E239" s="64">
        <f ca="1">IFERROR(IF(INDEX(INDIRECT(area_gestora&amp;"!$E$6:$E$1000"),linha_itemPAC+1)="N/A",9999999,
IF(INDEX(INDIRECT(area_gestora&amp;"!$E$6:$E$1000"),linha_itemPAC+1)="",0,
VALUE(INDEX(INDIRECT(area_gestora&amp;"!$E$6:$E$1000"),linha_itemPAC+1)))),"")</f>
        <v>25992</v>
      </c>
      <c r="F239" s="64">
        <f ca="1">IFERROR(IF(Dados_tratados[[#This Row],[Código CATSER ou Classe CATMAT]]="","",VALUE(1&amp;TEXT(Dados_tratados[[#This Row],[Código CATSER ou Classe CATMAT]],"0000000")&amp;Dados_tratados[[#This Row],[ID Catálogo]])),"")</f>
        <v>100259921</v>
      </c>
      <c r="G239" s="64" t="str">
        <f ca="1">IF(Dados_tratados[[#This Row],[Código CATSER ou Classe CATMAT]]="","",COUNTIF(catmat_col_range,Dados_tratados[[#This Row],[Concatenação ID 1-catálogo-código]])&amp;"-"&amp;Dados_tratados[[#This Row],[Concatenação ID 1-catálogo-código]])</f>
        <v>15-100259921</v>
      </c>
      <c r="H239" s="65">
        <f ca="1">IFERROR(INDEX(INDIRECT(area_gestora&amp;"!$L$6:$L$1000"),linha_itemPAC+1),"")</f>
        <v>670400</v>
      </c>
      <c r="I239" s="66" t="str">
        <f ca="1">Dados_tratados[[#This Row],[Área Gestora]]&amp;"-"&amp;Dados_tratados[[#This Row],[ID PCA]]</f>
        <v>SETI-33</v>
      </c>
      <c r="K239" s="67">
        <f ca="1">IFERROR(SMALL(Dados_tratados[Concatenação ID 1-catálogo-código],ROW(Dados_tratados[[#This Row],[Concatenação ID 1-catálogo-código]])-2),"")</f>
        <v>100151561</v>
      </c>
      <c r="L239" s="67" t="str">
        <f ca="1">IFERROR(INDEX('Tratamento de dados'!$S$3:$S$6,MATCH(VALUE(RIGHT(Dados_ordenados[[#This Row],[ID 1-catálogo-código]],1)),'Tratamento de dados'!$T$3:$T$6,0)),"")</f>
        <v>CATSER</v>
      </c>
      <c r="M239" s="67">
        <f ca="1">IFERROR(VALUE(MID(Dados_ordenados[[#This Row],[ID 1-catálogo-código]],2,7)),"")</f>
        <v>15156</v>
      </c>
      <c r="N239" s="68">
        <f ca="1">IFERROR(VLOOKUP(COUNTIF(catmat_ord_col_range,Dados_ordenados[[#This Row],[ID 1-catálogo-código]])&amp;"-"&amp;Dados_ordenados[[#This Row],[ID 1-catálogo-código]],Dados_tratados[[CATMAT/CATSER - Contagem de ocorrências]:[Área Gestora + ID]],2,FALSE),"")</f>
        <v>479854.4</v>
      </c>
      <c r="O239" s="69" t="str">
        <f ca="1">IFERROR(VLOOKUP(COUNTIF(catmat_ord_col_range,Dados_ordenados[[#This Row],[ID 1-catálogo-código]])&amp;"-"&amp;Dados_ordenados[[#This Row],[ID 1-catálogo-código]],Dados_tratados[[CATMAT/CATSER - Contagem de ocorrências]:[Área Gestora + ID]],3,FALSE),"")</f>
        <v>SEGE-1</v>
      </c>
      <c r="P239" s="70" t="str">
        <f ca="1">IF(OR(Dados_ordenados[[#This Row],[ID 1-catálogo-código]]="",Dados_ordenados[[#This Row],[ID 1-catálogo-código]]&lt;&gt;catmat_anterior),Dados_ordenados[[#This Row],[Área Gestora-ID]],areagestoraID_anterior&amp;", "&amp;Dados_ordenados[[#This Row],[Área Gestora-ID]])</f>
        <v>SEGE-1, SEGE-1</v>
      </c>
      <c r="Q239" s="70" t="str">
        <f ca="1">IF(OR(Dados_ordenados[[#This Row],[ID 1-catálogo-código]]="",Dados_ordenados[[#This Row],[ID 1-catálogo-código]]&lt;&gt;catmat_proximo),Dados_ordenados[[#This Row],[ID concatenado por catálogo/código]],"")</f>
        <v/>
      </c>
    </row>
    <row r="240" spans="1:17" x14ac:dyDescent="0.25">
      <c r="A240" s="63" t="str">
        <f ca="1">area_gestora_concatenada</f>
        <v>SETI</v>
      </c>
      <c r="B240" s="64">
        <f ca="1">IFERROR(IF(INDEX(INDIRECT(area_gestora&amp;"!$B$6:$B$1000"),linha_itemPAC+1)=0,"NÃO INFORMADO",INDEX(INDIRECT(area_gestora&amp;"!$B$6:$B$1000"),linha_itemPAC+1)),"")</f>
        <v>34</v>
      </c>
      <c r="C240" s="64" t="str">
        <f ca="1">IFERROR(IF(INDEX(INDIRECT(area_gestora&amp;"!$D$6:$D$1000"),linha_itemPAC+1)="N/A","N/A", IF(INDEX(INDIRECT(area_gestora&amp;"!$D$6:$D$1000"),linha_itemPAC+1)="","NÃO INFORMADO", IF(INDEX(INDIRECT(area_gestora&amp;"!$D$6:$D$1000"),linha_itemPAC+1)=0,"NÃO INFORMADO", INDEX(INDIRECT(area_gestora&amp;"!$D$6:$D$1000"),linha_itemPAC+1)))),"")</f>
        <v>CATSER</v>
      </c>
      <c r="D240" s="64">
        <f ca="1">IFERROR(IF(ISERROR(VALUE(Dados_tratados[[#This Row],[Catálogo]]))=FALSE,Dados_tratados[[#This Row],[Catálogo]],VLOOKUP(Dados_tratados[[#This Row],[Catálogo]],$S$3:$T$6,2,FALSE)),"")</f>
        <v>1</v>
      </c>
      <c r="E240" s="64">
        <f ca="1">IFERROR(IF(INDEX(INDIRECT(area_gestora&amp;"!$E$6:$E$1000"),linha_itemPAC+1)="N/A",9999999,
IF(INDEX(INDIRECT(area_gestora&amp;"!$E$6:$E$1000"),linha_itemPAC+1)="",0,
VALUE(INDEX(INDIRECT(area_gestora&amp;"!$E$6:$E$1000"),linha_itemPAC+1)))),"")</f>
        <v>25992</v>
      </c>
      <c r="F240" s="64">
        <f ca="1">IFERROR(IF(Dados_tratados[[#This Row],[Código CATSER ou Classe CATMAT]]="","",VALUE(1&amp;TEXT(Dados_tratados[[#This Row],[Código CATSER ou Classe CATMAT]],"0000000")&amp;Dados_tratados[[#This Row],[ID Catálogo]])),"")</f>
        <v>100259921</v>
      </c>
      <c r="G240" s="64" t="str">
        <f ca="1">IF(Dados_tratados[[#This Row],[Código CATSER ou Classe CATMAT]]="","",COUNTIF(catmat_col_range,Dados_tratados[[#This Row],[Concatenação ID 1-catálogo-código]])&amp;"-"&amp;Dados_tratados[[#This Row],[Concatenação ID 1-catálogo-código]])</f>
        <v>16-100259921</v>
      </c>
      <c r="H240" s="65">
        <f ca="1">IFERROR(INDEX(INDIRECT(area_gestora&amp;"!$L$6:$L$1000"),linha_itemPAC+1),"")</f>
        <v>347606</v>
      </c>
      <c r="I240" s="66" t="str">
        <f ca="1">Dados_tratados[[#This Row],[Área Gestora]]&amp;"-"&amp;Dados_tratados[[#This Row],[ID PCA]]</f>
        <v>SETI-34</v>
      </c>
      <c r="K240" s="67">
        <f ca="1">IFERROR(SMALL(Dados_tratados[Concatenação ID 1-catálogo-código],ROW(Dados_tratados[[#This Row],[Concatenação ID 1-catálogo-código]])-2),"")</f>
        <v>100151561</v>
      </c>
      <c r="L240" s="67" t="str">
        <f ca="1">IFERROR(INDEX('Tratamento de dados'!$S$3:$S$6,MATCH(VALUE(RIGHT(Dados_ordenados[[#This Row],[ID 1-catálogo-código]],1)),'Tratamento de dados'!$T$3:$T$6,0)),"")</f>
        <v>CATSER</v>
      </c>
      <c r="M240" s="67">
        <f ca="1">IFERROR(VALUE(MID(Dados_ordenados[[#This Row],[ID 1-catálogo-código]],2,7)),"")</f>
        <v>15156</v>
      </c>
      <c r="N240" s="68">
        <f ca="1">IFERROR(VLOOKUP(COUNTIF(catmat_ord_col_range,Dados_ordenados[[#This Row],[ID 1-catálogo-código]])&amp;"-"&amp;Dados_ordenados[[#This Row],[ID 1-catálogo-código]],Dados_tratados[[CATMAT/CATSER - Contagem de ocorrências]:[Área Gestora + ID]],2,FALSE),"")</f>
        <v>0</v>
      </c>
      <c r="O240" s="69" t="str">
        <f ca="1">IFERROR(VLOOKUP(COUNTIF(catmat_ord_col_range,Dados_ordenados[[#This Row],[ID 1-catálogo-código]])&amp;"-"&amp;Dados_ordenados[[#This Row],[ID 1-catálogo-código]],Dados_tratados[[CATMAT/CATSER - Contagem de ocorrências]:[Área Gestora + ID]],3,FALSE),"")</f>
        <v>SEGE-19</v>
      </c>
      <c r="P240" s="70" t="str">
        <f ca="1">IF(OR(Dados_ordenados[[#This Row],[ID 1-catálogo-código]]="",Dados_ordenados[[#This Row],[ID 1-catálogo-código]]&lt;&gt;catmat_anterior),Dados_ordenados[[#This Row],[Área Gestora-ID]],areagestoraID_anterior&amp;", "&amp;Dados_ordenados[[#This Row],[Área Gestora-ID]])</f>
        <v>SEGE-1, SEGE-1, SEGE-19</v>
      </c>
      <c r="Q240" s="70" t="str">
        <f ca="1">IF(OR(Dados_ordenados[[#This Row],[ID 1-catálogo-código]]="",Dados_ordenados[[#This Row],[ID 1-catálogo-código]]&lt;&gt;catmat_proximo),Dados_ordenados[[#This Row],[ID concatenado por catálogo/código]],"")</f>
        <v/>
      </c>
    </row>
    <row r="241" spans="1:17" x14ac:dyDescent="0.25">
      <c r="A241" s="63" t="str">
        <f ca="1">area_gestora_concatenada</f>
        <v>SETI</v>
      </c>
      <c r="B241" s="64">
        <f ca="1">IFERROR(IF(INDEX(INDIRECT(area_gestora&amp;"!$B$6:$B$1000"),linha_itemPAC+1)=0,"NÃO INFORMADO",INDEX(INDIRECT(area_gestora&amp;"!$B$6:$B$1000"),linha_itemPAC+1)),"")</f>
        <v>35</v>
      </c>
      <c r="C241" s="64" t="str">
        <f ca="1">IFERROR(IF(INDEX(INDIRECT(area_gestora&amp;"!$D$6:$D$1000"),linha_itemPAC+1)="N/A","N/A", IF(INDEX(INDIRECT(area_gestora&amp;"!$D$6:$D$1000"),linha_itemPAC+1)="","NÃO INFORMADO", IF(INDEX(INDIRECT(area_gestora&amp;"!$D$6:$D$1000"),linha_itemPAC+1)=0,"NÃO INFORMADO", INDEX(INDIRECT(area_gestora&amp;"!$D$6:$D$1000"),linha_itemPAC+1)))),"")</f>
        <v>CATSER</v>
      </c>
      <c r="D241" s="64">
        <f ca="1">IFERROR(IF(ISERROR(VALUE(Dados_tratados[[#This Row],[Catálogo]]))=FALSE,Dados_tratados[[#This Row],[Catálogo]],VLOOKUP(Dados_tratados[[#This Row],[Catálogo]],$S$3:$T$6,2,FALSE)),"")</f>
        <v>1</v>
      </c>
      <c r="E241" s="64">
        <f ca="1">IFERROR(IF(INDEX(INDIRECT(area_gestora&amp;"!$E$6:$E$1000"),linha_itemPAC+1)="N/A",9999999,
IF(INDEX(INDIRECT(area_gestora&amp;"!$E$6:$E$1000"),linha_itemPAC+1)="",0,
VALUE(INDEX(INDIRECT(area_gestora&amp;"!$E$6:$E$1000"),linha_itemPAC+1)))),"")</f>
        <v>26980</v>
      </c>
      <c r="F241" s="64">
        <f ca="1">IFERROR(IF(Dados_tratados[[#This Row],[Código CATSER ou Classe CATMAT]]="","",VALUE(1&amp;TEXT(Dados_tratados[[#This Row],[Código CATSER ou Classe CATMAT]],"0000000")&amp;Dados_tratados[[#This Row],[ID Catálogo]])),"")</f>
        <v>100269801</v>
      </c>
      <c r="G241" s="64" t="str">
        <f ca="1">IF(Dados_tratados[[#This Row],[Código CATSER ou Classe CATMAT]]="","",COUNTIF(catmat_col_range,Dados_tratados[[#This Row],[Concatenação ID 1-catálogo-código]])&amp;"-"&amp;Dados_tratados[[#This Row],[Concatenação ID 1-catálogo-código]])</f>
        <v>1-100269801</v>
      </c>
      <c r="H241" s="65">
        <f ca="1">IFERROR(INDEX(INDIRECT(area_gestora&amp;"!$L$6:$L$1000"),linha_itemPAC+1),"")</f>
        <v>50000</v>
      </c>
      <c r="I241" s="66" t="str">
        <f ca="1">Dados_tratados[[#This Row],[Área Gestora]]&amp;"-"&amp;Dados_tratados[[#This Row],[ID PCA]]</f>
        <v>SETI-35</v>
      </c>
      <c r="K241" s="67">
        <f ca="1">IFERROR(SMALL(Dados_tratados[Concatenação ID 1-catálogo-código],ROW(Dados_tratados[[#This Row],[Concatenação ID 1-catálogo-código]])-2),"")</f>
        <v>100151561</v>
      </c>
      <c r="L241" s="67" t="str">
        <f ca="1">IFERROR(INDEX('Tratamento de dados'!$S$3:$S$6,MATCH(VALUE(RIGHT(Dados_ordenados[[#This Row],[ID 1-catálogo-código]],1)),'Tratamento de dados'!$T$3:$T$6,0)),"")</f>
        <v>CATSER</v>
      </c>
      <c r="M241" s="67">
        <f ca="1">IFERROR(VALUE(MID(Dados_ordenados[[#This Row],[ID 1-catálogo-código]],2,7)),"")</f>
        <v>15156</v>
      </c>
      <c r="N241" s="68">
        <f ca="1">IFERROR(VLOOKUP(COUNTIF(catmat_ord_col_range,Dados_ordenados[[#This Row],[ID 1-catálogo-código]])&amp;"-"&amp;Dados_ordenados[[#This Row],[ID 1-catálogo-código]],Dados_tratados[[CATMAT/CATSER - Contagem de ocorrências]:[Área Gestora + ID]],2,FALSE),"")</f>
        <v>44888.25</v>
      </c>
      <c r="O241" s="69" t="str">
        <f ca="1">IFERROR(VLOOKUP(COUNTIF(catmat_ord_col_range,Dados_ordenados[[#This Row],[ID 1-catálogo-código]])&amp;"-"&amp;Dados_ordenados[[#This Row],[ID 1-catálogo-código]],Dados_tratados[[CATMAT/CATSER - Contagem de ocorrências]:[Área Gestora + ID]],3,FALSE),"")</f>
        <v>SEGE-21</v>
      </c>
      <c r="P241" s="70" t="str">
        <f ca="1">IF(OR(Dados_ordenados[[#This Row],[ID 1-catálogo-código]]="",Dados_ordenados[[#This Row],[ID 1-catálogo-código]]&lt;&gt;catmat_anterior),Dados_ordenados[[#This Row],[Área Gestora-ID]],areagestoraID_anterior&amp;", "&amp;Dados_ordenados[[#This Row],[Área Gestora-ID]])</f>
        <v>SEGE-1, SEGE-1, SEGE-19, SEGE-21</v>
      </c>
      <c r="Q241" s="70" t="str">
        <f ca="1">IF(OR(Dados_ordenados[[#This Row],[ID 1-catálogo-código]]="",Dados_ordenados[[#This Row],[ID 1-catálogo-código]]&lt;&gt;catmat_proximo),Dados_ordenados[[#This Row],[ID concatenado por catálogo/código]],"")</f>
        <v/>
      </c>
    </row>
    <row r="242" spans="1:17" x14ac:dyDescent="0.25">
      <c r="A242" s="63" t="str">
        <f ca="1">area_gestora_concatenada</f>
        <v>SETI</v>
      </c>
      <c r="B242" s="64">
        <f ca="1">IFERROR(IF(INDEX(INDIRECT(area_gestora&amp;"!$B$6:$B$1000"),linha_itemPAC+1)=0,"NÃO INFORMADO",INDEX(INDIRECT(area_gestora&amp;"!$B$6:$B$1000"),linha_itemPAC+1)),"")</f>
        <v>36</v>
      </c>
      <c r="C242" s="64" t="str">
        <f ca="1">IFERROR(IF(INDEX(INDIRECT(area_gestora&amp;"!$D$6:$D$1000"),linha_itemPAC+1)="N/A","N/A", IF(INDEX(INDIRECT(area_gestora&amp;"!$D$6:$D$1000"),linha_itemPAC+1)="","NÃO INFORMADO", IF(INDEX(INDIRECT(area_gestora&amp;"!$D$6:$D$1000"),linha_itemPAC+1)=0,"NÃO INFORMADO", INDEX(INDIRECT(area_gestora&amp;"!$D$6:$D$1000"),linha_itemPAC+1)))),"")</f>
        <v>CATSER</v>
      </c>
      <c r="D242" s="64">
        <f ca="1">IFERROR(IF(ISERROR(VALUE(Dados_tratados[[#This Row],[Catálogo]]))=FALSE,Dados_tratados[[#This Row],[Catálogo]],VLOOKUP(Dados_tratados[[#This Row],[Catálogo]],$S$3:$T$6,2,FALSE)),"")</f>
        <v>1</v>
      </c>
      <c r="E242" s="64">
        <f ca="1">IFERROR(IF(INDEX(INDIRECT(area_gestora&amp;"!$E$6:$E$1000"),linha_itemPAC+1)="N/A",9999999,
IF(INDEX(INDIRECT(area_gestora&amp;"!$E$6:$E$1000"),linha_itemPAC+1)="",0,
VALUE(INDEX(INDIRECT(area_gestora&amp;"!$E$6:$E$1000"),linha_itemPAC+1)))),"")</f>
        <v>27472</v>
      </c>
      <c r="F242" s="64">
        <f ca="1">IFERROR(IF(Dados_tratados[[#This Row],[Código CATSER ou Classe CATMAT]]="","",VALUE(1&amp;TEXT(Dados_tratados[[#This Row],[Código CATSER ou Classe CATMAT]],"0000000")&amp;Dados_tratados[[#This Row],[ID Catálogo]])),"")</f>
        <v>100274721</v>
      </c>
      <c r="G242" s="64" t="str">
        <f ca="1">IF(Dados_tratados[[#This Row],[Código CATSER ou Classe CATMAT]]="","",COUNTIF(catmat_col_range,Dados_tratados[[#This Row],[Concatenação ID 1-catálogo-código]])&amp;"-"&amp;Dados_tratados[[#This Row],[Concatenação ID 1-catálogo-código]])</f>
        <v>3-100274721</v>
      </c>
      <c r="H242" s="65">
        <f ca="1">IFERROR(INDEX(INDIRECT(area_gestora&amp;"!$L$6:$L$1000"),linha_itemPAC+1),"")</f>
        <v>0</v>
      </c>
      <c r="I242" s="66" t="str">
        <f ca="1">Dados_tratados[[#This Row],[Área Gestora]]&amp;"-"&amp;Dados_tratados[[#This Row],[ID PCA]]</f>
        <v>SETI-36</v>
      </c>
      <c r="K242" s="67">
        <f ca="1">IFERROR(SMALL(Dados_tratados[Concatenação ID 1-catálogo-código],ROW(Dados_tratados[[#This Row],[Concatenação ID 1-catálogo-código]])-2),"")</f>
        <v>100151561</v>
      </c>
      <c r="L242" s="67" t="str">
        <f ca="1">IFERROR(INDEX('Tratamento de dados'!$S$3:$S$6,MATCH(VALUE(RIGHT(Dados_ordenados[[#This Row],[ID 1-catálogo-código]],1)),'Tratamento de dados'!$T$3:$T$6,0)),"")</f>
        <v>CATSER</v>
      </c>
      <c r="M242" s="67">
        <f ca="1">IFERROR(VALUE(MID(Dados_ordenados[[#This Row],[ID 1-catálogo-código]],2,7)),"")</f>
        <v>15156</v>
      </c>
      <c r="N242" s="68">
        <f ca="1">IFERROR(VLOOKUP(COUNTIF(catmat_ord_col_range,Dados_ordenados[[#This Row],[ID 1-catálogo-código]])&amp;"-"&amp;Dados_ordenados[[#This Row],[ID 1-catálogo-código]],Dados_tratados[[CATMAT/CATSER - Contagem de ocorrências]:[Área Gestora + ID]],2,FALSE),"")</f>
        <v>2006.16</v>
      </c>
      <c r="O242" s="69" t="str">
        <f ca="1">IFERROR(VLOOKUP(COUNTIF(catmat_ord_col_range,Dados_ordenados[[#This Row],[ID 1-catálogo-código]])&amp;"-"&amp;Dados_ordenados[[#This Row],[ID 1-catálogo-código]],Dados_tratados[[CATMAT/CATSER - Contagem de ocorrências]:[Área Gestora + ID]],3,FALSE),"")</f>
        <v>SEGE-23</v>
      </c>
      <c r="P242" s="70" t="str">
        <f ca="1">IF(OR(Dados_ordenados[[#This Row],[ID 1-catálogo-código]]="",Dados_ordenados[[#This Row],[ID 1-catálogo-código]]&lt;&gt;catmat_anterior),Dados_ordenados[[#This Row],[Área Gestora-ID]],areagestoraID_anterior&amp;", "&amp;Dados_ordenados[[#This Row],[Área Gestora-ID]])</f>
        <v>SEGE-1, SEGE-1, SEGE-19, SEGE-21, SEGE-23</v>
      </c>
      <c r="Q242" s="70" t="str">
        <f ca="1">IF(OR(Dados_ordenados[[#This Row],[ID 1-catálogo-código]]="",Dados_ordenados[[#This Row],[ID 1-catálogo-código]]&lt;&gt;catmat_proximo),Dados_ordenados[[#This Row],[ID concatenado por catálogo/código]],"")</f>
        <v>SEGE-1, SEGE-1, SEGE-19, SEGE-21, SEGE-23</v>
      </c>
    </row>
    <row r="243" spans="1:17" x14ac:dyDescent="0.25">
      <c r="A243" s="63" t="str">
        <f ca="1">area_gestora_concatenada</f>
        <v>SETI</v>
      </c>
      <c r="B243" s="64">
        <f ca="1">IFERROR(IF(INDEX(INDIRECT(area_gestora&amp;"!$B$6:$B$1000"),linha_itemPAC+1)=0,"NÃO INFORMADO",INDEX(INDIRECT(area_gestora&amp;"!$B$6:$B$1000"),linha_itemPAC+1)),"")</f>
        <v>37</v>
      </c>
      <c r="C243" s="64" t="str">
        <f ca="1">IFERROR(IF(INDEX(INDIRECT(area_gestora&amp;"!$D$6:$D$1000"),linha_itemPAC+1)="N/A","N/A", IF(INDEX(INDIRECT(area_gestora&amp;"!$D$6:$D$1000"),linha_itemPAC+1)="","NÃO INFORMADO", IF(INDEX(INDIRECT(area_gestora&amp;"!$D$6:$D$1000"),linha_itemPAC+1)=0,"NÃO INFORMADO", INDEX(INDIRECT(area_gestora&amp;"!$D$6:$D$1000"),linha_itemPAC+1)))),"")</f>
        <v>CATSER</v>
      </c>
      <c r="D243" s="64">
        <f ca="1">IFERROR(IF(ISERROR(VALUE(Dados_tratados[[#This Row],[Catálogo]]))=FALSE,Dados_tratados[[#This Row],[Catálogo]],VLOOKUP(Dados_tratados[[#This Row],[Catálogo]],$S$3:$T$6,2,FALSE)),"")</f>
        <v>1</v>
      </c>
      <c r="E243" s="64">
        <f ca="1">IFERROR(IF(INDEX(INDIRECT(area_gestora&amp;"!$E$6:$E$1000"),linha_itemPAC+1)="N/A",9999999,
IF(INDEX(INDIRECT(area_gestora&amp;"!$E$6:$E$1000"),linha_itemPAC+1)="",0,
VALUE(INDEX(INDIRECT(area_gestora&amp;"!$E$6:$E$1000"),linha_itemPAC+1)))),"")</f>
        <v>27502</v>
      </c>
      <c r="F243" s="64">
        <f ca="1">IFERROR(IF(Dados_tratados[[#This Row],[Código CATSER ou Classe CATMAT]]="","",VALUE(1&amp;TEXT(Dados_tratados[[#This Row],[Código CATSER ou Classe CATMAT]],"0000000")&amp;Dados_tratados[[#This Row],[ID Catálogo]])),"")</f>
        <v>100275021</v>
      </c>
      <c r="G243" s="64" t="str">
        <f ca="1">IF(Dados_tratados[[#This Row],[Código CATSER ou Classe CATMAT]]="","",COUNTIF(catmat_col_range,Dados_tratados[[#This Row],[Concatenação ID 1-catálogo-código]])&amp;"-"&amp;Dados_tratados[[#This Row],[Concatenação ID 1-catálogo-código]])</f>
        <v>7-100275021</v>
      </c>
      <c r="H243" s="65">
        <f ca="1">IFERROR(INDEX(INDIRECT(area_gestora&amp;"!$L$6:$L$1000"),linha_itemPAC+1),"")</f>
        <v>498797</v>
      </c>
      <c r="I243" s="66" t="str">
        <f ca="1">Dados_tratados[[#This Row],[Área Gestora]]&amp;"-"&amp;Dados_tratados[[#This Row],[ID PCA]]</f>
        <v>SETI-37</v>
      </c>
      <c r="K243" s="67">
        <f ca="1">IFERROR(SMALL(Dados_tratados[Concatenação ID 1-catálogo-código],ROW(Dados_tratados[[#This Row],[Concatenação ID 1-catálogo-código]])-2),"")</f>
        <v>100161951</v>
      </c>
      <c r="L243" s="67" t="str">
        <f ca="1">IFERROR(INDEX('Tratamento de dados'!$S$3:$S$6,MATCH(VALUE(RIGHT(Dados_ordenados[[#This Row],[ID 1-catálogo-código]],1)),'Tratamento de dados'!$T$3:$T$6,0)),"")</f>
        <v>CATSER</v>
      </c>
      <c r="M243" s="67">
        <f ca="1">IFERROR(VALUE(MID(Dados_ordenados[[#This Row],[ID 1-catálogo-código]],2,7)),"")</f>
        <v>16195</v>
      </c>
      <c r="N243" s="68">
        <f ca="1">IFERROR(VLOOKUP(COUNTIF(catmat_ord_col_range,Dados_ordenados[[#This Row],[ID 1-catálogo-código]])&amp;"-"&amp;Dados_ordenados[[#This Row],[ID 1-catálogo-código]],Dados_tratados[[CATMAT/CATSER - Contagem de ocorrências]:[Área Gestora + ID]],2,FALSE),"")</f>
        <v>12268.65</v>
      </c>
      <c r="O243" s="69" t="str">
        <f ca="1">IFERROR(VLOOKUP(COUNTIF(catmat_ord_col_range,Dados_ordenados[[#This Row],[ID 1-catálogo-código]])&amp;"-"&amp;Dados_ordenados[[#This Row],[ID 1-catálogo-código]],Dados_tratados[[CATMAT/CATSER - Contagem de ocorrências]:[Área Gestora + ID]],3,FALSE),"")</f>
        <v>SADI-29</v>
      </c>
      <c r="P243" s="70" t="str">
        <f ca="1">IF(OR(Dados_ordenados[[#This Row],[ID 1-catálogo-código]]="",Dados_ordenados[[#This Row],[ID 1-catálogo-código]]&lt;&gt;catmat_anterior),Dados_ordenados[[#This Row],[Área Gestora-ID]],areagestoraID_anterior&amp;", "&amp;Dados_ordenados[[#This Row],[Área Gestora-ID]])</f>
        <v>SADI-29</v>
      </c>
      <c r="Q243" s="70" t="str">
        <f ca="1">IF(OR(Dados_ordenados[[#This Row],[ID 1-catálogo-código]]="",Dados_ordenados[[#This Row],[ID 1-catálogo-código]]&lt;&gt;catmat_proximo),Dados_ordenados[[#This Row],[ID concatenado por catálogo/código]],"")</f>
        <v/>
      </c>
    </row>
    <row r="244" spans="1:17" x14ac:dyDescent="0.25">
      <c r="A244" s="63" t="str">
        <f ca="1">area_gestora_concatenada</f>
        <v>SETI</v>
      </c>
      <c r="B244" s="64">
        <f ca="1">IFERROR(IF(INDEX(INDIRECT(area_gestora&amp;"!$B$6:$B$1000"),linha_itemPAC+1)=0,"NÃO INFORMADO",INDEX(INDIRECT(area_gestora&amp;"!$B$6:$B$1000"),linha_itemPAC+1)),"")</f>
        <v>38</v>
      </c>
      <c r="C244" s="64" t="str">
        <f ca="1">IFERROR(IF(INDEX(INDIRECT(area_gestora&amp;"!$D$6:$D$1000"),linha_itemPAC+1)="N/A","N/A", IF(INDEX(INDIRECT(area_gestora&amp;"!$D$6:$D$1000"),linha_itemPAC+1)="","NÃO INFORMADO", IF(INDEX(INDIRECT(area_gestora&amp;"!$D$6:$D$1000"),linha_itemPAC+1)=0,"NÃO INFORMADO", INDEX(INDIRECT(area_gestora&amp;"!$D$6:$D$1000"),linha_itemPAC+1)))),"")</f>
        <v>CATSER</v>
      </c>
      <c r="D244" s="64">
        <f ca="1">IFERROR(IF(ISERROR(VALUE(Dados_tratados[[#This Row],[Catálogo]]))=FALSE,Dados_tratados[[#This Row],[Catálogo]],VLOOKUP(Dados_tratados[[#This Row],[Catálogo]],$S$3:$T$6,2,FALSE)),"")</f>
        <v>1</v>
      </c>
      <c r="E244" s="64">
        <f ca="1">IFERROR(IF(INDEX(INDIRECT(area_gestora&amp;"!$E$6:$E$1000"),linha_itemPAC+1)="N/A",9999999,
IF(INDEX(INDIRECT(area_gestora&amp;"!$E$6:$E$1000"),linha_itemPAC+1)="",0,
VALUE(INDEX(INDIRECT(area_gestora&amp;"!$E$6:$E$1000"),linha_itemPAC+1)))),"")</f>
        <v>27502</v>
      </c>
      <c r="F244" s="64">
        <f ca="1">IFERROR(IF(Dados_tratados[[#This Row],[Código CATSER ou Classe CATMAT]]="","",VALUE(1&amp;TEXT(Dados_tratados[[#This Row],[Código CATSER ou Classe CATMAT]],"0000000")&amp;Dados_tratados[[#This Row],[ID Catálogo]])),"")</f>
        <v>100275021</v>
      </c>
      <c r="G244" s="64" t="str">
        <f ca="1">IF(Dados_tratados[[#This Row],[Código CATSER ou Classe CATMAT]]="","",COUNTIF(catmat_col_range,Dados_tratados[[#This Row],[Concatenação ID 1-catálogo-código]])&amp;"-"&amp;Dados_tratados[[#This Row],[Concatenação ID 1-catálogo-código]])</f>
        <v>8-100275021</v>
      </c>
      <c r="H244" s="65">
        <f ca="1">IFERROR(INDEX(INDIRECT(area_gestora&amp;"!$L$6:$L$1000"),linha_itemPAC+1),"")</f>
        <v>98328</v>
      </c>
      <c r="I244" s="66" t="str">
        <f ca="1">Dados_tratados[[#This Row],[Área Gestora]]&amp;"-"&amp;Dados_tratados[[#This Row],[ID PCA]]</f>
        <v>SETI-38</v>
      </c>
      <c r="K244" s="67">
        <f ca="1">IFERROR(SMALL(Dados_tratados[Concatenação ID 1-catálogo-código],ROW(Dados_tratados[[#This Row],[Concatenação ID 1-catálogo-código]])-2),"")</f>
        <v>100161951</v>
      </c>
      <c r="L244" s="67" t="str">
        <f ca="1">IFERROR(INDEX('Tratamento de dados'!$S$3:$S$6,MATCH(VALUE(RIGHT(Dados_ordenados[[#This Row],[ID 1-catálogo-código]],1)),'Tratamento de dados'!$T$3:$T$6,0)),"")</f>
        <v>CATSER</v>
      </c>
      <c r="M244" s="67">
        <f ca="1">IFERROR(VALUE(MID(Dados_ordenados[[#This Row],[ID 1-catálogo-código]],2,7)),"")</f>
        <v>16195</v>
      </c>
      <c r="N244" s="68">
        <f ca="1">IFERROR(VLOOKUP(COUNTIF(catmat_ord_col_range,Dados_ordenados[[#This Row],[ID 1-catálogo-código]])&amp;"-"&amp;Dados_ordenados[[#This Row],[ID 1-catálogo-código]],Dados_tratados[[CATMAT/CATSER - Contagem de ocorrências]:[Área Gestora + ID]],2,FALSE),"")</f>
        <v>13496.94</v>
      </c>
      <c r="O244" s="69" t="str">
        <f ca="1">IFERROR(VLOOKUP(COUNTIF(catmat_ord_col_range,Dados_ordenados[[#This Row],[ID 1-catálogo-código]])&amp;"-"&amp;Dados_ordenados[[#This Row],[ID 1-catálogo-código]],Dados_tratados[[CATMAT/CATSER - Contagem de ocorrências]:[Área Gestora + ID]],3,FALSE),"")</f>
        <v>SADI-37</v>
      </c>
      <c r="P244" s="70" t="str">
        <f ca="1">IF(OR(Dados_ordenados[[#This Row],[ID 1-catálogo-código]]="",Dados_ordenados[[#This Row],[ID 1-catálogo-código]]&lt;&gt;catmat_anterior),Dados_ordenados[[#This Row],[Área Gestora-ID]],areagestoraID_anterior&amp;", "&amp;Dados_ordenados[[#This Row],[Área Gestora-ID]])</f>
        <v>SADI-29, SADI-37</v>
      </c>
      <c r="Q244" s="70" t="str">
        <f ca="1">IF(OR(Dados_ordenados[[#This Row],[ID 1-catálogo-código]]="",Dados_ordenados[[#This Row],[ID 1-catálogo-código]]&lt;&gt;catmat_proximo),Dados_ordenados[[#This Row],[ID concatenado por catálogo/código]],"")</f>
        <v/>
      </c>
    </row>
    <row r="245" spans="1:17" x14ac:dyDescent="0.25">
      <c r="A245" s="63" t="str">
        <f ca="1">area_gestora_concatenada</f>
        <v>SETI</v>
      </c>
      <c r="B245" s="64">
        <f ca="1">IFERROR(IF(INDEX(INDIRECT(area_gestora&amp;"!$B$6:$B$1000"),linha_itemPAC+1)=0,"NÃO INFORMADO",INDEX(INDIRECT(area_gestora&amp;"!$B$6:$B$1000"),linha_itemPAC+1)),"")</f>
        <v>39</v>
      </c>
      <c r="C245" s="64" t="str">
        <f ca="1">IFERROR(IF(INDEX(INDIRECT(area_gestora&amp;"!$D$6:$D$1000"),linha_itemPAC+1)="N/A","N/A", IF(INDEX(INDIRECT(area_gestora&amp;"!$D$6:$D$1000"),linha_itemPAC+1)="","NÃO INFORMADO", IF(INDEX(INDIRECT(area_gestora&amp;"!$D$6:$D$1000"),linha_itemPAC+1)=0,"NÃO INFORMADO", INDEX(INDIRECT(area_gestora&amp;"!$D$6:$D$1000"),linha_itemPAC+1)))),"")</f>
        <v>CATMAT</v>
      </c>
      <c r="D245" s="64">
        <f ca="1">IFERROR(IF(ISERROR(VALUE(Dados_tratados[[#This Row],[Catálogo]]))=FALSE,Dados_tratados[[#This Row],[Catálogo]],VLOOKUP(Dados_tratados[[#This Row],[Catálogo]],$S$3:$T$6,2,FALSE)),"")</f>
        <v>2</v>
      </c>
      <c r="E245" s="64">
        <f ca="1">IFERROR(IF(INDEX(INDIRECT(area_gestora&amp;"!$E$6:$E$1000"),linha_itemPAC+1)="N/A",9999999,
IF(INDEX(INDIRECT(area_gestora&amp;"!$E$6:$E$1000"),linha_itemPAC+1)="",0,
VALUE(INDEX(INDIRECT(area_gestora&amp;"!$E$6:$E$1000"),linha_itemPAC+1)))),"")</f>
        <v>7010</v>
      </c>
      <c r="F245" s="64">
        <f ca="1">IFERROR(IF(Dados_tratados[[#This Row],[Código CATSER ou Classe CATMAT]]="","",VALUE(1&amp;TEXT(Dados_tratados[[#This Row],[Código CATSER ou Classe CATMAT]],"0000000")&amp;Dados_tratados[[#This Row],[ID Catálogo]])),"")</f>
        <v>100070102</v>
      </c>
      <c r="G245" s="64" t="str">
        <f ca="1">IF(Dados_tratados[[#This Row],[Código CATSER ou Classe CATMAT]]="","",COUNTIF(catmat_col_range,Dados_tratados[[#This Row],[Concatenação ID 1-catálogo-código]])&amp;"-"&amp;Dados_tratados[[#This Row],[Concatenação ID 1-catálogo-código]])</f>
        <v>1-100070102</v>
      </c>
      <c r="H245" s="65">
        <f ca="1">IFERROR(INDEX(INDIRECT(area_gestora&amp;"!$L$6:$L$1000"),linha_itemPAC+1),"")</f>
        <v>3187680</v>
      </c>
      <c r="I245" s="66" t="str">
        <f ca="1">Dados_tratados[[#This Row],[Área Gestora]]&amp;"-"&amp;Dados_tratados[[#This Row],[ID PCA]]</f>
        <v>SETI-39</v>
      </c>
      <c r="K245" s="67">
        <f ca="1">IFERROR(SMALL(Dados_tratados[Concatenação ID 1-catálogo-código],ROW(Dados_tratados[[#This Row],[Concatenação ID 1-catálogo-código]])-2),"")</f>
        <v>100161951</v>
      </c>
      <c r="L245" s="67" t="str">
        <f ca="1">IFERROR(INDEX('Tratamento de dados'!$S$3:$S$6,MATCH(VALUE(RIGHT(Dados_ordenados[[#This Row],[ID 1-catálogo-código]],1)),'Tratamento de dados'!$T$3:$T$6,0)),"")</f>
        <v>CATSER</v>
      </c>
      <c r="M245" s="67">
        <f ca="1">IFERROR(VALUE(MID(Dados_ordenados[[#This Row],[ID 1-catálogo-código]],2,7)),"")</f>
        <v>16195</v>
      </c>
      <c r="N245" s="68">
        <f ca="1">IFERROR(VLOOKUP(COUNTIF(catmat_ord_col_range,Dados_ordenados[[#This Row],[ID 1-catálogo-código]])&amp;"-"&amp;Dados_ordenados[[#This Row],[ID 1-catálogo-código]],Dados_tratados[[CATMAT/CATSER - Contagem de ocorrências]:[Área Gestora + ID]],2,FALSE),"")</f>
        <v>1729.84</v>
      </c>
      <c r="O245" s="69" t="str">
        <f ca="1">IFERROR(VLOOKUP(COUNTIF(catmat_ord_col_range,Dados_ordenados[[#This Row],[ID 1-catálogo-código]])&amp;"-"&amp;Dados_ordenados[[#This Row],[ID 1-catálogo-código]],Dados_tratados[[CATMAT/CATSER - Contagem de ocorrências]:[Área Gestora + ID]],3,FALSE),"")</f>
        <v>SADI-38</v>
      </c>
      <c r="P245" s="70" t="str">
        <f ca="1">IF(OR(Dados_ordenados[[#This Row],[ID 1-catálogo-código]]="",Dados_ordenados[[#This Row],[ID 1-catálogo-código]]&lt;&gt;catmat_anterior),Dados_ordenados[[#This Row],[Área Gestora-ID]],areagestoraID_anterior&amp;", "&amp;Dados_ordenados[[#This Row],[Área Gestora-ID]])</f>
        <v>SADI-29, SADI-37, SADI-38</v>
      </c>
      <c r="Q245" s="70" t="str">
        <f ca="1">IF(OR(Dados_ordenados[[#This Row],[ID 1-catálogo-código]]="",Dados_ordenados[[#This Row],[ID 1-catálogo-código]]&lt;&gt;catmat_proximo),Dados_ordenados[[#This Row],[ID concatenado por catálogo/código]],"")</f>
        <v/>
      </c>
    </row>
    <row r="246" spans="1:17" x14ac:dyDescent="0.25">
      <c r="A246" s="63" t="str">
        <f ca="1">area_gestora_concatenada</f>
        <v>SETI</v>
      </c>
      <c r="B246" s="64">
        <f ca="1">IFERROR(IF(INDEX(INDIRECT(area_gestora&amp;"!$B$6:$B$1000"),linha_itemPAC+1)=0,"NÃO INFORMADO",INDEX(INDIRECT(area_gestora&amp;"!$B$6:$B$1000"),linha_itemPAC+1)),"")</f>
        <v>40</v>
      </c>
      <c r="C246" s="64" t="str">
        <f ca="1">IFERROR(IF(INDEX(INDIRECT(area_gestora&amp;"!$D$6:$D$1000"),linha_itemPAC+1)="N/A","N/A", IF(INDEX(INDIRECT(area_gestora&amp;"!$D$6:$D$1000"),linha_itemPAC+1)="","NÃO INFORMADO", IF(INDEX(INDIRECT(area_gestora&amp;"!$D$6:$D$1000"),linha_itemPAC+1)=0,"NÃO INFORMADO", INDEX(INDIRECT(area_gestora&amp;"!$D$6:$D$1000"),linha_itemPAC+1)))),"")</f>
        <v>CATMAT</v>
      </c>
      <c r="D246" s="64">
        <f ca="1">IFERROR(IF(ISERROR(VALUE(Dados_tratados[[#This Row],[Catálogo]]))=FALSE,Dados_tratados[[#This Row],[Catálogo]],VLOOKUP(Dados_tratados[[#This Row],[Catálogo]],$S$3:$T$6,2,FALSE)),"")</f>
        <v>2</v>
      </c>
      <c r="E246" s="64">
        <f ca="1">IFERROR(IF(INDEX(INDIRECT(area_gestora&amp;"!$E$6:$E$1000"),linha_itemPAC+1)="N/A",9999999,
IF(INDEX(INDIRECT(area_gestora&amp;"!$E$6:$E$1000"),linha_itemPAC+1)="",0,
VALUE(INDEX(INDIRECT(area_gestora&amp;"!$E$6:$E$1000"),linha_itemPAC+1)))),"")</f>
        <v>7010</v>
      </c>
      <c r="F246" s="64">
        <f ca="1">IFERROR(IF(Dados_tratados[[#This Row],[Código CATSER ou Classe CATMAT]]="","",VALUE(1&amp;TEXT(Dados_tratados[[#This Row],[Código CATSER ou Classe CATMAT]],"0000000")&amp;Dados_tratados[[#This Row],[ID Catálogo]])),"")</f>
        <v>100070102</v>
      </c>
      <c r="G246" s="64" t="str">
        <f ca="1">IF(Dados_tratados[[#This Row],[Código CATSER ou Classe CATMAT]]="","",COUNTIF(catmat_col_range,Dados_tratados[[#This Row],[Concatenação ID 1-catálogo-código]])&amp;"-"&amp;Dados_tratados[[#This Row],[Concatenação ID 1-catálogo-código]])</f>
        <v>2-100070102</v>
      </c>
      <c r="H246" s="65">
        <f ca="1">IFERROR(INDEX(INDIRECT(area_gestora&amp;"!$L$6:$L$1000"),linha_itemPAC+1),"")</f>
        <v>2441550</v>
      </c>
      <c r="I246" s="66" t="str">
        <f ca="1">Dados_tratados[[#This Row],[Área Gestora]]&amp;"-"&amp;Dados_tratados[[#This Row],[ID PCA]]</f>
        <v>SETI-40</v>
      </c>
      <c r="K246" s="67">
        <f ca="1">IFERROR(SMALL(Dados_tratados[Concatenação ID 1-catálogo-código],ROW(Dados_tratados[[#This Row],[Concatenação ID 1-catálogo-código]])-2),"")</f>
        <v>100161951</v>
      </c>
      <c r="L246" s="67" t="str">
        <f ca="1">IFERROR(INDEX('Tratamento de dados'!$S$3:$S$6,MATCH(VALUE(RIGHT(Dados_ordenados[[#This Row],[ID 1-catálogo-código]],1)),'Tratamento de dados'!$T$3:$T$6,0)),"")</f>
        <v>CATSER</v>
      </c>
      <c r="M246" s="67">
        <f ca="1">IFERROR(VALUE(MID(Dados_ordenados[[#This Row],[ID 1-catálogo-código]],2,7)),"")</f>
        <v>16195</v>
      </c>
      <c r="N246" s="68">
        <f ca="1">IFERROR(VLOOKUP(COUNTIF(catmat_ord_col_range,Dados_ordenados[[#This Row],[ID 1-catálogo-código]])&amp;"-"&amp;Dados_ordenados[[#This Row],[ID 1-catálogo-código]],Dados_tratados[[CATMAT/CATSER - Contagem de ocorrências]:[Área Gestora + ID]],2,FALSE),"")</f>
        <v>6581.14</v>
      </c>
      <c r="O246" s="69" t="str">
        <f ca="1">IFERROR(VLOOKUP(COUNTIF(catmat_ord_col_range,Dados_ordenados[[#This Row],[ID 1-catálogo-código]])&amp;"-"&amp;Dados_ordenados[[#This Row],[ID 1-catálogo-código]],Dados_tratados[[CATMAT/CATSER - Contagem de ocorrências]:[Área Gestora + ID]],3,FALSE),"")</f>
        <v>SADI-39</v>
      </c>
      <c r="P246" s="70" t="str">
        <f ca="1">IF(OR(Dados_ordenados[[#This Row],[ID 1-catálogo-código]]="",Dados_ordenados[[#This Row],[ID 1-catálogo-código]]&lt;&gt;catmat_anterior),Dados_ordenados[[#This Row],[Área Gestora-ID]],areagestoraID_anterior&amp;", "&amp;Dados_ordenados[[#This Row],[Área Gestora-ID]])</f>
        <v>SADI-29, SADI-37, SADI-38, SADI-39</v>
      </c>
      <c r="Q246" s="70" t="str">
        <f ca="1">IF(OR(Dados_ordenados[[#This Row],[ID 1-catálogo-código]]="",Dados_ordenados[[#This Row],[ID 1-catálogo-código]]&lt;&gt;catmat_proximo),Dados_ordenados[[#This Row],[ID concatenado por catálogo/código]],"")</f>
        <v/>
      </c>
    </row>
    <row r="247" spans="1:17" x14ac:dyDescent="0.25">
      <c r="A247" s="63" t="str">
        <f ca="1">area_gestora_concatenada</f>
        <v>SETI</v>
      </c>
      <c r="B247" s="64">
        <f ca="1">IFERROR(IF(INDEX(INDIRECT(area_gestora&amp;"!$B$6:$B$1000"),linha_itemPAC+1)=0,"NÃO INFORMADO",INDEX(INDIRECT(area_gestora&amp;"!$B$6:$B$1000"),linha_itemPAC+1)),"")</f>
        <v>41</v>
      </c>
      <c r="C247" s="64" t="str">
        <f ca="1">IFERROR(IF(INDEX(INDIRECT(area_gestora&amp;"!$D$6:$D$1000"),linha_itemPAC+1)="N/A","N/A", IF(INDEX(INDIRECT(area_gestora&amp;"!$D$6:$D$1000"),linha_itemPAC+1)="","NÃO INFORMADO", IF(INDEX(INDIRECT(area_gestora&amp;"!$D$6:$D$1000"),linha_itemPAC+1)=0,"NÃO INFORMADO", INDEX(INDIRECT(area_gestora&amp;"!$D$6:$D$1000"),linha_itemPAC+1)))),"")</f>
        <v>CATMAT</v>
      </c>
      <c r="D247" s="64">
        <f ca="1">IFERROR(IF(ISERROR(VALUE(Dados_tratados[[#This Row],[Catálogo]]))=FALSE,Dados_tratados[[#This Row],[Catálogo]],VLOOKUP(Dados_tratados[[#This Row],[Catálogo]],$S$3:$T$6,2,FALSE)),"")</f>
        <v>2</v>
      </c>
      <c r="E247" s="64">
        <f ca="1">IFERROR(IF(INDEX(INDIRECT(area_gestora&amp;"!$E$6:$E$1000"),linha_itemPAC+1)="N/A",9999999,
IF(INDEX(INDIRECT(area_gestora&amp;"!$E$6:$E$1000"),linha_itemPAC+1)="",0,
VALUE(INDEX(INDIRECT(area_gestora&amp;"!$E$6:$E$1000"),linha_itemPAC+1)))),"")</f>
        <v>7050</v>
      </c>
      <c r="F247" s="64">
        <f ca="1">IFERROR(IF(Dados_tratados[[#This Row],[Código CATSER ou Classe CATMAT]]="","",VALUE(1&amp;TEXT(Dados_tratados[[#This Row],[Código CATSER ou Classe CATMAT]],"0000000")&amp;Dados_tratados[[#This Row],[ID Catálogo]])),"")</f>
        <v>100070502</v>
      </c>
      <c r="G247" s="64" t="str">
        <f ca="1">IF(Dados_tratados[[#This Row],[Código CATSER ou Classe CATMAT]]="","",COUNTIF(catmat_col_range,Dados_tratados[[#This Row],[Concatenação ID 1-catálogo-código]])&amp;"-"&amp;Dados_tratados[[#This Row],[Concatenação ID 1-catálogo-código]])</f>
        <v>1-100070502</v>
      </c>
      <c r="H247" s="65">
        <f ca="1">IFERROR(INDEX(INDIRECT(area_gestora&amp;"!$L$6:$L$1000"),linha_itemPAC+1),"")</f>
        <v>0</v>
      </c>
      <c r="I247" s="66" t="str">
        <f ca="1">Dados_tratados[[#This Row],[Área Gestora]]&amp;"-"&amp;Dados_tratados[[#This Row],[ID PCA]]</f>
        <v>SETI-41</v>
      </c>
      <c r="K247" s="67">
        <f ca="1">IFERROR(SMALL(Dados_tratados[Concatenação ID 1-catálogo-código],ROW(Dados_tratados[[#This Row],[Concatenação ID 1-catálogo-código]])-2),"")</f>
        <v>100161951</v>
      </c>
      <c r="L247" s="67" t="str">
        <f ca="1">IFERROR(INDEX('Tratamento de dados'!$S$3:$S$6,MATCH(VALUE(RIGHT(Dados_ordenados[[#This Row],[ID 1-catálogo-código]],1)),'Tratamento de dados'!$T$3:$T$6,0)),"")</f>
        <v>CATSER</v>
      </c>
      <c r="M247" s="67">
        <f ca="1">IFERROR(VALUE(MID(Dados_ordenados[[#This Row],[ID 1-catálogo-código]],2,7)),"")</f>
        <v>16195</v>
      </c>
      <c r="N247" s="68">
        <f ca="1">IFERROR(VLOOKUP(COUNTIF(catmat_ord_col_range,Dados_ordenados[[#This Row],[ID 1-catálogo-código]])&amp;"-"&amp;Dados_ordenados[[#This Row],[ID 1-catálogo-código]],Dados_tratados[[CATMAT/CATSER - Contagem de ocorrências]:[Área Gestora + ID]],2,FALSE),"")</f>
        <v>2750</v>
      </c>
      <c r="O247" s="69" t="str">
        <f ca="1">IFERROR(VLOOKUP(COUNTIF(catmat_ord_col_range,Dados_ordenados[[#This Row],[ID 1-catálogo-código]])&amp;"-"&amp;Dados_ordenados[[#This Row],[ID 1-catálogo-código]],Dados_tratados[[CATMAT/CATSER - Contagem de ocorrências]:[Área Gestora + ID]],3,FALSE),"")</f>
        <v>SADI-40</v>
      </c>
      <c r="P247" s="70" t="str">
        <f ca="1">IF(OR(Dados_ordenados[[#This Row],[ID 1-catálogo-código]]="",Dados_ordenados[[#This Row],[ID 1-catálogo-código]]&lt;&gt;catmat_anterior),Dados_ordenados[[#This Row],[Área Gestora-ID]],areagestoraID_anterior&amp;", "&amp;Dados_ordenados[[#This Row],[Área Gestora-ID]])</f>
        <v>SADI-29, SADI-37, SADI-38, SADI-39, SADI-40</v>
      </c>
      <c r="Q247" s="70" t="str">
        <f ca="1">IF(OR(Dados_ordenados[[#This Row],[ID 1-catálogo-código]]="",Dados_ordenados[[#This Row],[ID 1-catálogo-código]]&lt;&gt;catmat_proximo),Dados_ordenados[[#This Row],[ID concatenado por catálogo/código]],"")</f>
        <v/>
      </c>
    </row>
    <row r="248" spans="1:17" x14ac:dyDescent="0.25">
      <c r="A248" s="63" t="str">
        <f ca="1">area_gestora_concatenada</f>
        <v>SETI</v>
      </c>
      <c r="B248" s="64">
        <f ca="1">IFERROR(IF(INDEX(INDIRECT(area_gestora&amp;"!$B$6:$B$1000"),linha_itemPAC+1)=0,"NÃO INFORMADO",INDEX(INDIRECT(area_gestora&amp;"!$B$6:$B$1000"),linha_itemPAC+1)),"")</f>
        <v>42</v>
      </c>
      <c r="C248" s="64" t="str">
        <f ca="1">IFERROR(IF(INDEX(INDIRECT(area_gestora&amp;"!$D$6:$D$1000"),linha_itemPAC+1)="N/A","N/A", IF(INDEX(INDIRECT(area_gestora&amp;"!$D$6:$D$1000"),linha_itemPAC+1)="","NÃO INFORMADO", IF(INDEX(INDIRECT(area_gestora&amp;"!$D$6:$D$1000"),linha_itemPAC+1)=0,"NÃO INFORMADO", INDEX(INDIRECT(area_gestora&amp;"!$D$6:$D$1000"),linha_itemPAC+1)))),"")</f>
        <v>CATSER</v>
      </c>
      <c r="D248" s="64">
        <f ca="1">IFERROR(IF(ISERROR(VALUE(Dados_tratados[[#This Row],[Catálogo]]))=FALSE,Dados_tratados[[#This Row],[Catálogo]],VLOOKUP(Dados_tratados[[#This Row],[Catálogo]],$S$3:$T$6,2,FALSE)),"")</f>
        <v>1</v>
      </c>
      <c r="E248" s="64">
        <f ca="1">IFERROR(IF(INDEX(INDIRECT(area_gestora&amp;"!$E$6:$E$1000"),linha_itemPAC+1)="N/A",9999999,
IF(INDEX(INDIRECT(area_gestora&amp;"!$E$6:$E$1000"),linha_itemPAC+1)="",0,
VALUE(INDEX(INDIRECT(area_gestora&amp;"!$E$6:$E$1000"),linha_itemPAC+1)))),"")</f>
        <v>27502</v>
      </c>
      <c r="F248" s="64">
        <f ca="1">IFERROR(IF(Dados_tratados[[#This Row],[Código CATSER ou Classe CATMAT]]="","",VALUE(1&amp;TEXT(Dados_tratados[[#This Row],[Código CATSER ou Classe CATMAT]],"0000000")&amp;Dados_tratados[[#This Row],[ID Catálogo]])),"")</f>
        <v>100275021</v>
      </c>
      <c r="G248" s="64" t="str">
        <f ca="1">IF(Dados_tratados[[#This Row],[Código CATSER ou Classe CATMAT]]="","",COUNTIF(catmat_col_range,Dados_tratados[[#This Row],[Concatenação ID 1-catálogo-código]])&amp;"-"&amp;Dados_tratados[[#This Row],[Concatenação ID 1-catálogo-código]])</f>
        <v>9-100275021</v>
      </c>
      <c r="H248" s="65">
        <f ca="1">IFERROR(INDEX(INDIRECT(area_gestora&amp;"!$L$6:$L$1000"),linha_itemPAC+1),"")</f>
        <v>325008</v>
      </c>
      <c r="I248" s="66" t="str">
        <f ca="1">Dados_tratados[[#This Row],[Área Gestora]]&amp;"-"&amp;Dados_tratados[[#This Row],[ID PCA]]</f>
        <v>SETI-42</v>
      </c>
      <c r="K248" s="67">
        <f ca="1">IFERROR(SMALL(Dados_tratados[Concatenação ID 1-catálogo-código],ROW(Dados_tratados[[#This Row],[Concatenação ID 1-catálogo-código]])-2),"")</f>
        <v>100161951</v>
      </c>
      <c r="L248" s="67" t="str">
        <f ca="1">IFERROR(INDEX('Tratamento de dados'!$S$3:$S$6,MATCH(VALUE(RIGHT(Dados_ordenados[[#This Row],[ID 1-catálogo-código]],1)),'Tratamento de dados'!$T$3:$T$6,0)),"")</f>
        <v>CATSER</v>
      </c>
      <c r="M248" s="67">
        <f ca="1">IFERROR(VALUE(MID(Dados_ordenados[[#This Row],[ID 1-catálogo-código]],2,7)),"")</f>
        <v>16195</v>
      </c>
      <c r="N248" s="68">
        <f ca="1">IFERROR(VLOOKUP(COUNTIF(catmat_ord_col_range,Dados_ordenados[[#This Row],[ID 1-catálogo-código]])&amp;"-"&amp;Dados_ordenados[[#This Row],[ID 1-catálogo-código]],Dados_tratados[[CATMAT/CATSER - Contagem de ocorrências]:[Área Gestora + ID]],2,FALSE),"")</f>
        <v>70</v>
      </c>
      <c r="O248" s="69" t="str">
        <f ca="1">IFERROR(VLOOKUP(COUNTIF(catmat_ord_col_range,Dados_ordenados[[#This Row],[ID 1-catálogo-código]])&amp;"-"&amp;Dados_ordenados[[#This Row],[ID 1-catálogo-código]],Dados_tratados[[CATMAT/CATSER - Contagem de ocorrências]:[Área Gestora + ID]],3,FALSE),"")</f>
        <v>SADI-136</v>
      </c>
      <c r="P248" s="70" t="str">
        <f ca="1">IF(OR(Dados_ordenados[[#This Row],[ID 1-catálogo-código]]="",Dados_ordenados[[#This Row],[ID 1-catálogo-código]]&lt;&gt;catmat_anterior),Dados_ordenados[[#This Row],[Área Gestora-ID]],areagestoraID_anterior&amp;", "&amp;Dados_ordenados[[#This Row],[Área Gestora-ID]])</f>
        <v>SADI-29, SADI-37, SADI-38, SADI-39, SADI-40, SADI-136</v>
      </c>
      <c r="Q248" s="70" t="str">
        <f ca="1">IF(OR(Dados_ordenados[[#This Row],[ID 1-catálogo-código]]="",Dados_ordenados[[#This Row],[ID 1-catálogo-código]]&lt;&gt;catmat_proximo),Dados_ordenados[[#This Row],[ID concatenado por catálogo/código]],"")</f>
        <v/>
      </c>
    </row>
    <row r="249" spans="1:17" x14ac:dyDescent="0.25">
      <c r="A249" s="63" t="str">
        <f ca="1">area_gestora_concatenada</f>
        <v>SETI</v>
      </c>
      <c r="B249" s="64">
        <f ca="1">IFERROR(IF(INDEX(INDIRECT(area_gestora&amp;"!$B$6:$B$1000"),linha_itemPAC+1)=0,"NÃO INFORMADO",INDEX(INDIRECT(area_gestora&amp;"!$B$6:$B$1000"),linha_itemPAC+1)),"")</f>
        <v>43</v>
      </c>
      <c r="C249" s="64" t="str">
        <f ca="1">IFERROR(IF(INDEX(INDIRECT(area_gestora&amp;"!$D$6:$D$1000"),linha_itemPAC+1)="N/A","N/A", IF(INDEX(INDIRECT(area_gestora&amp;"!$D$6:$D$1000"),linha_itemPAC+1)="","NÃO INFORMADO", IF(INDEX(INDIRECT(area_gestora&amp;"!$D$6:$D$1000"),linha_itemPAC+1)=0,"NÃO INFORMADO", INDEX(INDIRECT(area_gestora&amp;"!$D$6:$D$1000"),linha_itemPAC+1)))),"")</f>
        <v>CATMAT</v>
      </c>
      <c r="D249" s="64">
        <f ca="1">IFERROR(IF(ISERROR(VALUE(Dados_tratados[[#This Row],[Catálogo]]))=FALSE,Dados_tratados[[#This Row],[Catálogo]],VLOOKUP(Dados_tratados[[#This Row],[Catálogo]],$S$3:$T$6,2,FALSE)),"")</f>
        <v>2</v>
      </c>
      <c r="E249" s="64">
        <f ca="1">IFERROR(IF(INDEX(INDIRECT(area_gestora&amp;"!$E$6:$E$1000"),linha_itemPAC+1)="N/A",9999999,
IF(INDEX(INDIRECT(area_gestora&amp;"!$E$6:$E$1000"),linha_itemPAC+1)="",0,
VALUE(INDEX(INDIRECT(area_gestora&amp;"!$E$6:$E$1000"),linha_itemPAC+1)))),"")</f>
        <v>7050</v>
      </c>
      <c r="F249" s="64">
        <f ca="1">IFERROR(IF(Dados_tratados[[#This Row],[Código CATSER ou Classe CATMAT]]="","",VALUE(1&amp;TEXT(Dados_tratados[[#This Row],[Código CATSER ou Classe CATMAT]],"0000000")&amp;Dados_tratados[[#This Row],[ID Catálogo]])),"")</f>
        <v>100070502</v>
      </c>
      <c r="G249" s="64" t="str">
        <f ca="1">IF(Dados_tratados[[#This Row],[Código CATSER ou Classe CATMAT]]="","",COUNTIF(catmat_col_range,Dados_tratados[[#This Row],[Concatenação ID 1-catálogo-código]])&amp;"-"&amp;Dados_tratados[[#This Row],[Concatenação ID 1-catálogo-código]])</f>
        <v>2-100070502</v>
      </c>
      <c r="H249" s="65">
        <f ca="1">IFERROR(INDEX(INDIRECT(area_gestora&amp;"!$L$6:$L$1000"),linha_itemPAC+1),"")</f>
        <v>0</v>
      </c>
      <c r="I249" s="66" t="str">
        <f ca="1">Dados_tratados[[#This Row],[Área Gestora]]&amp;"-"&amp;Dados_tratados[[#This Row],[ID PCA]]</f>
        <v>SETI-43</v>
      </c>
      <c r="K249" s="67">
        <f ca="1">IFERROR(SMALL(Dados_tratados[Concatenação ID 1-catálogo-código],ROW(Dados_tratados[[#This Row],[Concatenação ID 1-catálogo-código]])-2),"")</f>
        <v>100161951</v>
      </c>
      <c r="L249" s="67" t="str">
        <f ca="1">IFERROR(INDEX('Tratamento de dados'!$S$3:$S$6,MATCH(VALUE(RIGHT(Dados_ordenados[[#This Row],[ID 1-catálogo-código]],1)),'Tratamento de dados'!$T$3:$T$6,0)),"")</f>
        <v>CATSER</v>
      </c>
      <c r="M249" s="67">
        <f ca="1">IFERROR(VALUE(MID(Dados_ordenados[[#This Row],[ID 1-catálogo-código]],2,7)),"")</f>
        <v>16195</v>
      </c>
      <c r="N249" s="68">
        <f ca="1">IFERROR(VLOOKUP(COUNTIF(catmat_ord_col_range,Dados_ordenados[[#This Row],[ID 1-catálogo-código]])&amp;"-"&amp;Dados_ordenados[[#This Row],[ID 1-catálogo-código]],Dados_tratados[[CATMAT/CATSER - Contagem de ocorrências]:[Área Gestora + ID]],2,FALSE),"")</f>
        <v>942.59</v>
      </c>
      <c r="O249" s="69" t="str">
        <f ca="1">IFERROR(VLOOKUP(COUNTIF(catmat_ord_col_range,Dados_ordenados[[#This Row],[ID 1-catálogo-código]])&amp;"-"&amp;Dados_ordenados[[#This Row],[ID 1-catálogo-código]],Dados_tratados[[CATMAT/CATSER - Contagem de ocorrências]:[Área Gestora + ID]],3,FALSE),"")</f>
        <v>SEGE-7</v>
      </c>
      <c r="P249" s="70" t="str">
        <f ca="1">IF(OR(Dados_ordenados[[#This Row],[ID 1-catálogo-código]]="",Dados_ordenados[[#This Row],[ID 1-catálogo-código]]&lt;&gt;catmat_anterior),Dados_ordenados[[#This Row],[Área Gestora-ID]],areagestoraID_anterior&amp;", "&amp;Dados_ordenados[[#This Row],[Área Gestora-ID]])</f>
        <v>SADI-29, SADI-37, SADI-38, SADI-39, SADI-40, SADI-136, SEGE-7</v>
      </c>
      <c r="Q249" s="70" t="str">
        <f ca="1">IF(OR(Dados_ordenados[[#This Row],[ID 1-catálogo-código]]="",Dados_ordenados[[#This Row],[ID 1-catálogo-código]]&lt;&gt;catmat_proximo),Dados_ordenados[[#This Row],[ID concatenado por catálogo/código]],"")</f>
        <v/>
      </c>
    </row>
    <row r="250" spans="1:17" x14ac:dyDescent="0.25">
      <c r="A250" s="63" t="str">
        <f ca="1">area_gestora_concatenada</f>
        <v>SETI</v>
      </c>
      <c r="B250" s="64">
        <f ca="1">IFERROR(IF(INDEX(INDIRECT(area_gestora&amp;"!$B$6:$B$1000"),linha_itemPAC+1)=0,"NÃO INFORMADO",INDEX(INDIRECT(area_gestora&amp;"!$B$6:$B$1000"),linha_itemPAC+1)),"")</f>
        <v>44</v>
      </c>
      <c r="C250" s="64" t="str">
        <f ca="1">IFERROR(IF(INDEX(INDIRECT(area_gestora&amp;"!$D$6:$D$1000"),linha_itemPAC+1)="N/A","N/A", IF(INDEX(INDIRECT(area_gestora&amp;"!$D$6:$D$1000"),linha_itemPAC+1)="","NÃO INFORMADO", IF(INDEX(INDIRECT(area_gestora&amp;"!$D$6:$D$1000"),linha_itemPAC+1)=0,"NÃO INFORMADO", INDEX(INDIRECT(area_gestora&amp;"!$D$6:$D$1000"),linha_itemPAC+1)))),"")</f>
        <v>CATMAT</v>
      </c>
      <c r="D250" s="64">
        <f ca="1">IFERROR(IF(ISERROR(VALUE(Dados_tratados[[#This Row],[Catálogo]]))=FALSE,Dados_tratados[[#This Row],[Catálogo]],VLOOKUP(Dados_tratados[[#This Row],[Catálogo]],$S$3:$T$6,2,FALSE)),"")</f>
        <v>2</v>
      </c>
      <c r="E250" s="64">
        <f ca="1">IFERROR(IF(INDEX(INDIRECT(area_gestora&amp;"!$E$6:$E$1000"),linha_itemPAC+1)="N/A",9999999,
IF(INDEX(INDIRECT(area_gestora&amp;"!$E$6:$E$1000"),linha_itemPAC+1)="",0,
VALUE(INDEX(INDIRECT(area_gestora&amp;"!$E$6:$E$1000"),linha_itemPAC+1)))),"")</f>
        <v>20710</v>
      </c>
      <c r="F250" s="64">
        <f ca="1">IFERROR(IF(Dados_tratados[[#This Row],[Código CATSER ou Classe CATMAT]]="","",VALUE(1&amp;TEXT(Dados_tratados[[#This Row],[Código CATSER ou Classe CATMAT]],"0000000")&amp;Dados_tratados[[#This Row],[ID Catálogo]])),"")</f>
        <v>100207102</v>
      </c>
      <c r="G250" s="64" t="str">
        <f ca="1">IF(Dados_tratados[[#This Row],[Código CATSER ou Classe CATMAT]]="","",COUNTIF(catmat_col_range,Dados_tratados[[#This Row],[Concatenação ID 1-catálogo-código]])&amp;"-"&amp;Dados_tratados[[#This Row],[Concatenação ID 1-catálogo-código]])</f>
        <v>1-100207102</v>
      </c>
      <c r="H250" s="65">
        <f ca="1">IFERROR(INDEX(INDIRECT(area_gestora&amp;"!$L$6:$L$1000"),linha_itemPAC+1),"")</f>
        <v>0</v>
      </c>
      <c r="I250" s="66" t="str">
        <f ca="1">Dados_tratados[[#This Row],[Área Gestora]]&amp;"-"&amp;Dados_tratados[[#This Row],[ID PCA]]</f>
        <v>SETI-44</v>
      </c>
      <c r="K250" s="67">
        <f ca="1">IFERROR(SMALL(Dados_tratados[Concatenação ID 1-catálogo-código],ROW(Dados_tratados[[#This Row],[Concatenação ID 1-catálogo-código]])-2),"")</f>
        <v>100161951</v>
      </c>
      <c r="L250" s="67" t="str">
        <f ca="1">IFERROR(INDEX('Tratamento de dados'!$S$3:$S$6,MATCH(VALUE(RIGHT(Dados_ordenados[[#This Row],[ID 1-catálogo-código]],1)),'Tratamento de dados'!$T$3:$T$6,0)),"")</f>
        <v>CATSER</v>
      </c>
      <c r="M250" s="67">
        <f ca="1">IFERROR(VALUE(MID(Dados_ordenados[[#This Row],[ID 1-catálogo-código]],2,7)),"")</f>
        <v>16195</v>
      </c>
      <c r="N250" s="68">
        <f ca="1">IFERROR(VLOOKUP(COUNTIF(catmat_ord_col_range,Dados_ordenados[[#This Row],[ID 1-catálogo-código]])&amp;"-"&amp;Dados_ordenados[[#This Row],[ID 1-catálogo-código]],Dados_tratados[[CATMAT/CATSER - Contagem de ocorrências]:[Área Gestora + ID]],2,FALSE),"")</f>
        <v>350</v>
      </c>
      <c r="O250" s="69" t="str">
        <f ca="1">IFERROR(VLOOKUP(COUNTIF(catmat_ord_col_range,Dados_ordenados[[#This Row],[ID 1-catálogo-código]])&amp;"-"&amp;Dados_ordenados[[#This Row],[ID 1-catálogo-código]],Dados_tratados[[CATMAT/CATSER - Contagem de ocorrências]:[Área Gestora + ID]],3,FALSE),"")</f>
        <v>SSEG-14</v>
      </c>
      <c r="P250" s="70" t="str">
        <f ca="1">IF(OR(Dados_ordenados[[#This Row],[ID 1-catálogo-código]]="",Dados_ordenados[[#This Row],[ID 1-catálogo-código]]&lt;&gt;catmat_anterior),Dados_ordenados[[#This Row],[Área Gestora-ID]],areagestoraID_anterior&amp;", "&amp;Dados_ordenados[[#This Row],[Área Gestora-ID]])</f>
        <v>SADI-29, SADI-37, SADI-38, SADI-39, SADI-40, SADI-136, SEGE-7, SSEG-14</v>
      </c>
      <c r="Q250" s="70" t="str">
        <f ca="1">IF(OR(Dados_ordenados[[#This Row],[ID 1-catálogo-código]]="",Dados_ordenados[[#This Row],[ID 1-catálogo-código]]&lt;&gt;catmat_proximo),Dados_ordenados[[#This Row],[ID concatenado por catálogo/código]],"")</f>
        <v/>
      </c>
    </row>
    <row r="251" spans="1:17" x14ac:dyDescent="0.25">
      <c r="A251" s="63" t="str">
        <f ca="1">area_gestora_concatenada</f>
        <v>SETI</v>
      </c>
      <c r="B251" s="64">
        <f ca="1">IFERROR(IF(INDEX(INDIRECT(area_gestora&amp;"!$B$6:$B$1000"),linha_itemPAC+1)=0,"NÃO INFORMADO",INDEX(INDIRECT(area_gestora&amp;"!$B$6:$B$1000"),linha_itemPAC+1)),"")</f>
        <v>45</v>
      </c>
      <c r="C251" s="64" t="str">
        <f ca="1">IFERROR(IF(INDEX(INDIRECT(area_gestora&amp;"!$D$6:$D$1000"),linha_itemPAC+1)="N/A","N/A", IF(INDEX(INDIRECT(area_gestora&amp;"!$D$6:$D$1000"),linha_itemPAC+1)="","NÃO INFORMADO", IF(INDEX(INDIRECT(area_gestora&amp;"!$D$6:$D$1000"),linha_itemPAC+1)=0,"NÃO INFORMADO", INDEX(INDIRECT(area_gestora&amp;"!$D$6:$D$1000"),linha_itemPAC+1)))),"")</f>
        <v>CATSER</v>
      </c>
      <c r="D251" s="64">
        <f ca="1">IFERROR(IF(ISERROR(VALUE(Dados_tratados[[#This Row],[Catálogo]]))=FALSE,Dados_tratados[[#This Row],[Catálogo]],VLOOKUP(Dados_tratados[[#This Row],[Catálogo]],$S$3:$T$6,2,FALSE)),"")</f>
        <v>1</v>
      </c>
      <c r="E251" s="64">
        <f ca="1">IFERROR(IF(INDEX(INDIRECT(area_gestora&amp;"!$E$6:$E$1000"),linha_itemPAC+1)="N/A",9999999,
IF(INDEX(INDIRECT(area_gestora&amp;"!$E$6:$E$1000"),linha_itemPAC+1)="",0,
VALUE(INDEX(INDIRECT(area_gestora&amp;"!$E$6:$E$1000"),linha_itemPAC+1)))),"")</f>
        <v>25992</v>
      </c>
      <c r="F251" s="64">
        <f ca="1">IFERROR(IF(Dados_tratados[[#This Row],[Código CATSER ou Classe CATMAT]]="","",VALUE(1&amp;TEXT(Dados_tratados[[#This Row],[Código CATSER ou Classe CATMAT]],"0000000")&amp;Dados_tratados[[#This Row],[ID Catálogo]])),"")</f>
        <v>100259921</v>
      </c>
      <c r="G251" s="64" t="str">
        <f ca="1">IF(Dados_tratados[[#This Row],[Código CATSER ou Classe CATMAT]]="","",COUNTIF(catmat_col_range,Dados_tratados[[#This Row],[Concatenação ID 1-catálogo-código]])&amp;"-"&amp;Dados_tratados[[#This Row],[Concatenação ID 1-catálogo-código]])</f>
        <v>17-100259921</v>
      </c>
      <c r="H251" s="65">
        <f ca="1">IFERROR(INDEX(INDIRECT(area_gestora&amp;"!$L$6:$L$1000"),linha_itemPAC+1),"")</f>
        <v>221606</v>
      </c>
      <c r="I251" s="66" t="str">
        <f ca="1">Dados_tratados[[#This Row],[Área Gestora]]&amp;"-"&amp;Dados_tratados[[#This Row],[ID PCA]]</f>
        <v>SETI-45</v>
      </c>
      <c r="K251" s="67">
        <f ca="1">IFERROR(SMALL(Dados_tratados[Concatenação ID 1-catálogo-código],ROW(Dados_tratados[[#This Row],[Concatenação ID 1-catálogo-código]])-2),"")</f>
        <v>100161951</v>
      </c>
      <c r="L251" s="67" t="str">
        <f ca="1">IFERROR(INDEX('Tratamento de dados'!$S$3:$S$6,MATCH(VALUE(RIGHT(Dados_ordenados[[#This Row],[ID 1-catálogo-código]],1)),'Tratamento de dados'!$T$3:$T$6,0)),"")</f>
        <v>CATSER</v>
      </c>
      <c r="M251" s="67">
        <f ca="1">IFERROR(VALUE(MID(Dados_ordenados[[#This Row],[ID 1-catálogo-código]],2,7)),"")</f>
        <v>16195</v>
      </c>
      <c r="N251" s="68">
        <f ca="1">IFERROR(VLOOKUP(COUNTIF(catmat_ord_col_range,Dados_ordenados[[#This Row],[ID 1-catálogo-código]])&amp;"-"&amp;Dados_ordenados[[#This Row],[ID 1-catálogo-código]],Dados_tratados[[CATMAT/CATSER - Contagem de ocorrências]:[Área Gestora + ID]],2,FALSE),"")</f>
        <v>1760</v>
      </c>
      <c r="O251" s="69" t="str">
        <f ca="1">IFERROR(VLOOKUP(COUNTIF(catmat_ord_col_range,Dados_ordenados[[#This Row],[ID 1-catálogo-código]])&amp;"-"&amp;Dados_ordenados[[#This Row],[ID 1-catálogo-código]],Dados_tratados[[CATMAT/CATSER - Contagem de ocorrências]:[Área Gestora + ID]],3,FALSE),"")</f>
        <v>SSEG-15</v>
      </c>
      <c r="P251" s="70" t="str">
        <f ca="1">IF(OR(Dados_ordenados[[#This Row],[ID 1-catálogo-código]]="",Dados_ordenados[[#This Row],[ID 1-catálogo-código]]&lt;&gt;catmat_anterior),Dados_ordenados[[#This Row],[Área Gestora-ID]],areagestoraID_anterior&amp;", "&amp;Dados_ordenados[[#This Row],[Área Gestora-ID]])</f>
        <v>SADI-29, SADI-37, SADI-38, SADI-39, SADI-40, SADI-136, SEGE-7, SSEG-14, SSEG-15</v>
      </c>
      <c r="Q251" s="70" t="str">
        <f ca="1">IF(OR(Dados_ordenados[[#This Row],[ID 1-catálogo-código]]="",Dados_ordenados[[#This Row],[ID 1-catálogo-código]]&lt;&gt;catmat_proximo),Dados_ordenados[[#This Row],[ID concatenado por catálogo/código]],"")</f>
        <v/>
      </c>
    </row>
    <row r="252" spans="1:17" x14ac:dyDescent="0.25">
      <c r="A252" s="63" t="str">
        <f ca="1">area_gestora_concatenada</f>
        <v>SETI</v>
      </c>
      <c r="B252" s="64">
        <f ca="1">IFERROR(IF(INDEX(INDIRECT(area_gestora&amp;"!$B$6:$B$1000"),linha_itemPAC+1)=0,"NÃO INFORMADO",INDEX(INDIRECT(area_gestora&amp;"!$B$6:$B$1000"),linha_itemPAC+1)),"")</f>
        <v>46</v>
      </c>
      <c r="C252" s="64" t="str">
        <f ca="1">IFERROR(IF(INDEX(INDIRECT(area_gestora&amp;"!$D$6:$D$1000"),linha_itemPAC+1)="N/A","N/A", IF(INDEX(INDIRECT(area_gestora&amp;"!$D$6:$D$1000"),linha_itemPAC+1)="","NÃO INFORMADO", IF(INDEX(INDIRECT(area_gestora&amp;"!$D$6:$D$1000"),linha_itemPAC+1)=0,"NÃO INFORMADO", INDEX(INDIRECT(area_gestora&amp;"!$D$6:$D$1000"),linha_itemPAC+1)))),"")</f>
        <v>CATSER</v>
      </c>
      <c r="D252" s="64">
        <f ca="1">IFERROR(IF(ISERROR(VALUE(Dados_tratados[[#This Row],[Catálogo]]))=FALSE,Dados_tratados[[#This Row],[Catálogo]],VLOOKUP(Dados_tratados[[#This Row],[Catálogo]],$S$3:$T$6,2,FALSE)),"")</f>
        <v>1</v>
      </c>
      <c r="E252" s="64">
        <f ca="1">IFERROR(IF(INDEX(INDIRECT(area_gestora&amp;"!$E$6:$E$1000"),linha_itemPAC+1)="N/A",9999999,
IF(INDEX(INDIRECT(area_gestora&amp;"!$E$6:$E$1000"),linha_itemPAC+1)="",0,
VALUE(INDEX(INDIRECT(area_gestora&amp;"!$E$6:$E$1000"),linha_itemPAC+1)))),"")</f>
        <v>25992</v>
      </c>
      <c r="F252" s="64">
        <f ca="1">IFERROR(IF(Dados_tratados[[#This Row],[Código CATSER ou Classe CATMAT]]="","",VALUE(1&amp;TEXT(Dados_tratados[[#This Row],[Código CATSER ou Classe CATMAT]],"0000000")&amp;Dados_tratados[[#This Row],[ID Catálogo]])),"")</f>
        <v>100259921</v>
      </c>
      <c r="G252" s="64" t="str">
        <f ca="1">IF(Dados_tratados[[#This Row],[Código CATSER ou Classe CATMAT]]="","",COUNTIF(catmat_col_range,Dados_tratados[[#This Row],[Concatenação ID 1-catálogo-código]])&amp;"-"&amp;Dados_tratados[[#This Row],[Concatenação ID 1-catálogo-código]])</f>
        <v>18-100259921</v>
      </c>
      <c r="H252" s="65">
        <f ca="1">IFERROR(INDEX(INDIRECT(area_gestora&amp;"!$L$6:$L$1000"),linha_itemPAC+1),"")</f>
        <v>51829</v>
      </c>
      <c r="I252" s="66" t="str">
        <f ca="1">Dados_tratados[[#This Row],[Área Gestora]]&amp;"-"&amp;Dados_tratados[[#This Row],[ID PCA]]</f>
        <v>SETI-46</v>
      </c>
      <c r="K252" s="67">
        <f ca="1">IFERROR(SMALL(Dados_tratados[Concatenação ID 1-catálogo-código],ROW(Dados_tratados[[#This Row],[Concatenação ID 1-catálogo-código]])-2),"")</f>
        <v>100161951</v>
      </c>
      <c r="L252" s="67" t="str">
        <f ca="1">IFERROR(INDEX('Tratamento de dados'!$S$3:$S$6,MATCH(VALUE(RIGHT(Dados_ordenados[[#This Row],[ID 1-catálogo-código]],1)),'Tratamento de dados'!$T$3:$T$6,0)),"")</f>
        <v>CATSER</v>
      </c>
      <c r="M252" s="67">
        <f ca="1">IFERROR(VALUE(MID(Dados_ordenados[[#This Row],[ID 1-catálogo-código]],2,7)),"")</f>
        <v>16195</v>
      </c>
      <c r="N252" s="68">
        <f ca="1">IFERROR(VLOOKUP(COUNTIF(catmat_ord_col_range,Dados_ordenados[[#This Row],[ID 1-catálogo-código]])&amp;"-"&amp;Dados_ordenados[[#This Row],[ID 1-catálogo-código]],Dados_tratados[[CATMAT/CATSER - Contagem de ocorrências]:[Área Gestora + ID]],2,FALSE),"")</f>
        <v>2000</v>
      </c>
      <c r="O252" s="69" t="str">
        <f ca="1">IFERROR(VLOOKUP(COUNTIF(catmat_ord_col_range,Dados_ordenados[[#This Row],[ID 1-catálogo-código]])&amp;"-"&amp;Dados_ordenados[[#This Row],[ID 1-catálogo-código]],Dados_tratados[[CATMAT/CATSER - Contagem de ocorrências]:[Área Gestora + ID]],3,FALSE),"")</f>
        <v>SSEG-17</v>
      </c>
      <c r="P252" s="70" t="str">
        <f ca="1">IF(OR(Dados_ordenados[[#This Row],[ID 1-catálogo-código]]="",Dados_ordenados[[#This Row],[ID 1-catálogo-código]]&lt;&gt;catmat_anterior),Dados_ordenados[[#This Row],[Área Gestora-ID]],areagestoraID_anterior&amp;", "&amp;Dados_ordenados[[#This Row],[Área Gestora-ID]])</f>
        <v>SADI-29, SADI-37, SADI-38, SADI-39, SADI-40, SADI-136, SEGE-7, SSEG-14, SSEG-15, SSEG-17</v>
      </c>
      <c r="Q252" s="70" t="str">
        <f ca="1">IF(OR(Dados_ordenados[[#This Row],[ID 1-catálogo-código]]="",Dados_ordenados[[#This Row],[ID 1-catálogo-código]]&lt;&gt;catmat_proximo),Dados_ordenados[[#This Row],[ID concatenado por catálogo/código]],"")</f>
        <v>SADI-29, SADI-37, SADI-38, SADI-39, SADI-40, SADI-136, SEGE-7, SSEG-14, SSEG-15, SSEG-17</v>
      </c>
    </row>
    <row r="253" spans="1:17" x14ac:dyDescent="0.25">
      <c r="A253" s="63" t="str">
        <f ca="1">area_gestora_concatenada</f>
        <v>SETI</v>
      </c>
      <c r="B253" s="64">
        <f ca="1">IFERROR(IF(INDEX(INDIRECT(area_gestora&amp;"!$B$6:$B$1000"),linha_itemPAC+1)=0,"NÃO INFORMADO",INDEX(INDIRECT(area_gestora&amp;"!$B$6:$B$1000"),linha_itemPAC+1)),"")</f>
        <v>47</v>
      </c>
      <c r="C253" s="64" t="str">
        <f ca="1">IFERROR(IF(INDEX(INDIRECT(area_gestora&amp;"!$D$6:$D$1000"),linha_itemPAC+1)="N/A","N/A", IF(INDEX(INDIRECT(area_gestora&amp;"!$D$6:$D$1000"),linha_itemPAC+1)="","NÃO INFORMADO", IF(INDEX(INDIRECT(area_gestora&amp;"!$D$6:$D$1000"),linha_itemPAC+1)=0,"NÃO INFORMADO", INDEX(INDIRECT(area_gestora&amp;"!$D$6:$D$1000"),linha_itemPAC+1)))),"")</f>
        <v>CATSER</v>
      </c>
      <c r="D253" s="64">
        <f ca="1">IFERROR(IF(ISERROR(VALUE(Dados_tratados[[#This Row],[Catálogo]]))=FALSE,Dados_tratados[[#This Row],[Catálogo]],VLOOKUP(Dados_tratados[[#This Row],[Catálogo]],$S$3:$T$6,2,FALSE)),"")</f>
        <v>1</v>
      </c>
      <c r="E253" s="64">
        <f ca="1">IFERROR(IF(INDEX(INDIRECT(area_gestora&amp;"!$E$6:$E$1000"),linha_itemPAC+1)="N/A",9999999,
IF(INDEX(INDIRECT(area_gestora&amp;"!$E$6:$E$1000"),linha_itemPAC+1)="",0,
VALUE(INDEX(INDIRECT(area_gestora&amp;"!$E$6:$E$1000"),linha_itemPAC+1)))),"")</f>
        <v>27502</v>
      </c>
      <c r="F253" s="64">
        <f ca="1">IFERROR(IF(Dados_tratados[[#This Row],[Código CATSER ou Classe CATMAT]]="","",VALUE(1&amp;TEXT(Dados_tratados[[#This Row],[Código CATSER ou Classe CATMAT]],"0000000")&amp;Dados_tratados[[#This Row],[ID Catálogo]])),"")</f>
        <v>100275021</v>
      </c>
      <c r="G253" s="64" t="str">
        <f ca="1">IF(Dados_tratados[[#This Row],[Código CATSER ou Classe CATMAT]]="","",COUNTIF(catmat_col_range,Dados_tratados[[#This Row],[Concatenação ID 1-catálogo-código]])&amp;"-"&amp;Dados_tratados[[#This Row],[Concatenação ID 1-catálogo-código]])</f>
        <v>10-100275021</v>
      </c>
      <c r="H253" s="65">
        <f ca="1">IFERROR(INDEX(INDIRECT(area_gestora&amp;"!$L$6:$L$1000"),linha_itemPAC+1),"")</f>
        <v>5472</v>
      </c>
      <c r="I253" s="66" t="str">
        <f ca="1">Dados_tratados[[#This Row],[Área Gestora]]&amp;"-"&amp;Dados_tratados[[#This Row],[ID PCA]]</f>
        <v>SETI-47</v>
      </c>
      <c r="K253" s="67">
        <f ca="1">IFERROR(SMALL(Dados_tratados[Concatenação ID 1-catálogo-código],ROW(Dados_tratados[[#This Row],[Concatenação ID 1-catálogo-código]])-2),"")</f>
        <v>100162921</v>
      </c>
      <c r="L253" s="67" t="str">
        <f ca="1">IFERROR(INDEX('Tratamento de dados'!$S$3:$S$6,MATCH(VALUE(RIGHT(Dados_ordenados[[#This Row],[ID 1-catálogo-código]],1)),'Tratamento de dados'!$T$3:$T$6,0)),"")</f>
        <v>CATSER</v>
      </c>
      <c r="M253" s="67">
        <f ca="1">IFERROR(VALUE(MID(Dados_ordenados[[#This Row],[ID 1-catálogo-código]],2,7)),"")</f>
        <v>16292</v>
      </c>
      <c r="N253" s="68">
        <f ca="1">IFERROR(VLOOKUP(COUNTIF(catmat_ord_col_range,Dados_ordenados[[#This Row],[ID 1-catálogo-código]])&amp;"-"&amp;Dados_ordenados[[#This Row],[ID 1-catálogo-código]],Dados_tratados[[CATMAT/CATSER - Contagem de ocorrências]:[Área Gestora + ID]],2,FALSE),"")</f>
        <v>812887</v>
      </c>
      <c r="O253" s="69" t="str">
        <f ca="1">IFERROR(VLOOKUP(COUNTIF(catmat_ord_col_range,Dados_ordenados[[#This Row],[ID 1-catálogo-código]])&amp;"-"&amp;Dados_ordenados[[#This Row],[ID 1-catálogo-código]],Dados_tratados[[CATMAT/CATSER - Contagem de ocorrências]:[Área Gestora + ID]],3,FALSE),"")</f>
        <v>SSEG-5</v>
      </c>
      <c r="P253" s="70" t="str">
        <f ca="1">IF(OR(Dados_ordenados[[#This Row],[ID 1-catálogo-código]]="",Dados_ordenados[[#This Row],[ID 1-catálogo-código]]&lt;&gt;catmat_anterior),Dados_ordenados[[#This Row],[Área Gestora-ID]],areagestoraID_anterior&amp;", "&amp;Dados_ordenados[[#This Row],[Área Gestora-ID]])</f>
        <v>SSEG-5</v>
      </c>
      <c r="Q253" s="70" t="str">
        <f ca="1">IF(OR(Dados_ordenados[[#This Row],[ID 1-catálogo-código]]="",Dados_ordenados[[#This Row],[ID 1-catálogo-código]]&lt;&gt;catmat_proximo),Dados_ordenados[[#This Row],[ID concatenado por catálogo/código]],"")</f>
        <v>SSEG-5</v>
      </c>
    </row>
    <row r="254" spans="1:17" x14ac:dyDescent="0.25">
      <c r="A254" s="63" t="str">
        <f ca="1">area_gestora_concatenada</f>
        <v>SETI</v>
      </c>
      <c r="B254" s="64">
        <f ca="1">IFERROR(IF(INDEX(INDIRECT(area_gestora&amp;"!$B$6:$B$1000"),linha_itemPAC+1)=0,"NÃO INFORMADO",INDEX(INDIRECT(area_gestora&amp;"!$B$6:$B$1000"),linha_itemPAC+1)),"")</f>
        <v>48</v>
      </c>
      <c r="C254" s="64" t="str">
        <f ca="1">IFERROR(IF(INDEX(INDIRECT(area_gestora&amp;"!$D$6:$D$1000"),linha_itemPAC+1)="N/A","N/A", IF(INDEX(INDIRECT(area_gestora&amp;"!$D$6:$D$1000"),linha_itemPAC+1)="","NÃO INFORMADO", IF(INDEX(INDIRECT(area_gestora&amp;"!$D$6:$D$1000"),linha_itemPAC+1)=0,"NÃO INFORMADO", INDEX(INDIRECT(area_gestora&amp;"!$D$6:$D$1000"),linha_itemPAC+1)))),"")</f>
        <v>CATSER</v>
      </c>
      <c r="D254" s="64">
        <f ca="1">IFERROR(IF(ISERROR(VALUE(Dados_tratados[[#This Row],[Catálogo]]))=FALSE,Dados_tratados[[#This Row],[Catálogo]],VLOOKUP(Dados_tratados[[#This Row],[Catálogo]],$S$3:$T$6,2,FALSE)),"")</f>
        <v>1</v>
      </c>
      <c r="E254" s="64">
        <f ca="1">IFERROR(IF(INDEX(INDIRECT(area_gestora&amp;"!$E$6:$E$1000"),linha_itemPAC+1)="N/A",9999999,
IF(INDEX(INDIRECT(area_gestora&amp;"!$E$6:$E$1000"),linha_itemPAC+1)="",0,
VALUE(INDEX(INDIRECT(area_gestora&amp;"!$E$6:$E$1000"),linha_itemPAC+1)))),"")</f>
        <v>25992</v>
      </c>
      <c r="F254" s="64">
        <f ca="1">IFERROR(IF(Dados_tratados[[#This Row],[Código CATSER ou Classe CATMAT]]="","",VALUE(1&amp;TEXT(Dados_tratados[[#This Row],[Código CATSER ou Classe CATMAT]],"0000000")&amp;Dados_tratados[[#This Row],[ID Catálogo]])),"")</f>
        <v>100259921</v>
      </c>
      <c r="G254" s="64" t="str">
        <f ca="1">IF(Dados_tratados[[#This Row],[Código CATSER ou Classe CATMAT]]="","",COUNTIF(catmat_col_range,Dados_tratados[[#This Row],[Concatenação ID 1-catálogo-código]])&amp;"-"&amp;Dados_tratados[[#This Row],[Concatenação ID 1-catálogo-código]])</f>
        <v>19-100259921</v>
      </c>
      <c r="H254" s="65">
        <f ca="1">IFERROR(INDEX(INDIRECT(area_gestora&amp;"!$L$6:$L$1000"),linha_itemPAC+1),"")</f>
        <v>15548</v>
      </c>
      <c r="I254" s="66" t="str">
        <f ca="1">Dados_tratados[[#This Row],[Área Gestora]]&amp;"-"&amp;Dados_tratados[[#This Row],[ID PCA]]</f>
        <v>SETI-48</v>
      </c>
      <c r="K254" s="67">
        <f ca="1">IFERROR(SMALL(Dados_tratados[Concatenação ID 1-catálogo-código],ROW(Dados_tratados[[#This Row],[Concatenação ID 1-catálogo-código]])-2),"")</f>
        <v>100165001</v>
      </c>
      <c r="L254" s="67" t="str">
        <f ca="1">IFERROR(INDEX('Tratamento de dados'!$S$3:$S$6,MATCH(VALUE(RIGHT(Dados_ordenados[[#This Row],[ID 1-catálogo-código]],1)),'Tratamento de dados'!$T$3:$T$6,0)),"")</f>
        <v>CATSER</v>
      </c>
      <c r="M254" s="67">
        <f ca="1">IFERROR(VALUE(MID(Dados_ordenados[[#This Row],[ID 1-catálogo-código]],2,7)),"")</f>
        <v>16500</v>
      </c>
      <c r="N254" s="68">
        <f ca="1">IFERROR(VLOOKUP(COUNTIF(catmat_ord_col_range,Dados_ordenados[[#This Row],[ID 1-catálogo-código]])&amp;"-"&amp;Dados_ordenados[[#This Row],[ID 1-catálogo-código]],Dados_tratados[[CATMAT/CATSER - Contagem de ocorrências]:[Área Gestora + ID]],2,FALSE),"")</f>
        <v>8990</v>
      </c>
      <c r="O254" s="69" t="str">
        <f ca="1">IFERROR(VLOOKUP(COUNTIF(catmat_ord_col_range,Dados_ordenados[[#This Row],[ID 1-catálogo-código]])&amp;"-"&amp;Dados_ordenados[[#This Row],[ID 1-catálogo-código]],Dados_tratados[[CATMAT/CATSER - Contagem de ocorrências]:[Área Gestora + ID]],3,FALSE),"")</f>
        <v>SADI-114</v>
      </c>
      <c r="P254" s="70" t="str">
        <f ca="1">IF(OR(Dados_ordenados[[#This Row],[ID 1-catálogo-código]]="",Dados_ordenados[[#This Row],[ID 1-catálogo-código]]&lt;&gt;catmat_anterior),Dados_ordenados[[#This Row],[Área Gestora-ID]],areagestoraID_anterior&amp;", "&amp;Dados_ordenados[[#This Row],[Área Gestora-ID]])</f>
        <v>SADI-114</v>
      </c>
      <c r="Q254" s="70" t="str">
        <f ca="1">IF(OR(Dados_ordenados[[#This Row],[ID 1-catálogo-código]]="",Dados_ordenados[[#This Row],[ID 1-catálogo-código]]&lt;&gt;catmat_proximo),Dados_ordenados[[#This Row],[ID concatenado por catálogo/código]],"")</f>
        <v>SADI-114</v>
      </c>
    </row>
    <row r="255" spans="1:17" x14ac:dyDescent="0.25">
      <c r="A255" s="63" t="str">
        <f ca="1">area_gestora_concatenada</f>
        <v>SETI</v>
      </c>
      <c r="B255" s="64">
        <f ca="1">IFERROR(IF(INDEX(INDIRECT(area_gestora&amp;"!$B$6:$B$1000"),linha_itemPAC+1)=0,"NÃO INFORMADO",INDEX(INDIRECT(area_gestora&amp;"!$B$6:$B$1000"),linha_itemPAC+1)),"")</f>
        <v>49</v>
      </c>
      <c r="C255" s="64" t="str">
        <f ca="1">IFERROR(IF(INDEX(INDIRECT(area_gestora&amp;"!$D$6:$D$1000"),linha_itemPAC+1)="N/A","N/A", IF(INDEX(INDIRECT(area_gestora&amp;"!$D$6:$D$1000"),linha_itemPAC+1)="","NÃO INFORMADO", IF(INDEX(INDIRECT(area_gestora&amp;"!$D$6:$D$1000"),linha_itemPAC+1)=0,"NÃO INFORMADO", INDEX(INDIRECT(area_gestora&amp;"!$D$6:$D$1000"),linha_itemPAC+1)))),"")</f>
        <v>CATSER</v>
      </c>
      <c r="D255" s="64">
        <f ca="1">IFERROR(IF(ISERROR(VALUE(Dados_tratados[[#This Row],[Catálogo]]))=FALSE,Dados_tratados[[#This Row],[Catálogo]],VLOOKUP(Dados_tratados[[#This Row],[Catálogo]],$S$3:$T$6,2,FALSE)),"")</f>
        <v>1</v>
      </c>
      <c r="E255" s="64">
        <f ca="1">IFERROR(IF(INDEX(INDIRECT(area_gestora&amp;"!$E$6:$E$1000"),linha_itemPAC+1)="N/A",9999999,
IF(INDEX(INDIRECT(area_gestora&amp;"!$E$6:$E$1000"),linha_itemPAC+1)="",0,
VALUE(INDEX(INDIRECT(area_gestora&amp;"!$E$6:$E$1000"),linha_itemPAC+1)))),"")</f>
        <v>27502</v>
      </c>
      <c r="F255" s="64">
        <f ca="1">IFERROR(IF(Dados_tratados[[#This Row],[Código CATSER ou Classe CATMAT]]="","",VALUE(1&amp;TEXT(Dados_tratados[[#This Row],[Código CATSER ou Classe CATMAT]],"0000000")&amp;Dados_tratados[[#This Row],[ID Catálogo]])),"")</f>
        <v>100275021</v>
      </c>
      <c r="G255" s="64" t="str">
        <f ca="1">IF(Dados_tratados[[#This Row],[Código CATSER ou Classe CATMAT]]="","",COUNTIF(catmat_col_range,Dados_tratados[[#This Row],[Concatenação ID 1-catálogo-código]])&amp;"-"&amp;Dados_tratados[[#This Row],[Concatenação ID 1-catálogo-código]])</f>
        <v>11-100275021</v>
      </c>
      <c r="H255" s="65">
        <f ca="1">IFERROR(INDEX(INDIRECT(area_gestora&amp;"!$L$6:$L$1000"),linha_itemPAC+1),"")</f>
        <v>190512</v>
      </c>
      <c r="I255" s="66" t="str">
        <f ca="1">Dados_tratados[[#This Row],[Área Gestora]]&amp;"-"&amp;Dados_tratados[[#This Row],[ID PCA]]</f>
        <v>SETI-49</v>
      </c>
      <c r="K255" s="67">
        <f ca="1">IFERROR(SMALL(Dados_tratados[Concatenação ID 1-catálogo-código],ROW(Dados_tratados[[#This Row],[Concatenação ID 1-catálogo-código]])-2),"")</f>
        <v>100167301</v>
      </c>
      <c r="L255" s="67" t="str">
        <f ca="1">IFERROR(INDEX('Tratamento de dados'!$S$3:$S$6,MATCH(VALUE(RIGHT(Dados_ordenados[[#This Row],[ID 1-catálogo-código]],1)),'Tratamento de dados'!$T$3:$T$6,0)),"")</f>
        <v>CATSER</v>
      </c>
      <c r="M255" s="67">
        <f ca="1">IFERROR(VALUE(MID(Dados_ordenados[[#This Row],[ID 1-catálogo-código]],2,7)),"")</f>
        <v>16730</v>
      </c>
      <c r="N255" s="68">
        <f ca="1">IFERROR(VLOOKUP(COUNTIF(catmat_ord_col_range,Dados_ordenados[[#This Row],[ID 1-catálogo-código]])&amp;"-"&amp;Dados_ordenados[[#This Row],[ID 1-catálogo-código]],Dados_tratados[[CATMAT/CATSER - Contagem de ocorrências]:[Área Gestora + ID]],2,FALSE),"")</f>
        <v>31500</v>
      </c>
      <c r="O255" s="69" t="str">
        <f ca="1">IFERROR(VLOOKUP(COUNTIF(catmat_ord_col_range,Dados_ordenados[[#This Row],[ID 1-catálogo-código]])&amp;"-"&amp;Dados_ordenados[[#This Row],[ID 1-catálogo-código]],Dados_tratados[[CATMAT/CATSER - Contagem de ocorrências]:[Área Gestora + ID]],3,FALSE),"")</f>
        <v>SADI-123</v>
      </c>
      <c r="P255" s="70" t="str">
        <f ca="1">IF(OR(Dados_ordenados[[#This Row],[ID 1-catálogo-código]]="",Dados_ordenados[[#This Row],[ID 1-catálogo-código]]&lt;&gt;catmat_anterior),Dados_ordenados[[#This Row],[Área Gestora-ID]],areagestoraID_anterior&amp;", "&amp;Dados_ordenados[[#This Row],[Área Gestora-ID]])</f>
        <v>SADI-123</v>
      </c>
      <c r="Q255" s="70" t="str">
        <f ca="1">IF(OR(Dados_ordenados[[#This Row],[ID 1-catálogo-código]]="",Dados_ordenados[[#This Row],[ID 1-catálogo-código]]&lt;&gt;catmat_proximo),Dados_ordenados[[#This Row],[ID concatenado por catálogo/código]],"")</f>
        <v>SADI-123</v>
      </c>
    </row>
    <row r="256" spans="1:17" x14ac:dyDescent="0.25">
      <c r="A256" s="63" t="str">
        <f ca="1">area_gestora_concatenada</f>
        <v>SETI</v>
      </c>
      <c r="B256" s="64">
        <f ca="1">IFERROR(IF(INDEX(INDIRECT(area_gestora&amp;"!$B$6:$B$1000"),linha_itemPAC+1)=0,"NÃO INFORMADO",INDEX(INDIRECT(area_gestora&amp;"!$B$6:$B$1000"),linha_itemPAC+1)),"")</f>
        <v>50</v>
      </c>
      <c r="C256" s="64" t="str">
        <f ca="1">IFERROR(IF(INDEX(INDIRECT(area_gestora&amp;"!$D$6:$D$1000"),linha_itemPAC+1)="N/A","N/A", IF(INDEX(INDIRECT(area_gestora&amp;"!$D$6:$D$1000"),linha_itemPAC+1)="","NÃO INFORMADO", IF(INDEX(INDIRECT(area_gestora&amp;"!$D$6:$D$1000"),linha_itemPAC+1)=0,"NÃO INFORMADO", INDEX(INDIRECT(area_gestora&amp;"!$D$6:$D$1000"),linha_itemPAC+1)))),"")</f>
        <v>CATSER</v>
      </c>
      <c r="D256" s="64">
        <f ca="1">IFERROR(IF(ISERROR(VALUE(Dados_tratados[[#This Row],[Catálogo]]))=FALSE,Dados_tratados[[#This Row],[Catálogo]],VLOOKUP(Dados_tratados[[#This Row],[Catálogo]],$S$3:$T$6,2,FALSE)),"")</f>
        <v>1</v>
      </c>
      <c r="E256" s="64">
        <f ca="1">IFERROR(IF(INDEX(INDIRECT(area_gestora&amp;"!$E$6:$E$1000"),linha_itemPAC+1)="N/A",9999999,
IF(INDEX(INDIRECT(area_gestora&amp;"!$E$6:$E$1000"),linha_itemPAC+1)="",0,
VALUE(INDEX(INDIRECT(area_gestora&amp;"!$E$6:$E$1000"),linha_itemPAC+1)))),"")</f>
        <v>27502</v>
      </c>
      <c r="F256" s="64">
        <f ca="1">IFERROR(IF(Dados_tratados[[#This Row],[Código CATSER ou Classe CATMAT]]="","",VALUE(1&amp;TEXT(Dados_tratados[[#This Row],[Código CATSER ou Classe CATMAT]],"0000000")&amp;Dados_tratados[[#This Row],[ID Catálogo]])),"")</f>
        <v>100275021</v>
      </c>
      <c r="G256" s="64" t="str">
        <f ca="1">IF(Dados_tratados[[#This Row],[Código CATSER ou Classe CATMAT]]="","",COUNTIF(catmat_col_range,Dados_tratados[[#This Row],[Concatenação ID 1-catálogo-código]])&amp;"-"&amp;Dados_tratados[[#This Row],[Concatenação ID 1-catálogo-código]])</f>
        <v>12-100275021</v>
      </c>
      <c r="H256" s="65">
        <f ca="1">IFERROR(INDEX(INDIRECT(area_gestora&amp;"!$L$6:$L$1000"),linha_itemPAC+1),"")</f>
        <v>3864443</v>
      </c>
      <c r="I256" s="66" t="str">
        <f ca="1">Dados_tratados[[#This Row],[Área Gestora]]&amp;"-"&amp;Dados_tratados[[#This Row],[ID PCA]]</f>
        <v>SETI-50</v>
      </c>
      <c r="K256" s="67">
        <f ca="1">IFERROR(SMALL(Dados_tratados[Concatenação ID 1-catálogo-código],ROW(Dados_tratados[[#This Row],[Concatenação ID 1-catálogo-código]])-2),"")</f>
        <v>100174261</v>
      </c>
      <c r="L256" s="67" t="str">
        <f ca="1">IFERROR(INDEX('Tratamento de dados'!$S$3:$S$6,MATCH(VALUE(RIGHT(Dados_ordenados[[#This Row],[ID 1-catálogo-código]],1)),'Tratamento de dados'!$T$3:$T$6,0)),"")</f>
        <v>CATSER</v>
      </c>
      <c r="M256" s="67">
        <f ca="1">IFERROR(VALUE(MID(Dados_ordenados[[#This Row],[ID 1-catálogo-código]],2,7)),"")</f>
        <v>17426</v>
      </c>
      <c r="N256" s="68">
        <f ca="1">IFERROR(VLOOKUP(COUNTIF(catmat_ord_col_range,Dados_ordenados[[#This Row],[ID 1-catálogo-código]])&amp;"-"&amp;Dados_ordenados[[#This Row],[ID 1-catálogo-código]],Dados_tratados[[CATMAT/CATSER - Contagem de ocorrências]:[Área Gestora + ID]],2,FALSE),"")</f>
        <v>2981085.58</v>
      </c>
      <c r="O256" s="69" t="str">
        <f ca="1">IFERROR(VLOOKUP(COUNTIF(catmat_ord_col_range,Dados_ordenados[[#This Row],[ID 1-catálogo-código]])&amp;"-"&amp;Dados_ordenados[[#This Row],[ID 1-catálogo-código]],Dados_tratados[[CATMAT/CATSER - Contagem de ocorrências]:[Área Gestora + ID]],3,FALSE),"")</f>
        <v>SADI-13</v>
      </c>
      <c r="P256" s="70" t="str">
        <f ca="1">IF(OR(Dados_ordenados[[#This Row],[ID 1-catálogo-código]]="",Dados_ordenados[[#This Row],[ID 1-catálogo-código]]&lt;&gt;catmat_anterior),Dados_ordenados[[#This Row],[Área Gestora-ID]],areagestoraID_anterior&amp;", "&amp;Dados_ordenados[[#This Row],[Área Gestora-ID]])</f>
        <v>SADI-13</v>
      </c>
      <c r="Q256" s="70" t="str">
        <f ca="1">IF(OR(Dados_ordenados[[#This Row],[ID 1-catálogo-código]]="",Dados_ordenados[[#This Row],[ID 1-catálogo-código]]&lt;&gt;catmat_proximo),Dados_ordenados[[#This Row],[ID concatenado por catálogo/código]],"")</f>
        <v/>
      </c>
    </row>
    <row r="257" spans="1:17" x14ac:dyDescent="0.25">
      <c r="A257" s="63" t="str">
        <f ca="1">area_gestora_concatenada</f>
        <v>SETI</v>
      </c>
      <c r="B257" s="64">
        <f ca="1">IFERROR(IF(INDEX(INDIRECT(area_gestora&amp;"!$B$6:$B$1000"),linha_itemPAC+1)=0,"NÃO INFORMADO",INDEX(INDIRECT(area_gestora&amp;"!$B$6:$B$1000"),linha_itemPAC+1)),"")</f>
        <v>51</v>
      </c>
      <c r="C257" s="64" t="str">
        <f ca="1">IFERROR(IF(INDEX(INDIRECT(area_gestora&amp;"!$D$6:$D$1000"),linha_itemPAC+1)="N/A","N/A", IF(INDEX(INDIRECT(area_gestora&amp;"!$D$6:$D$1000"),linha_itemPAC+1)="","NÃO INFORMADO", IF(INDEX(INDIRECT(area_gestora&amp;"!$D$6:$D$1000"),linha_itemPAC+1)=0,"NÃO INFORMADO", INDEX(INDIRECT(area_gestora&amp;"!$D$6:$D$1000"),linha_itemPAC+1)))),"")</f>
        <v>CATSER</v>
      </c>
      <c r="D257" s="64">
        <f ca="1">IFERROR(IF(ISERROR(VALUE(Dados_tratados[[#This Row],[Catálogo]]))=FALSE,Dados_tratados[[#This Row],[Catálogo]],VLOOKUP(Dados_tratados[[#This Row],[Catálogo]],$S$3:$T$6,2,FALSE)),"")</f>
        <v>1</v>
      </c>
      <c r="E257" s="64">
        <f ca="1">IFERROR(IF(INDEX(INDIRECT(area_gestora&amp;"!$E$6:$E$1000"),linha_itemPAC+1)="N/A",9999999,
IF(INDEX(INDIRECT(area_gestora&amp;"!$E$6:$E$1000"),linha_itemPAC+1)="",0,
VALUE(INDEX(INDIRECT(area_gestora&amp;"!$E$6:$E$1000"),linha_itemPAC+1)))),"")</f>
        <v>27502</v>
      </c>
      <c r="F257" s="64">
        <f ca="1">IFERROR(IF(Dados_tratados[[#This Row],[Código CATSER ou Classe CATMAT]]="","",VALUE(1&amp;TEXT(Dados_tratados[[#This Row],[Código CATSER ou Classe CATMAT]],"0000000")&amp;Dados_tratados[[#This Row],[ID Catálogo]])),"")</f>
        <v>100275021</v>
      </c>
      <c r="G257" s="64" t="str">
        <f ca="1">IF(Dados_tratados[[#This Row],[Código CATSER ou Classe CATMAT]]="","",COUNTIF(catmat_col_range,Dados_tratados[[#This Row],[Concatenação ID 1-catálogo-código]])&amp;"-"&amp;Dados_tratados[[#This Row],[Concatenação ID 1-catálogo-código]])</f>
        <v>13-100275021</v>
      </c>
      <c r="H257" s="65">
        <f ca="1">IFERROR(INDEX(INDIRECT(area_gestora&amp;"!$L$6:$L$1000"),linha_itemPAC+1),"")</f>
        <v>228355</v>
      </c>
      <c r="I257" s="66" t="str">
        <f ca="1">Dados_tratados[[#This Row],[Área Gestora]]&amp;"-"&amp;Dados_tratados[[#This Row],[ID PCA]]</f>
        <v>SETI-51</v>
      </c>
      <c r="K257" s="67">
        <f ca="1">IFERROR(SMALL(Dados_tratados[Concatenação ID 1-catálogo-código],ROW(Dados_tratados[[#This Row],[Concatenação ID 1-catálogo-código]])-2),"")</f>
        <v>100174261</v>
      </c>
      <c r="L257" s="67" t="str">
        <f ca="1">IFERROR(INDEX('Tratamento de dados'!$S$3:$S$6,MATCH(VALUE(RIGHT(Dados_ordenados[[#This Row],[ID 1-catálogo-código]],1)),'Tratamento de dados'!$T$3:$T$6,0)),"")</f>
        <v>CATSER</v>
      </c>
      <c r="M257" s="67">
        <f ca="1">IFERROR(VALUE(MID(Dados_ordenados[[#This Row],[ID 1-catálogo-código]],2,7)),"")</f>
        <v>17426</v>
      </c>
      <c r="N257" s="68">
        <f ca="1">IFERROR(VLOOKUP(COUNTIF(catmat_ord_col_range,Dados_ordenados[[#This Row],[ID 1-catálogo-código]])&amp;"-"&amp;Dados_ordenados[[#This Row],[ID 1-catálogo-código]],Dados_tratados[[CATMAT/CATSER - Contagem de ocorrências]:[Área Gestora + ID]],2,FALSE),"")</f>
        <v>59469.81</v>
      </c>
      <c r="O257" s="69" t="str">
        <f ca="1">IFERROR(VLOOKUP(COUNTIF(catmat_ord_col_range,Dados_ordenados[[#This Row],[ID 1-catálogo-código]])&amp;"-"&amp;Dados_ordenados[[#This Row],[ID 1-catálogo-código]],Dados_tratados[[CATMAT/CATSER - Contagem de ocorrências]:[Área Gestora + ID]],3,FALSE),"")</f>
        <v>SADI-14</v>
      </c>
      <c r="P257" s="70" t="str">
        <f ca="1">IF(OR(Dados_ordenados[[#This Row],[ID 1-catálogo-código]]="",Dados_ordenados[[#This Row],[ID 1-catálogo-código]]&lt;&gt;catmat_anterior),Dados_ordenados[[#This Row],[Área Gestora-ID]],areagestoraID_anterior&amp;", "&amp;Dados_ordenados[[#This Row],[Área Gestora-ID]])</f>
        <v>SADI-13, SADI-14</v>
      </c>
      <c r="Q257" s="70" t="str">
        <f ca="1">IF(OR(Dados_ordenados[[#This Row],[ID 1-catálogo-código]]="",Dados_ordenados[[#This Row],[ID 1-catálogo-código]]&lt;&gt;catmat_proximo),Dados_ordenados[[#This Row],[ID concatenado por catálogo/código]],"")</f>
        <v>SADI-13, SADI-14</v>
      </c>
    </row>
    <row r="258" spans="1:17" x14ac:dyDescent="0.25">
      <c r="A258" s="63" t="str">
        <f ca="1">area_gestora_concatenada</f>
        <v>SETI</v>
      </c>
      <c r="B258" s="64">
        <f ca="1">IFERROR(IF(INDEX(INDIRECT(area_gestora&amp;"!$B$6:$B$1000"),linha_itemPAC+1)=0,"NÃO INFORMADO",INDEX(INDIRECT(area_gestora&amp;"!$B$6:$B$1000"),linha_itemPAC+1)),"")</f>
        <v>52</v>
      </c>
      <c r="C258" s="64" t="str">
        <f ca="1">IFERROR(IF(INDEX(INDIRECT(area_gestora&amp;"!$D$6:$D$1000"),linha_itemPAC+1)="N/A","N/A", IF(INDEX(INDIRECT(area_gestora&amp;"!$D$6:$D$1000"),linha_itemPAC+1)="","NÃO INFORMADO", IF(INDEX(INDIRECT(area_gestora&amp;"!$D$6:$D$1000"),linha_itemPAC+1)=0,"NÃO INFORMADO", INDEX(INDIRECT(area_gestora&amp;"!$D$6:$D$1000"),linha_itemPAC+1)))),"")</f>
        <v>CATSER</v>
      </c>
      <c r="D258" s="64">
        <f ca="1">IFERROR(IF(ISERROR(VALUE(Dados_tratados[[#This Row],[Catálogo]]))=FALSE,Dados_tratados[[#This Row],[Catálogo]],VLOOKUP(Dados_tratados[[#This Row],[Catálogo]],$S$3:$T$6,2,FALSE)),"")</f>
        <v>1</v>
      </c>
      <c r="E258" s="64">
        <f ca="1">IFERROR(IF(INDEX(INDIRECT(area_gestora&amp;"!$E$6:$E$1000"),linha_itemPAC+1)="N/A",9999999,
IF(INDEX(INDIRECT(area_gestora&amp;"!$E$6:$E$1000"),linha_itemPAC+1)="",0,
VALUE(INDEX(INDIRECT(area_gestora&amp;"!$E$6:$E$1000"),linha_itemPAC+1)))),"")</f>
        <v>26484</v>
      </c>
      <c r="F258" s="64">
        <f ca="1">IFERROR(IF(Dados_tratados[[#This Row],[Código CATSER ou Classe CATMAT]]="","",VALUE(1&amp;TEXT(Dados_tratados[[#This Row],[Código CATSER ou Classe CATMAT]],"0000000")&amp;Dados_tratados[[#This Row],[ID Catálogo]])),"")</f>
        <v>100264841</v>
      </c>
      <c r="G258" s="64" t="str">
        <f ca="1">IF(Dados_tratados[[#This Row],[Código CATSER ou Classe CATMAT]]="","",COUNTIF(catmat_col_range,Dados_tratados[[#This Row],[Concatenação ID 1-catálogo-código]])&amp;"-"&amp;Dados_tratados[[#This Row],[Concatenação ID 1-catálogo-código]])</f>
        <v>8-100264841</v>
      </c>
      <c r="H258" s="65">
        <f ca="1">IFERROR(INDEX(INDIRECT(area_gestora&amp;"!$L$6:$L$1000"),linha_itemPAC+1),"")</f>
        <v>0</v>
      </c>
      <c r="I258" s="66" t="str">
        <f ca="1">Dados_tratados[[#This Row],[Área Gestora]]&amp;"-"&amp;Dados_tratados[[#This Row],[ID PCA]]</f>
        <v>SETI-52</v>
      </c>
      <c r="K258" s="67">
        <f ca="1">IFERROR(SMALL(Dados_tratados[Concatenação ID 1-catálogo-código],ROW(Dados_tratados[[#This Row],[Concatenação ID 1-catálogo-código]])-2),"")</f>
        <v>100175071</v>
      </c>
      <c r="L258" s="67" t="str">
        <f ca="1">IFERROR(INDEX('Tratamento de dados'!$S$3:$S$6,MATCH(VALUE(RIGHT(Dados_ordenados[[#This Row],[ID 1-catálogo-código]],1)),'Tratamento de dados'!$T$3:$T$6,0)),"")</f>
        <v>CATSER</v>
      </c>
      <c r="M258" s="67">
        <f ca="1">IFERROR(VALUE(MID(Dados_ordenados[[#This Row],[ID 1-catálogo-código]],2,7)),"")</f>
        <v>17507</v>
      </c>
      <c r="N258" s="68">
        <f ca="1">IFERROR(VLOOKUP(COUNTIF(catmat_ord_col_range,Dados_ordenados[[#This Row],[ID 1-catálogo-código]])&amp;"-"&amp;Dados_ordenados[[#This Row],[ID 1-catálogo-código]],Dados_tratados[[CATMAT/CATSER - Contagem de ocorrências]:[Área Gestora + ID]],2,FALSE),"")</f>
        <v>5978</v>
      </c>
      <c r="O258" s="69" t="str">
        <f ca="1">IFERROR(VLOOKUP(COUNTIF(catmat_ord_col_range,Dados_ordenados[[#This Row],[ID 1-catálogo-código]])&amp;"-"&amp;Dados_ordenados[[#This Row],[ID 1-catálogo-código]],Dados_tratados[[CATMAT/CATSER - Contagem de ocorrências]:[Área Gestora + ID]],3,FALSE),"")</f>
        <v>SADI-68</v>
      </c>
      <c r="P258" s="70" t="str">
        <f ca="1">IF(OR(Dados_ordenados[[#This Row],[ID 1-catálogo-código]]="",Dados_ordenados[[#This Row],[ID 1-catálogo-código]]&lt;&gt;catmat_anterior),Dados_ordenados[[#This Row],[Área Gestora-ID]],areagestoraID_anterior&amp;", "&amp;Dados_ordenados[[#This Row],[Área Gestora-ID]])</f>
        <v>SADI-68</v>
      </c>
      <c r="Q258" s="70" t="str">
        <f ca="1">IF(OR(Dados_ordenados[[#This Row],[ID 1-catálogo-código]]="",Dados_ordenados[[#This Row],[ID 1-catálogo-código]]&lt;&gt;catmat_proximo),Dados_ordenados[[#This Row],[ID concatenado por catálogo/código]],"")</f>
        <v>SADI-68</v>
      </c>
    </row>
    <row r="259" spans="1:17" x14ac:dyDescent="0.25">
      <c r="A259" s="63" t="str">
        <f ca="1">area_gestora_concatenada</f>
        <v>SETI</v>
      </c>
      <c r="B259" s="64">
        <f ca="1">IFERROR(IF(INDEX(INDIRECT(area_gestora&amp;"!$B$6:$B$1000"),linha_itemPAC+1)=0,"NÃO INFORMADO",INDEX(INDIRECT(area_gestora&amp;"!$B$6:$B$1000"),linha_itemPAC+1)),"")</f>
        <v>53</v>
      </c>
      <c r="C259" s="64" t="str">
        <f ca="1">IFERROR(IF(INDEX(INDIRECT(area_gestora&amp;"!$D$6:$D$1000"),linha_itemPAC+1)="N/A","N/A", IF(INDEX(INDIRECT(area_gestora&amp;"!$D$6:$D$1000"),linha_itemPAC+1)="","NÃO INFORMADO", IF(INDEX(INDIRECT(area_gestora&amp;"!$D$6:$D$1000"),linha_itemPAC+1)=0,"NÃO INFORMADO", INDEX(INDIRECT(area_gestora&amp;"!$D$6:$D$1000"),linha_itemPAC+1)))),"")</f>
        <v>CATSER</v>
      </c>
      <c r="D259" s="64">
        <f ca="1">IFERROR(IF(ISERROR(VALUE(Dados_tratados[[#This Row],[Catálogo]]))=FALSE,Dados_tratados[[#This Row],[Catálogo]],VLOOKUP(Dados_tratados[[#This Row],[Catálogo]],$S$3:$T$6,2,FALSE)),"")</f>
        <v>1</v>
      </c>
      <c r="E259" s="64">
        <f ca="1">IFERROR(IF(INDEX(INDIRECT(area_gestora&amp;"!$E$6:$E$1000"),linha_itemPAC+1)="N/A",9999999,
IF(INDEX(INDIRECT(area_gestora&amp;"!$E$6:$E$1000"),linha_itemPAC+1)="",0,
VALUE(INDEX(INDIRECT(area_gestora&amp;"!$E$6:$E$1000"),linha_itemPAC+1)))),"")</f>
        <v>25992</v>
      </c>
      <c r="F259" s="64">
        <f ca="1">IFERROR(IF(Dados_tratados[[#This Row],[Código CATSER ou Classe CATMAT]]="","",VALUE(1&amp;TEXT(Dados_tratados[[#This Row],[Código CATSER ou Classe CATMAT]],"0000000")&amp;Dados_tratados[[#This Row],[ID Catálogo]])),"")</f>
        <v>100259921</v>
      </c>
      <c r="G259" s="64" t="str">
        <f ca="1">IF(Dados_tratados[[#This Row],[Código CATSER ou Classe CATMAT]]="","",COUNTIF(catmat_col_range,Dados_tratados[[#This Row],[Concatenação ID 1-catálogo-código]])&amp;"-"&amp;Dados_tratados[[#This Row],[Concatenação ID 1-catálogo-código]])</f>
        <v>20-100259921</v>
      </c>
      <c r="H259" s="65">
        <f ca="1">IFERROR(INDEX(INDIRECT(area_gestora&amp;"!$L$6:$L$1000"),linha_itemPAC+1),"")</f>
        <v>6287</v>
      </c>
      <c r="I259" s="66" t="str">
        <f ca="1">Dados_tratados[[#This Row],[Área Gestora]]&amp;"-"&amp;Dados_tratados[[#This Row],[ID PCA]]</f>
        <v>SETI-53</v>
      </c>
      <c r="K259" s="67">
        <f ca="1">IFERROR(SMALL(Dados_tratados[Concatenação ID 1-catálogo-código],ROW(Dados_tratados[[#This Row],[Concatenação ID 1-catálogo-código]])-2),"")</f>
        <v>100176631</v>
      </c>
      <c r="L259" s="67" t="str">
        <f ca="1">IFERROR(INDEX('Tratamento de dados'!$S$3:$S$6,MATCH(VALUE(RIGHT(Dados_ordenados[[#This Row],[ID 1-catálogo-código]],1)),'Tratamento de dados'!$T$3:$T$6,0)),"")</f>
        <v>CATSER</v>
      </c>
      <c r="M259" s="67">
        <f ca="1">IFERROR(VALUE(MID(Dados_ordenados[[#This Row],[ID 1-catálogo-código]],2,7)),"")</f>
        <v>17663</v>
      </c>
      <c r="N259" s="68">
        <f ca="1">IFERROR(VLOOKUP(COUNTIF(catmat_ord_col_range,Dados_ordenados[[#This Row],[ID 1-catálogo-código]])&amp;"-"&amp;Dados_ordenados[[#This Row],[ID 1-catálogo-código]],Dados_tratados[[CATMAT/CATSER - Contagem de ocorrências]:[Área Gestora + ID]],2,FALSE),"")</f>
        <v>0</v>
      </c>
      <c r="O259" s="69" t="str">
        <f ca="1">IFERROR(VLOOKUP(COUNTIF(catmat_ord_col_range,Dados_ordenados[[#This Row],[ID 1-catálogo-código]])&amp;"-"&amp;Dados_ordenados[[#This Row],[ID 1-catálogo-código]],Dados_tratados[[CATMAT/CATSER - Contagem de ocorrências]:[Área Gestora + ID]],3,FALSE),"")</f>
        <v>EMAG-5</v>
      </c>
      <c r="P259" s="70" t="str">
        <f ca="1">IF(OR(Dados_ordenados[[#This Row],[ID 1-catálogo-código]]="",Dados_ordenados[[#This Row],[ID 1-catálogo-código]]&lt;&gt;catmat_anterior),Dados_ordenados[[#This Row],[Área Gestora-ID]],areagestoraID_anterior&amp;", "&amp;Dados_ordenados[[#This Row],[Área Gestora-ID]])</f>
        <v>EMAG-5</v>
      </c>
      <c r="Q259" s="70" t="str">
        <f ca="1">IF(OR(Dados_ordenados[[#This Row],[ID 1-catálogo-código]]="",Dados_ordenados[[#This Row],[ID 1-catálogo-código]]&lt;&gt;catmat_proximo),Dados_ordenados[[#This Row],[ID concatenado por catálogo/código]],"")</f>
        <v/>
      </c>
    </row>
    <row r="260" spans="1:17" x14ac:dyDescent="0.25">
      <c r="A260" s="63" t="str">
        <f ca="1">area_gestora_concatenada</f>
        <v>SETI</v>
      </c>
      <c r="B260" s="64">
        <f ca="1">IFERROR(IF(INDEX(INDIRECT(area_gestora&amp;"!$B$6:$B$1000"),linha_itemPAC+1)=0,"NÃO INFORMADO",INDEX(INDIRECT(area_gestora&amp;"!$B$6:$B$1000"),linha_itemPAC+1)),"")</f>
        <v>54</v>
      </c>
      <c r="C260" s="64" t="str">
        <f ca="1">IFERROR(IF(INDEX(INDIRECT(area_gestora&amp;"!$D$6:$D$1000"),linha_itemPAC+1)="N/A","N/A", IF(INDEX(INDIRECT(area_gestora&amp;"!$D$6:$D$1000"),linha_itemPAC+1)="","NÃO INFORMADO", IF(INDEX(INDIRECT(area_gestora&amp;"!$D$6:$D$1000"),linha_itemPAC+1)=0,"NÃO INFORMADO", INDEX(INDIRECT(area_gestora&amp;"!$D$6:$D$1000"),linha_itemPAC+1)))),"")</f>
        <v>CATSER</v>
      </c>
      <c r="D260" s="64">
        <f ca="1">IFERROR(IF(ISERROR(VALUE(Dados_tratados[[#This Row],[Catálogo]]))=FALSE,Dados_tratados[[#This Row],[Catálogo]],VLOOKUP(Dados_tratados[[#This Row],[Catálogo]],$S$3:$T$6,2,FALSE)),"")</f>
        <v>1</v>
      </c>
      <c r="E260" s="64">
        <f ca="1">IFERROR(IF(INDEX(INDIRECT(area_gestora&amp;"!$E$6:$E$1000"),linha_itemPAC+1)="N/A",9999999,
IF(INDEX(INDIRECT(area_gestora&amp;"!$E$6:$E$1000"),linha_itemPAC+1)="",0,
VALUE(INDEX(INDIRECT(area_gestora&amp;"!$E$6:$E$1000"),linha_itemPAC+1)))),"")</f>
        <v>27502</v>
      </c>
      <c r="F260" s="64">
        <f ca="1">IFERROR(IF(Dados_tratados[[#This Row],[Código CATSER ou Classe CATMAT]]="","",VALUE(1&amp;TEXT(Dados_tratados[[#This Row],[Código CATSER ou Classe CATMAT]],"0000000")&amp;Dados_tratados[[#This Row],[ID Catálogo]])),"")</f>
        <v>100275021</v>
      </c>
      <c r="G260" s="64" t="str">
        <f ca="1">IF(Dados_tratados[[#This Row],[Código CATSER ou Classe CATMAT]]="","",COUNTIF(catmat_col_range,Dados_tratados[[#This Row],[Concatenação ID 1-catálogo-código]])&amp;"-"&amp;Dados_tratados[[#This Row],[Concatenação ID 1-catálogo-código]])</f>
        <v>14-100275021</v>
      </c>
      <c r="H260" s="65">
        <f ca="1">IFERROR(INDEX(INDIRECT(area_gestora&amp;"!$L$6:$L$1000"),linha_itemPAC+1),"")</f>
        <v>578376</v>
      </c>
      <c r="I260" s="66" t="str">
        <f ca="1">Dados_tratados[[#This Row],[Área Gestora]]&amp;"-"&amp;Dados_tratados[[#This Row],[ID PCA]]</f>
        <v>SETI-54</v>
      </c>
      <c r="K260" s="67">
        <f ca="1">IFERROR(SMALL(Dados_tratados[Concatenação ID 1-catálogo-código],ROW(Dados_tratados[[#This Row],[Concatenação ID 1-catálogo-código]])-2),"")</f>
        <v>100176631</v>
      </c>
      <c r="L260" s="67" t="str">
        <f ca="1">IFERROR(INDEX('Tratamento de dados'!$S$3:$S$6,MATCH(VALUE(RIGHT(Dados_ordenados[[#This Row],[ID 1-catálogo-código]],1)),'Tratamento de dados'!$T$3:$T$6,0)),"")</f>
        <v>CATSER</v>
      </c>
      <c r="M260" s="67">
        <f ca="1">IFERROR(VALUE(MID(Dados_ordenados[[#This Row],[ID 1-catálogo-código]],2,7)),"")</f>
        <v>17663</v>
      </c>
      <c r="N260" s="68">
        <f ca="1">IFERROR(VLOOKUP(COUNTIF(catmat_ord_col_range,Dados_ordenados[[#This Row],[ID 1-catálogo-código]])&amp;"-"&amp;Dados_ordenados[[#This Row],[ID 1-catálogo-código]],Dados_tratados[[CATMAT/CATSER - Contagem de ocorrências]:[Área Gestora + ID]],2,FALSE),"")</f>
        <v>44401.07</v>
      </c>
      <c r="O260" s="69" t="str">
        <f ca="1">IFERROR(VLOOKUP(COUNTIF(catmat_ord_col_range,Dados_ordenados[[#This Row],[ID 1-catálogo-código]])&amp;"-"&amp;Dados_ordenados[[#This Row],[ID 1-catálogo-código]],Dados_tratados[[CATMAT/CATSER - Contagem de ocorrências]:[Área Gestora + ID]],3,FALSE),"")</f>
        <v>SEGE-6</v>
      </c>
      <c r="P260" s="70" t="str">
        <f ca="1">IF(OR(Dados_ordenados[[#This Row],[ID 1-catálogo-código]]="",Dados_ordenados[[#This Row],[ID 1-catálogo-código]]&lt;&gt;catmat_anterior),Dados_ordenados[[#This Row],[Área Gestora-ID]],areagestoraID_anterior&amp;", "&amp;Dados_ordenados[[#This Row],[Área Gestora-ID]])</f>
        <v>EMAG-5, SEGE-6</v>
      </c>
      <c r="Q260" s="70" t="str">
        <f ca="1">IF(OR(Dados_ordenados[[#This Row],[ID 1-catálogo-código]]="",Dados_ordenados[[#This Row],[ID 1-catálogo-código]]&lt;&gt;catmat_proximo),Dados_ordenados[[#This Row],[ID concatenado por catálogo/código]],"")</f>
        <v/>
      </c>
    </row>
    <row r="261" spans="1:17" x14ac:dyDescent="0.25">
      <c r="A261" s="63" t="str">
        <f ca="1">area_gestora_concatenada</f>
        <v>SETI</v>
      </c>
      <c r="B261" s="64">
        <f ca="1">IFERROR(IF(INDEX(INDIRECT(area_gestora&amp;"!$B$6:$B$1000"),linha_itemPAC+1)=0,"NÃO INFORMADO",INDEX(INDIRECT(area_gestora&amp;"!$B$6:$B$1000"),linha_itemPAC+1)),"")</f>
        <v>55</v>
      </c>
      <c r="C261" s="64" t="str">
        <f ca="1">IFERROR(IF(INDEX(INDIRECT(area_gestora&amp;"!$D$6:$D$1000"),linha_itemPAC+1)="N/A","N/A", IF(INDEX(INDIRECT(area_gestora&amp;"!$D$6:$D$1000"),linha_itemPAC+1)="","NÃO INFORMADO", IF(INDEX(INDIRECT(area_gestora&amp;"!$D$6:$D$1000"),linha_itemPAC+1)=0,"NÃO INFORMADO", INDEX(INDIRECT(area_gestora&amp;"!$D$6:$D$1000"),linha_itemPAC+1)))),"")</f>
        <v>CATSER</v>
      </c>
      <c r="D261" s="64">
        <f ca="1">IFERROR(IF(ISERROR(VALUE(Dados_tratados[[#This Row],[Catálogo]]))=FALSE,Dados_tratados[[#This Row],[Catálogo]],VLOOKUP(Dados_tratados[[#This Row],[Catálogo]],$S$3:$T$6,2,FALSE)),"")</f>
        <v>1</v>
      </c>
      <c r="E261" s="64">
        <f ca="1">IFERROR(IF(INDEX(INDIRECT(area_gestora&amp;"!$E$6:$E$1000"),linha_itemPAC+1)="N/A",9999999,
IF(INDEX(INDIRECT(area_gestora&amp;"!$E$6:$E$1000"),linha_itemPAC+1)="",0,
VALUE(INDEX(INDIRECT(area_gestora&amp;"!$E$6:$E$1000"),linha_itemPAC+1)))),"")</f>
        <v>27014</v>
      </c>
      <c r="F261" s="64">
        <f ca="1">IFERROR(IF(Dados_tratados[[#This Row],[Código CATSER ou Classe CATMAT]]="","",VALUE(1&amp;TEXT(Dados_tratados[[#This Row],[Código CATSER ou Classe CATMAT]],"0000000")&amp;Dados_tratados[[#This Row],[ID Catálogo]])),"")</f>
        <v>100270141</v>
      </c>
      <c r="G261" s="64" t="str">
        <f ca="1">IF(Dados_tratados[[#This Row],[Código CATSER ou Classe CATMAT]]="","",COUNTIF(catmat_col_range,Dados_tratados[[#This Row],[Concatenação ID 1-catálogo-código]])&amp;"-"&amp;Dados_tratados[[#This Row],[Concatenação ID 1-catálogo-código]])</f>
        <v>1-100270141</v>
      </c>
      <c r="H261" s="65">
        <f ca="1">IFERROR(INDEX(INDIRECT(area_gestora&amp;"!$L$6:$L$1000"),linha_itemPAC+1),"")</f>
        <v>117500</v>
      </c>
      <c r="I261" s="66" t="str">
        <f ca="1">Dados_tratados[[#This Row],[Área Gestora]]&amp;"-"&amp;Dados_tratados[[#This Row],[ID PCA]]</f>
        <v>SETI-55</v>
      </c>
      <c r="K261" s="67">
        <f ca="1">IFERROR(SMALL(Dados_tratados[Concatenação ID 1-catálogo-código],ROW(Dados_tratados[[#This Row],[Concatenação ID 1-catálogo-código]])-2),"")</f>
        <v>100176631</v>
      </c>
      <c r="L261" s="67" t="str">
        <f ca="1">IFERROR(INDEX('Tratamento de dados'!$S$3:$S$6,MATCH(VALUE(RIGHT(Dados_ordenados[[#This Row],[ID 1-catálogo-código]],1)),'Tratamento de dados'!$T$3:$T$6,0)),"")</f>
        <v>CATSER</v>
      </c>
      <c r="M261" s="67">
        <f ca="1">IFERROR(VALUE(MID(Dados_ordenados[[#This Row],[ID 1-catálogo-código]],2,7)),"")</f>
        <v>17663</v>
      </c>
      <c r="N261" s="68">
        <f ca="1">IFERROR(VLOOKUP(COUNTIF(catmat_ord_col_range,Dados_ordenados[[#This Row],[ID 1-catálogo-código]])&amp;"-"&amp;Dados_ordenados[[#This Row],[ID 1-catálogo-código]],Dados_tratados[[CATMAT/CATSER - Contagem de ocorrências]:[Área Gestora + ID]],2,FALSE),"")</f>
        <v>157.72</v>
      </c>
      <c r="O261" s="69" t="str">
        <f ca="1">IFERROR(VLOOKUP(COUNTIF(catmat_ord_col_range,Dados_ordenados[[#This Row],[ID 1-catálogo-código]])&amp;"-"&amp;Dados_ordenados[[#This Row],[ID 1-catálogo-código]],Dados_tratados[[CATMAT/CATSER - Contagem de ocorrências]:[Área Gestora + ID]],3,FALSE),"")</f>
        <v>SEGE-16</v>
      </c>
      <c r="P261" s="70" t="str">
        <f ca="1">IF(OR(Dados_ordenados[[#This Row],[ID 1-catálogo-código]]="",Dados_ordenados[[#This Row],[ID 1-catálogo-código]]&lt;&gt;catmat_anterior),Dados_ordenados[[#This Row],[Área Gestora-ID]],areagestoraID_anterior&amp;", "&amp;Dados_ordenados[[#This Row],[Área Gestora-ID]])</f>
        <v>EMAG-5, SEGE-6, SEGE-16</v>
      </c>
      <c r="Q261" s="70" t="str">
        <f ca="1">IF(OR(Dados_ordenados[[#This Row],[ID 1-catálogo-código]]="",Dados_ordenados[[#This Row],[ID 1-catálogo-código]]&lt;&gt;catmat_proximo),Dados_ordenados[[#This Row],[ID concatenado por catálogo/código]],"")</f>
        <v>EMAG-5, SEGE-6, SEGE-16</v>
      </c>
    </row>
    <row r="262" spans="1:17" x14ac:dyDescent="0.25">
      <c r="A262" s="63" t="str">
        <f ca="1">area_gestora_concatenada</f>
        <v>SETI</v>
      </c>
      <c r="B262" s="64">
        <f ca="1">IFERROR(IF(INDEX(INDIRECT(area_gestora&amp;"!$B$6:$B$1000"),linha_itemPAC+1)=0,"NÃO INFORMADO",INDEX(INDIRECT(area_gestora&amp;"!$B$6:$B$1000"),linha_itemPAC+1)),"")</f>
        <v>56</v>
      </c>
      <c r="C262" s="64" t="str">
        <f ca="1">IFERROR(IF(INDEX(INDIRECT(area_gestora&amp;"!$D$6:$D$1000"),linha_itemPAC+1)="N/A","N/A", IF(INDEX(INDIRECT(area_gestora&amp;"!$D$6:$D$1000"),linha_itemPAC+1)="","NÃO INFORMADO", IF(INDEX(INDIRECT(area_gestora&amp;"!$D$6:$D$1000"),linha_itemPAC+1)=0,"NÃO INFORMADO", INDEX(INDIRECT(area_gestora&amp;"!$D$6:$D$1000"),linha_itemPAC+1)))),"")</f>
        <v>CATSER</v>
      </c>
      <c r="D262" s="64">
        <f ca="1">IFERROR(IF(ISERROR(VALUE(Dados_tratados[[#This Row],[Catálogo]]))=FALSE,Dados_tratados[[#This Row],[Catálogo]],VLOOKUP(Dados_tratados[[#This Row],[Catálogo]],$S$3:$T$6,2,FALSE)),"")</f>
        <v>1</v>
      </c>
      <c r="E262" s="64">
        <f ca="1">IFERROR(IF(INDEX(INDIRECT(area_gestora&amp;"!$E$6:$E$1000"),linha_itemPAC+1)="N/A",9999999,
IF(INDEX(INDIRECT(area_gestora&amp;"!$E$6:$E$1000"),linha_itemPAC+1)="",0,
VALUE(INDEX(INDIRECT(area_gestora&amp;"!$E$6:$E$1000"),linha_itemPAC+1)))),"")</f>
        <v>26484</v>
      </c>
      <c r="F262" s="64">
        <f ca="1">IFERROR(IF(Dados_tratados[[#This Row],[Código CATSER ou Classe CATMAT]]="","",VALUE(1&amp;TEXT(Dados_tratados[[#This Row],[Código CATSER ou Classe CATMAT]],"0000000")&amp;Dados_tratados[[#This Row],[ID Catálogo]])),"")</f>
        <v>100264841</v>
      </c>
      <c r="G262" s="64" t="str">
        <f ca="1">IF(Dados_tratados[[#This Row],[Código CATSER ou Classe CATMAT]]="","",COUNTIF(catmat_col_range,Dados_tratados[[#This Row],[Concatenação ID 1-catálogo-código]])&amp;"-"&amp;Dados_tratados[[#This Row],[Concatenação ID 1-catálogo-código]])</f>
        <v>9-100264841</v>
      </c>
      <c r="H262" s="65">
        <f ca="1">IFERROR(INDEX(INDIRECT(area_gestora&amp;"!$L$6:$L$1000"),linha_itemPAC+1),"")</f>
        <v>79876</v>
      </c>
      <c r="I262" s="66" t="str">
        <f ca="1">Dados_tratados[[#This Row],[Área Gestora]]&amp;"-"&amp;Dados_tratados[[#This Row],[ID PCA]]</f>
        <v>SETI-56</v>
      </c>
      <c r="K262" s="67">
        <f ca="1">IFERROR(SMALL(Dados_tratados[Concatenação ID 1-catálogo-código],ROW(Dados_tratados[[#This Row],[Concatenação ID 1-catálogo-código]])-2),"")</f>
        <v>100179901</v>
      </c>
      <c r="L262" s="67" t="str">
        <f ca="1">IFERROR(INDEX('Tratamento de dados'!$S$3:$S$6,MATCH(VALUE(RIGHT(Dados_ordenados[[#This Row],[ID 1-catálogo-código]],1)),'Tratamento de dados'!$T$3:$T$6,0)),"")</f>
        <v>CATSER</v>
      </c>
      <c r="M262" s="67">
        <f ca="1">IFERROR(VALUE(MID(Dados_ordenados[[#This Row],[ID 1-catálogo-código]],2,7)),"")</f>
        <v>17990</v>
      </c>
      <c r="N262" s="68">
        <f ca="1">IFERROR(VLOOKUP(COUNTIF(catmat_ord_col_range,Dados_ordenados[[#This Row],[ID 1-catálogo-código]])&amp;"-"&amp;Dados_ordenados[[#This Row],[ID 1-catálogo-código]],Dados_tratados[[CATMAT/CATSER - Contagem de ocorrências]:[Área Gestora + ID]],2,FALSE),"")</f>
        <v>439451.61000000004</v>
      </c>
      <c r="O262" s="69" t="str">
        <f ca="1">IFERROR(VLOOKUP(COUNTIF(catmat_ord_col_range,Dados_ordenados[[#This Row],[ID 1-catálogo-código]])&amp;"-"&amp;Dados_ordenados[[#This Row],[ID 1-catálogo-código]],Dados_tratados[[CATMAT/CATSER - Contagem de ocorrências]:[Área Gestora + ID]],3,FALSE),"")</f>
        <v>SADI-34</v>
      </c>
      <c r="P262" s="70" t="str">
        <f ca="1">IF(OR(Dados_ordenados[[#This Row],[ID 1-catálogo-código]]="",Dados_ordenados[[#This Row],[ID 1-catálogo-código]]&lt;&gt;catmat_anterior),Dados_ordenados[[#This Row],[Área Gestora-ID]],areagestoraID_anterior&amp;", "&amp;Dados_ordenados[[#This Row],[Área Gestora-ID]])</f>
        <v>SADI-34</v>
      </c>
      <c r="Q262" s="70" t="str">
        <f ca="1">IF(OR(Dados_ordenados[[#This Row],[ID 1-catálogo-código]]="",Dados_ordenados[[#This Row],[ID 1-catálogo-código]]&lt;&gt;catmat_proximo),Dados_ordenados[[#This Row],[ID concatenado por catálogo/código]],"")</f>
        <v>SADI-34</v>
      </c>
    </row>
    <row r="263" spans="1:17" x14ac:dyDescent="0.25">
      <c r="A263" s="63" t="str">
        <f ca="1">area_gestora_concatenada</f>
        <v>SETI</v>
      </c>
      <c r="B263" s="64">
        <f ca="1">IFERROR(IF(INDEX(INDIRECT(area_gestora&amp;"!$B$6:$B$1000"),linha_itemPAC+1)=0,"NÃO INFORMADO",INDEX(INDIRECT(area_gestora&amp;"!$B$6:$B$1000"),linha_itemPAC+1)),"")</f>
        <v>57</v>
      </c>
      <c r="C263" s="64" t="str">
        <f ca="1">IFERROR(IF(INDEX(INDIRECT(area_gestora&amp;"!$D$6:$D$1000"),linha_itemPAC+1)="N/A","N/A", IF(INDEX(INDIRECT(area_gestora&amp;"!$D$6:$D$1000"),linha_itemPAC+1)="","NÃO INFORMADO", IF(INDEX(INDIRECT(area_gestora&amp;"!$D$6:$D$1000"),linha_itemPAC+1)=0,"NÃO INFORMADO", INDEX(INDIRECT(area_gestora&amp;"!$D$6:$D$1000"),linha_itemPAC+1)))),"")</f>
        <v>CATSER</v>
      </c>
      <c r="D263" s="64">
        <f ca="1">IFERROR(IF(ISERROR(VALUE(Dados_tratados[[#This Row],[Catálogo]]))=FALSE,Dados_tratados[[#This Row],[Catálogo]],VLOOKUP(Dados_tratados[[#This Row],[Catálogo]],$S$3:$T$6,2,FALSE)),"")</f>
        <v>1</v>
      </c>
      <c r="E263" s="64">
        <f ca="1">IFERROR(IF(INDEX(INDIRECT(area_gestora&amp;"!$E$6:$E$1000"),linha_itemPAC+1)="N/A",9999999,
IF(INDEX(INDIRECT(area_gestora&amp;"!$E$6:$E$1000"),linha_itemPAC+1)="",0,
VALUE(INDEX(INDIRECT(area_gestora&amp;"!$E$6:$E$1000"),linha_itemPAC+1)))),"")</f>
        <v>27006</v>
      </c>
      <c r="F263" s="64">
        <f ca="1">IFERROR(IF(Dados_tratados[[#This Row],[Código CATSER ou Classe CATMAT]]="","",VALUE(1&amp;TEXT(Dados_tratados[[#This Row],[Código CATSER ou Classe CATMAT]],"0000000")&amp;Dados_tratados[[#This Row],[ID Catálogo]])),"")</f>
        <v>100270061</v>
      </c>
      <c r="G263" s="64" t="str">
        <f ca="1">IF(Dados_tratados[[#This Row],[Código CATSER ou Classe CATMAT]]="","",COUNTIF(catmat_col_range,Dados_tratados[[#This Row],[Concatenação ID 1-catálogo-código]])&amp;"-"&amp;Dados_tratados[[#This Row],[Concatenação ID 1-catálogo-código]])</f>
        <v>1-100270061</v>
      </c>
      <c r="H263" s="65">
        <f ca="1">IFERROR(INDEX(INDIRECT(area_gestora&amp;"!$L$6:$L$1000"),linha_itemPAC+1),"")</f>
        <v>12576</v>
      </c>
      <c r="I263" s="66" t="str">
        <f ca="1">Dados_tratados[[#This Row],[Área Gestora]]&amp;"-"&amp;Dados_tratados[[#This Row],[ID PCA]]</f>
        <v>SETI-57</v>
      </c>
      <c r="K263" s="67">
        <f ca="1">IFERROR(SMALL(Dados_tratados[Concatenação ID 1-catálogo-código],ROW(Dados_tratados[[#This Row],[Concatenação ID 1-catálogo-código]])-2),"")</f>
        <v>100181391</v>
      </c>
      <c r="L263" s="67" t="str">
        <f ca="1">IFERROR(INDEX('Tratamento de dados'!$S$3:$S$6,MATCH(VALUE(RIGHT(Dados_ordenados[[#This Row],[ID 1-catálogo-código]],1)),'Tratamento de dados'!$T$3:$T$6,0)),"")</f>
        <v>CATSER</v>
      </c>
      <c r="M263" s="67">
        <f ca="1">IFERROR(VALUE(MID(Dados_ordenados[[#This Row],[ID 1-catálogo-código]],2,7)),"")</f>
        <v>18139</v>
      </c>
      <c r="N263" s="68">
        <f ca="1">IFERROR(VLOOKUP(COUNTIF(catmat_ord_col_range,Dados_ordenados[[#This Row],[ID 1-catálogo-código]])&amp;"-"&amp;Dados_ordenados[[#This Row],[ID 1-catálogo-código]],Dados_tratados[[CATMAT/CATSER - Contagem de ocorrências]:[Área Gestora + ID]],2,FALSE),"")</f>
        <v>30919.32</v>
      </c>
      <c r="O263" s="69" t="str">
        <f ca="1">IFERROR(VLOOKUP(COUNTIF(catmat_ord_col_range,Dados_ordenados[[#This Row],[ID 1-catálogo-código]])&amp;"-"&amp;Dados_ordenados[[#This Row],[ID 1-catálogo-código]],Dados_tratados[[CATMAT/CATSER - Contagem de ocorrências]:[Área Gestora + ID]],3,FALSE),"")</f>
        <v>SADI-36</v>
      </c>
      <c r="P263" s="70" t="str">
        <f ca="1">IF(OR(Dados_ordenados[[#This Row],[ID 1-catálogo-código]]="",Dados_ordenados[[#This Row],[ID 1-catálogo-código]]&lt;&gt;catmat_anterior),Dados_ordenados[[#This Row],[Área Gestora-ID]],areagestoraID_anterior&amp;", "&amp;Dados_ordenados[[#This Row],[Área Gestora-ID]])</f>
        <v>SADI-36</v>
      </c>
      <c r="Q263" s="70" t="str">
        <f ca="1">IF(OR(Dados_ordenados[[#This Row],[ID 1-catálogo-código]]="",Dados_ordenados[[#This Row],[ID 1-catálogo-código]]&lt;&gt;catmat_proximo),Dados_ordenados[[#This Row],[ID concatenado por catálogo/código]],"")</f>
        <v>SADI-36</v>
      </c>
    </row>
    <row r="264" spans="1:17" x14ac:dyDescent="0.25">
      <c r="A264" s="63" t="str">
        <f ca="1">area_gestora_concatenada</f>
        <v>SETI</v>
      </c>
      <c r="B264" s="64">
        <f ca="1">IFERROR(IF(INDEX(INDIRECT(area_gestora&amp;"!$B$6:$B$1000"),linha_itemPAC+1)=0,"NÃO INFORMADO",INDEX(INDIRECT(area_gestora&amp;"!$B$6:$B$1000"),linha_itemPAC+1)),"")</f>
        <v>58</v>
      </c>
      <c r="C264" s="64" t="str">
        <f ca="1">IFERROR(IF(INDEX(INDIRECT(area_gestora&amp;"!$D$6:$D$1000"),linha_itemPAC+1)="N/A","N/A", IF(INDEX(INDIRECT(area_gestora&amp;"!$D$6:$D$1000"),linha_itemPAC+1)="","NÃO INFORMADO", IF(INDEX(INDIRECT(area_gestora&amp;"!$D$6:$D$1000"),linha_itemPAC+1)=0,"NÃO INFORMADO", INDEX(INDIRECT(area_gestora&amp;"!$D$6:$D$1000"),linha_itemPAC+1)))),"")</f>
        <v>CATMAT</v>
      </c>
      <c r="D264" s="64">
        <f ca="1">IFERROR(IF(ISERROR(VALUE(Dados_tratados[[#This Row],[Catálogo]]))=FALSE,Dados_tratados[[#This Row],[Catálogo]],VLOOKUP(Dados_tratados[[#This Row],[Catálogo]],$S$3:$T$6,2,FALSE)),"")</f>
        <v>2</v>
      </c>
      <c r="E264" s="64">
        <f ca="1">IFERROR(IF(INDEX(INDIRECT(area_gestora&amp;"!$E$6:$E$1000"),linha_itemPAC+1)="N/A",9999999,
IF(INDEX(INDIRECT(area_gestora&amp;"!$E$6:$E$1000"),linha_itemPAC+1)="",0,
VALUE(INDEX(INDIRECT(area_gestora&amp;"!$E$6:$E$1000"),linha_itemPAC+1)))),"")</f>
        <v>7010</v>
      </c>
      <c r="F264" s="64">
        <f ca="1">IFERROR(IF(Dados_tratados[[#This Row],[Código CATSER ou Classe CATMAT]]="","",VALUE(1&amp;TEXT(Dados_tratados[[#This Row],[Código CATSER ou Classe CATMAT]],"0000000")&amp;Dados_tratados[[#This Row],[ID Catálogo]])),"")</f>
        <v>100070102</v>
      </c>
      <c r="G264" s="64" t="str">
        <f ca="1">IF(Dados_tratados[[#This Row],[Código CATSER ou Classe CATMAT]]="","",COUNTIF(catmat_col_range,Dados_tratados[[#This Row],[Concatenação ID 1-catálogo-código]])&amp;"-"&amp;Dados_tratados[[#This Row],[Concatenação ID 1-catálogo-código]])</f>
        <v>3-100070102</v>
      </c>
      <c r="H264" s="65">
        <f ca="1">IFERROR(INDEX(INDIRECT(area_gestora&amp;"!$L$6:$L$1000"),linha_itemPAC+1),"")</f>
        <v>828400</v>
      </c>
      <c r="I264" s="66" t="str">
        <f ca="1">Dados_tratados[[#This Row],[Área Gestora]]&amp;"-"&amp;Dados_tratados[[#This Row],[ID PCA]]</f>
        <v>SETI-58</v>
      </c>
      <c r="K264" s="67">
        <f ca="1">IFERROR(SMALL(Dados_tratados[Concatenação ID 1-catálogo-código],ROW(Dados_tratados[[#This Row],[Concatenação ID 1-catálogo-código]])-2),"")</f>
        <v>100181801</v>
      </c>
      <c r="L264" s="67" t="str">
        <f ca="1">IFERROR(INDEX('Tratamento de dados'!$S$3:$S$6,MATCH(VALUE(RIGHT(Dados_ordenados[[#This Row],[ID 1-catálogo-código]],1)),'Tratamento de dados'!$T$3:$T$6,0)),"")</f>
        <v>CATSER</v>
      </c>
      <c r="M264" s="67">
        <f ca="1">IFERROR(VALUE(MID(Dados_ordenados[[#This Row],[ID 1-catálogo-código]],2,7)),"")</f>
        <v>18180</v>
      </c>
      <c r="N264" s="68">
        <f ca="1">IFERROR(VLOOKUP(COUNTIF(catmat_ord_col_range,Dados_ordenados[[#This Row],[ID 1-catálogo-código]])&amp;"-"&amp;Dados_ordenados[[#This Row],[ID 1-catálogo-código]],Dados_tratados[[CATMAT/CATSER - Contagem de ocorrências]:[Área Gestora + ID]],2,FALSE),"")</f>
        <v>629424.19999999995</v>
      </c>
      <c r="O264" s="69" t="str">
        <f ca="1">IFERROR(VLOOKUP(COUNTIF(catmat_ord_col_range,Dados_ordenados[[#This Row],[ID 1-catálogo-código]])&amp;"-"&amp;Dados_ordenados[[#This Row],[ID 1-catálogo-código]],Dados_tratados[[CATMAT/CATSER - Contagem de ocorrências]:[Área Gestora + ID]],3,FALSE),"")</f>
        <v>SADI-73</v>
      </c>
      <c r="P264" s="70" t="str">
        <f ca="1">IF(OR(Dados_ordenados[[#This Row],[ID 1-catálogo-código]]="",Dados_ordenados[[#This Row],[ID 1-catálogo-código]]&lt;&gt;catmat_anterior),Dados_ordenados[[#This Row],[Área Gestora-ID]],areagestoraID_anterior&amp;", "&amp;Dados_ordenados[[#This Row],[Área Gestora-ID]])</f>
        <v>SADI-73</v>
      </c>
      <c r="Q264" s="70" t="str">
        <f ca="1">IF(OR(Dados_ordenados[[#This Row],[ID 1-catálogo-código]]="",Dados_ordenados[[#This Row],[ID 1-catálogo-código]]&lt;&gt;catmat_proximo),Dados_ordenados[[#This Row],[ID concatenado por catálogo/código]],"")</f>
        <v>SADI-73</v>
      </c>
    </row>
    <row r="265" spans="1:17" x14ac:dyDescent="0.25">
      <c r="A265" s="63" t="str">
        <f ca="1">area_gestora_concatenada</f>
        <v>SETI</v>
      </c>
      <c r="B265" s="64">
        <f ca="1">IFERROR(IF(INDEX(INDIRECT(area_gestora&amp;"!$B$6:$B$1000"),linha_itemPAC+1)=0,"NÃO INFORMADO",INDEX(INDIRECT(area_gestora&amp;"!$B$6:$B$1000"),linha_itemPAC+1)),"")</f>
        <v>59</v>
      </c>
      <c r="C265" s="64" t="str">
        <f ca="1">IFERROR(IF(INDEX(INDIRECT(area_gestora&amp;"!$D$6:$D$1000"),linha_itemPAC+1)="N/A","N/A", IF(INDEX(INDIRECT(area_gestora&amp;"!$D$6:$D$1000"),linha_itemPAC+1)="","NÃO INFORMADO", IF(INDEX(INDIRECT(area_gestora&amp;"!$D$6:$D$1000"),linha_itemPAC+1)=0,"NÃO INFORMADO", INDEX(INDIRECT(area_gestora&amp;"!$D$6:$D$1000"),linha_itemPAC+1)))),"")</f>
        <v>CATMAT</v>
      </c>
      <c r="D265" s="64">
        <f ca="1">IFERROR(IF(ISERROR(VALUE(Dados_tratados[[#This Row],[Catálogo]]))=FALSE,Dados_tratados[[#This Row],[Catálogo]],VLOOKUP(Dados_tratados[[#This Row],[Catálogo]],$S$3:$T$6,2,FALSE)),"")</f>
        <v>2</v>
      </c>
      <c r="E265" s="64">
        <f ca="1">IFERROR(IF(INDEX(INDIRECT(area_gestora&amp;"!$E$6:$E$1000"),linha_itemPAC+1)="N/A",9999999,
IF(INDEX(INDIRECT(area_gestora&amp;"!$E$6:$E$1000"),linha_itemPAC+1)="",0,
VALUE(INDEX(INDIRECT(area_gestora&amp;"!$E$6:$E$1000"),linha_itemPAC+1)))),"")</f>
        <v>5522</v>
      </c>
      <c r="F265" s="64">
        <f ca="1">IFERROR(IF(Dados_tratados[[#This Row],[Código CATSER ou Classe CATMAT]]="","",VALUE(1&amp;TEXT(Dados_tratados[[#This Row],[Código CATSER ou Classe CATMAT]],"0000000")&amp;Dados_tratados[[#This Row],[ID Catálogo]])),"")</f>
        <v>100055222</v>
      </c>
      <c r="G265" s="64" t="str">
        <f ca="1">IF(Dados_tratados[[#This Row],[Código CATSER ou Classe CATMAT]]="","",COUNTIF(catmat_col_range,Dados_tratados[[#This Row],[Concatenação ID 1-catálogo-código]])&amp;"-"&amp;Dados_tratados[[#This Row],[Concatenação ID 1-catálogo-código]])</f>
        <v>1-100055222</v>
      </c>
      <c r="H265" s="65">
        <f ca="1">IFERROR(INDEX(INDIRECT(area_gestora&amp;"!$L$6:$L$1000"),linha_itemPAC+1),"")</f>
        <v>1207999</v>
      </c>
      <c r="I265" s="66" t="str">
        <f ca="1">Dados_tratados[[#This Row],[Área Gestora]]&amp;"-"&amp;Dados_tratados[[#This Row],[ID PCA]]</f>
        <v>SETI-59</v>
      </c>
      <c r="K265" s="67">
        <f ca="1">IFERROR(SMALL(Dados_tratados[Concatenação ID 1-catálogo-código],ROW(Dados_tratados[[#This Row],[Concatenação ID 1-catálogo-código]])-2),"")</f>
        <v>100187751</v>
      </c>
      <c r="L265" s="67" t="str">
        <f ca="1">IFERROR(INDEX('Tratamento de dados'!$S$3:$S$6,MATCH(VALUE(RIGHT(Dados_ordenados[[#This Row],[ID 1-catálogo-código]],1)),'Tratamento de dados'!$T$3:$T$6,0)),"")</f>
        <v>CATSER</v>
      </c>
      <c r="M265" s="67">
        <f ca="1">IFERROR(VALUE(MID(Dados_ordenados[[#This Row],[ID 1-catálogo-código]],2,7)),"")</f>
        <v>18775</v>
      </c>
      <c r="N265" s="68">
        <f ca="1">IFERROR(VLOOKUP(COUNTIF(catmat_ord_col_range,Dados_ordenados[[#This Row],[ID 1-catálogo-código]])&amp;"-"&amp;Dados_ordenados[[#This Row],[ID 1-catálogo-código]],Dados_tratados[[CATMAT/CATSER - Contagem de ocorrências]:[Área Gestora + ID]],2,FALSE),"")</f>
        <v>48660</v>
      </c>
      <c r="O265" s="69" t="str">
        <f ca="1">IFERROR(VLOOKUP(COUNTIF(catmat_ord_col_range,Dados_ordenados[[#This Row],[ID 1-catálogo-código]])&amp;"-"&amp;Dados_ordenados[[#This Row],[ID 1-catálogo-código]],Dados_tratados[[CATMAT/CATSER - Contagem de ocorrências]:[Área Gestora + ID]],3,FALSE),"")</f>
        <v>SADI-63</v>
      </c>
      <c r="P265" s="70" t="str">
        <f ca="1">IF(OR(Dados_ordenados[[#This Row],[ID 1-catálogo-código]]="",Dados_ordenados[[#This Row],[ID 1-catálogo-código]]&lt;&gt;catmat_anterior),Dados_ordenados[[#This Row],[Área Gestora-ID]],areagestoraID_anterior&amp;", "&amp;Dados_ordenados[[#This Row],[Área Gestora-ID]])</f>
        <v>SADI-63</v>
      </c>
      <c r="Q265" s="70" t="str">
        <f ca="1">IF(OR(Dados_ordenados[[#This Row],[ID 1-catálogo-código]]="",Dados_ordenados[[#This Row],[ID 1-catálogo-código]]&lt;&gt;catmat_proximo),Dados_ordenados[[#This Row],[ID concatenado por catálogo/código]],"")</f>
        <v>SADI-63</v>
      </c>
    </row>
    <row r="266" spans="1:17" x14ac:dyDescent="0.25">
      <c r="A266" s="63" t="str">
        <f ca="1">area_gestora_concatenada</f>
        <v>SETI</v>
      </c>
      <c r="B266" s="64">
        <f ca="1">IFERROR(IF(INDEX(INDIRECT(area_gestora&amp;"!$B$6:$B$1000"),linha_itemPAC+1)=0,"NÃO INFORMADO",INDEX(INDIRECT(area_gestora&amp;"!$B$6:$B$1000"),linha_itemPAC+1)),"")</f>
        <v>60</v>
      </c>
      <c r="C266" s="64" t="str">
        <f ca="1">IFERROR(IF(INDEX(INDIRECT(area_gestora&amp;"!$D$6:$D$1000"),linha_itemPAC+1)="N/A","N/A", IF(INDEX(INDIRECT(area_gestora&amp;"!$D$6:$D$1000"),linha_itemPAC+1)="","NÃO INFORMADO", IF(INDEX(INDIRECT(area_gestora&amp;"!$D$6:$D$1000"),linha_itemPAC+1)=0,"NÃO INFORMADO", INDEX(INDIRECT(area_gestora&amp;"!$D$6:$D$1000"),linha_itemPAC+1)))),"")</f>
        <v>CATMAT</v>
      </c>
      <c r="D266" s="64">
        <f ca="1">IFERROR(IF(ISERROR(VALUE(Dados_tratados[[#This Row],[Catálogo]]))=FALSE,Dados_tratados[[#This Row],[Catálogo]],VLOOKUP(Dados_tratados[[#This Row],[Catálogo]],$S$3:$T$6,2,FALSE)),"")</f>
        <v>2</v>
      </c>
      <c r="E266" s="64">
        <f ca="1">IFERROR(IF(INDEX(INDIRECT(area_gestora&amp;"!$E$6:$E$1000"),linha_itemPAC+1)="N/A",9999999,
IF(INDEX(INDIRECT(area_gestora&amp;"!$E$6:$E$1000"),linha_itemPAC+1)="",0,
VALUE(INDEX(INDIRECT(area_gestora&amp;"!$E$6:$E$1000"),linha_itemPAC+1)))),"")</f>
        <v>7050</v>
      </c>
      <c r="F266" s="64">
        <f ca="1">IFERROR(IF(Dados_tratados[[#This Row],[Código CATSER ou Classe CATMAT]]="","",VALUE(1&amp;TEXT(Dados_tratados[[#This Row],[Código CATSER ou Classe CATMAT]],"0000000")&amp;Dados_tratados[[#This Row],[ID Catálogo]])),"")</f>
        <v>100070502</v>
      </c>
      <c r="G266" s="64" t="str">
        <f ca="1">IF(Dados_tratados[[#This Row],[Código CATSER ou Classe CATMAT]]="","",COUNTIF(catmat_col_range,Dados_tratados[[#This Row],[Concatenação ID 1-catálogo-código]])&amp;"-"&amp;Dados_tratados[[#This Row],[Concatenação ID 1-catálogo-código]])</f>
        <v>3-100070502</v>
      </c>
      <c r="H266" s="65">
        <f ca="1">IFERROR(INDEX(INDIRECT(area_gestora&amp;"!$L$6:$L$1000"),linha_itemPAC+1),"")</f>
        <v>12459453</v>
      </c>
      <c r="I266" s="66" t="str">
        <f ca="1">Dados_tratados[[#This Row],[Área Gestora]]&amp;"-"&amp;Dados_tratados[[#This Row],[ID PCA]]</f>
        <v>SETI-60</v>
      </c>
      <c r="K266" s="67">
        <f ca="1">IFERROR(SMALL(Dados_tratados[Concatenação ID 1-catálogo-código],ROW(Dados_tratados[[#This Row],[Concatenação ID 1-catálogo-código]])-2),"")</f>
        <v>100206561</v>
      </c>
      <c r="L266" s="67" t="str">
        <f ca="1">IFERROR(INDEX('Tratamento de dados'!$S$3:$S$6,MATCH(VALUE(RIGHT(Dados_ordenados[[#This Row],[ID 1-catálogo-código]],1)),'Tratamento de dados'!$T$3:$T$6,0)),"")</f>
        <v>CATSER</v>
      </c>
      <c r="M266" s="67">
        <f ca="1">IFERROR(VALUE(MID(Dados_ordenados[[#This Row],[ID 1-catálogo-código]],2,7)),"")</f>
        <v>20656</v>
      </c>
      <c r="N266" s="68">
        <f ca="1">IFERROR(VLOOKUP(COUNTIF(catmat_ord_col_range,Dados_ordenados[[#This Row],[ID 1-catálogo-código]])&amp;"-"&amp;Dados_ordenados[[#This Row],[ID 1-catálogo-código]],Dados_tratados[[CATMAT/CATSER - Contagem de ocorrências]:[Área Gestora + ID]],2,FALSE),"")</f>
        <v>710785.94</v>
      </c>
      <c r="O266" s="69" t="str">
        <f ca="1">IFERROR(VLOOKUP(COUNTIF(catmat_ord_col_range,Dados_ordenados[[#This Row],[ID 1-catálogo-código]])&amp;"-"&amp;Dados_ordenados[[#This Row],[ID 1-catálogo-código]],Dados_tratados[[CATMAT/CATSER - Contagem de ocorrências]:[Área Gestora + ID]],3,FALSE),"")</f>
        <v>EMAG-2</v>
      </c>
      <c r="P266" s="70" t="str">
        <f ca="1">IF(OR(Dados_ordenados[[#This Row],[ID 1-catálogo-código]]="",Dados_ordenados[[#This Row],[ID 1-catálogo-código]]&lt;&gt;catmat_anterior),Dados_ordenados[[#This Row],[Área Gestora-ID]],areagestoraID_anterior&amp;", "&amp;Dados_ordenados[[#This Row],[Área Gestora-ID]])</f>
        <v>EMAG-2</v>
      </c>
      <c r="Q266" s="70" t="str">
        <f ca="1">IF(OR(Dados_ordenados[[#This Row],[ID 1-catálogo-código]]="",Dados_ordenados[[#This Row],[ID 1-catálogo-código]]&lt;&gt;catmat_proximo),Dados_ordenados[[#This Row],[ID concatenado por catálogo/código]],"")</f>
        <v/>
      </c>
    </row>
    <row r="267" spans="1:17" x14ac:dyDescent="0.25">
      <c r="A267" s="63" t="str">
        <f ca="1">area_gestora_concatenada</f>
        <v>SETI</v>
      </c>
      <c r="B267" s="64">
        <f ca="1">IFERROR(IF(INDEX(INDIRECT(area_gestora&amp;"!$B$6:$B$1000"),linha_itemPAC+1)=0,"NÃO INFORMADO",INDEX(INDIRECT(area_gestora&amp;"!$B$6:$B$1000"),linha_itemPAC+1)),"")</f>
        <v>61</v>
      </c>
      <c r="C267" s="64" t="str">
        <f ca="1">IFERROR(IF(INDEX(INDIRECT(area_gestora&amp;"!$D$6:$D$1000"),linha_itemPAC+1)="N/A","N/A", IF(INDEX(INDIRECT(area_gestora&amp;"!$D$6:$D$1000"),linha_itemPAC+1)="","NÃO INFORMADO", IF(INDEX(INDIRECT(area_gestora&amp;"!$D$6:$D$1000"),linha_itemPAC+1)=0,"NÃO INFORMADO", INDEX(INDIRECT(area_gestora&amp;"!$D$6:$D$1000"),linha_itemPAC+1)))),"")</f>
        <v>CATSER</v>
      </c>
      <c r="D267" s="64">
        <f ca="1">IFERROR(IF(ISERROR(VALUE(Dados_tratados[[#This Row],[Catálogo]]))=FALSE,Dados_tratados[[#This Row],[Catálogo]],VLOOKUP(Dados_tratados[[#This Row],[Catálogo]],$S$3:$T$6,2,FALSE)),"")</f>
        <v>1</v>
      </c>
      <c r="E267" s="64">
        <f ca="1">IFERROR(IF(INDEX(INDIRECT(area_gestora&amp;"!$E$6:$E$1000"),linha_itemPAC+1)="N/A",9999999,
IF(INDEX(INDIRECT(area_gestora&amp;"!$E$6:$E$1000"),linha_itemPAC+1)="",0,
VALUE(INDEX(INDIRECT(area_gestora&amp;"!$E$6:$E$1000"),linha_itemPAC+1)))),"")</f>
        <v>27502</v>
      </c>
      <c r="F267" s="64">
        <f ca="1">IFERROR(IF(Dados_tratados[[#This Row],[Código CATSER ou Classe CATMAT]]="","",VALUE(1&amp;TEXT(Dados_tratados[[#This Row],[Código CATSER ou Classe CATMAT]],"0000000")&amp;Dados_tratados[[#This Row],[ID Catálogo]])),"")</f>
        <v>100275021</v>
      </c>
      <c r="G267" s="64" t="str">
        <f ca="1">IF(Dados_tratados[[#This Row],[Código CATSER ou Classe CATMAT]]="","",COUNTIF(catmat_col_range,Dados_tratados[[#This Row],[Concatenação ID 1-catálogo-código]])&amp;"-"&amp;Dados_tratados[[#This Row],[Concatenação ID 1-catálogo-código]])</f>
        <v>15-100275021</v>
      </c>
      <c r="H267" s="65">
        <f ca="1">IFERROR(INDEX(INDIRECT(area_gestora&amp;"!$L$6:$L$1000"),linha_itemPAC+1),"")</f>
        <v>257036</v>
      </c>
      <c r="I267" s="66" t="str">
        <f ca="1">Dados_tratados[[#This Row],[Área Gestora]]&amp;"-"&amp;Dados_tratados[[#This Row],[ID PCA]]</f>
        <v>SETI-61</v>
      </c>
      <c r="K267" s="67">
        <f ca="1">IFERROR(SMALL(Dados_tratados[Concatenação ID 1-catálogo-código],ROW(Dados_tratados[[#This Row],[Concatenação ID 1-catálogo-código]])-2),"")</f>
        <v>100206561</v>
      </c>
      <c r="L267" s="67" t="str">
        <f ca="1">IFERROR(INDEX('Tratamento de dados'!$S$3:$S$6,MATCH(VALUE(RIGHT(Dados_ordenados[[#This Row],[ID 1-catálogo-código]],1)),'Tratamento de dados'!$T$3:$T$6,0)),"")</f>
        <v>CATSER</v>
      </c>
      <c r="M267" s="67">
        <f ca="1">IFERROR(VALUE(MID(Dados_ordenados[[#This Row],[ID 1-catálogo-código]],2,7)),"")</f>
        <v>20656</v>
      </c>
      <c r="N267" s="68">
        <f ca="1">IFERROR(VLOOKUP(COUNTIF(catmat_ord_col_range,Dados_ordenados[[#This Row],[ID 1-catálogo-código]])&amp;"-"&amp;Dados_ordenados[[#This Row],[ID 1-catálogo-código]],Dados_tratados[[CATMAT/CATSER - Contagem de ocorrências]:[Área Gestora + ID]],2,FALSE),"")</f>
        <v>60000</v>
      </c>
      <c r="O267" s="69" t="str">
        <f ca="1">IFERROR(VLOOKUP(COUNTIF(catmat_ord_col_range,Dados_ordenados[[#This Row],[ID 1-catálogo-código]])&amp;"-"&amp;Dados_ordenados[[#This Row],[ID 1-catálogo-código]],Dados_tratados[[CATMAT/CATSER - Contagem de ocorrências]:[Área Gestora + ID]],3,FALSE),"")</f>
        <v>EMAG-7</v>
      </c>
      <c r="P267" s="70" t="str">
        <f ca="1">IF(OR(Dados_ordenados[[#This Row],[ID 1-catálogo-código]]="",Dados_ordenados[[#This Row],[ID 1-catálogo-código]]&lt;&gt;catmat_anterior),Dados_ordenados[[#This Row],[Área Gestora-ID]],areagestoraID_anterior&amp;", "&amp;Dados_ordenados[[#This Row],[Área Gestora-ID]])</f>
        <v>EMAG-2, EMAG-7</v>
      </c>
      <c r="Q267" s="70" t="str">
        <f ca="1">IF(OR(Dados_ordenados[[#This Row],[ID 1-catálogo-código]]="",Dados_ordenados[[#This Row],[ID 1-catálogo-código]]&lt;&gt;catmat_proximo),Dados_ordenados[[#This Row],[ID concatenado por catálogo/código]],"")</f>
        <v/>
      </c>
    </row>
    <row r="268" spans="1:17" x14ac:dyDescent="0.25">
      <c r="A268" s="63" t="str">
        <f ca="1">area_gestora_concatenada</f>
        <v>SETI</v>
      </c>
      <c r="B268" s="64">
        <f ca="1">IFERROR(IF(INDEX(INDIRECT(area_gestora&amp;"!$B$6:$B$1000"),linha_itemPAC+1)=0,"NÃO INFORMADO",INDEX(INDIRECT(area_gestora&amp;"!$B$6:$B$1000"),linha_itemPAC+1)),"")</f>
        <v>62</v>
      </c>
      <c r="C268" s="64" t="str">
        <f ca="1">IFERROR(IF(INDEX(INDIRECT(area_gestora&amp;"!$D$6:$D$1000"),linha_itemPAC+1)="N/A","N/A", IF(INDEX(INDIRECT(area_gestora&amp;"!$D$6:$D$1000"),linha_itemPAC+1)="","NÃO INFORMADO", IF(INDEX(INDIRECT(area_gestora&amp;"!$D$6:$D$1000"),linha_itemPAC+1)=0,"NÃO INFORMADO", INDEX(INDIRECT(area_gestora&amp;"!$D$6:$D$1000"),linha_itemPAC+1)))),"")</f>
        <v>CATSER</v>
      </c>
      <c r="D268" s="64">
        <f ca="1">IFERROR(IF(ISERROR(VALUE(Dados_tratados[[#This Row],[Catálogo]]))=FALSE,Dados_tratados[[#This Row],[Catálogo]],VLOOKUP(Dados_tratados[[#This Row],[Catálogo]],$S$3:$T$6,2,FALSE)),"")</f>
        <v>1</v>
      </c>
      <c r="E268" s="64">
        <f ca="1">IFERROR(IF(INDEX(INDIRECT(area_gestora&amp;"!$E$6:$E$1000"),linha_itemPAC+1)="N/A",9999999,
IF(INDEX(INDIRECT(area_gestora&amp;"!$E$6:$E$1000"),linha_itemPAC+1)="",0,
VALUE(INDEX(INDIRECT(area_gestora&amp;"!$E$6:$E$1000"),linha_itemPAC+1)))),"")</f>
        <v>27502</v>
      </c>
      <c r="F268" s="64">
        <f ca="1">IFERROR(IF(Dados_tratados[[#This Row],[Código CATSER ou Classe CATMAT]]="","",VALUE(1&amp;TEXT(Dados_tratados[[#This Row],[Código CATSER ou Classe CATMAT]],"0000000")&amp;Dados_tratados[[#This Row],[ID Catálogo]])),"")</f>
        <v>100275021</v>
      </c>
      <c r="G268" s="64" t="str">
        <f ca="1">IF(Dados_tratados[[#This Row],[Código CATSER ou Classe CATMAT]]="","",COUNTIF(catmat_col_range,Dados_tratados[[#This Row],[Concatenação ID 1-catálogo-código]])&amp;"-"&amp;Dados_tratados[[#This Row],[Concatenação ID 1-catálogo-código]])</f>
        <v>16-100275021</v>
      </c>
      <c r="H268" s="65">
        <f ca="1">IFERROR(INDEX(INDIRECT(area_gestora&amp;"!$L$6:$L$1000"),linha_itemPAC+1),"")</f>
        <v>431692</v>
      </c>
      <c r="I268" s="66" t="str">
        <f ca="1">Dados_tratados[[#This Row],[Área Gestora]]&amp;"-"&amp;Dados_tratados[[#This Row],[ID PCA]]</f>
        <v>SETI-62</v>
      </c>
      <c r="K268" s="67">
        <f ca="1">IFERROR(SMALL(Dados_tratados[Concatenação ID 1-catálogo-código],ROW(Dados_tratados[[#This Row],[Concatenação ID 1-catálogo-código]])-2),"")</f>
        <v>100206561</v>
      </c>
      <c r="L268" s="67" t="str">
        <f ca="1">IFERROR(INDEX('Tratamento de dados'!$S$3:$S$6,MATCH(VALUE(RIGHT(Dados_ordenados[[#This Row],[ID 1-catálogo-código]],1)),'Tratamento de dados'!$T$3:$T$6,0)),"")</f>
        <v>CATSER</v>
      </c>
      <c r="M268" s="67">
        <f ca="1">IFERROR(VALUE(MID(Dados_ordenados[[#This Row],[ID 1-catálogo-código]],2,7)),"")</f>
        <v>20656</v>
      </c>
      <c r="N268" s="68">
        <f ca="1">IFERROR(VLOOKUP(COUNTIF(catmat_ord_col_range,Dados_ordenados[[#This Row],[ID 1-catálogo-código]])&amp;"-"&amp;Dados_ordenados[[#This Row],[ID 1-catálogo-código]],Dados_tratados[[CATMAT/CATSER - Contagem de ocorrências]:[Área Gestora + ID]],2,FALSE),"")</f>
        <v>272503.73</v>
      </c>
      <c r="O268" s="69" t="str">
        <f ca="1">IFERROR(VLOOKUP(COUNTIF(catmat_ord_col_range,Dados_ordenados[[#This Row],[ID 1-catálogo-código]])&amp;"-"&amp;Dados_ordenados[[#This Row],[ID 1-catálogo-código]],Dados_tratados[[CATMAT/CATSER - Contagem de ocorrências]:[Área Gestora + ID]],3,FALSE),"")</f>
        <v>EMAG-10</v>
      </c>
      <c r="P268" s="70" t="str">
        <f ca="1">IF(OR(Dados_ordenados[[#This Row],[ID 1-catálogo-código]]="",Dados_ordenados[[#This Row],[ID 1-catálogo-código]]&lt;&gt;catmat_anterior),Dados_ordenados[[#This Row],[Área Gestora-ID]],areagestoraID_anterior&amp;", "&amp;Dados_ordenados[[#This Row],[Área Gestora-ID]])</f>
        <v>EMAG-2, EMAG-7, EMAG-10</v>
      </c>
      <c r="Q268" s="70" t="str">
        <f ca="1">IF(OR(Dados_ordenados[[#This Row],[ID 1-catálogo-código]]="",Dados_ordenados[[#This Row],[ID 1-catálogo-código]]&lt;&gt;catmat_proximo),Dados_ordenados[[#This Row],[ID concatenado por catálogo/código]],"")</f>
        <v>EMAG-2, EMAG-7, EMAG-10</v>
      </c>
    </row>
    <row r="269" spans="1:17" x14ac:dyDescent="0.25">
      <c r="A269" s="63" t="str">
        <f ca="1">area_gestora_concatenada</f>
        <v>SETI</v>
      </c>
      <c r="B269" s="64">
        <f ca="1">IFERROR(IF(INDEX(INDIRECT(area_gestora&amp;"!$B$6:$B$1000"),linha_itemPAC+1)=0,"NÃO INFORMADO",INDEX(INDIRECT(area_gestora&amp;"!$B$6:$B$1000"),linha_itemPAC+1)),"")</f>
        <v>63</v>
      </c>
      <c r="C269" s="64" t="str">
        <f ca="1">IFERROR(IF(INDEX(INDIRECT(area_gestora&amp;"!$D$6:$D$1000"),linha_itemPAC+1)="N/A","N/A", IF(INDEX(INDIRECT(area_gestora&amp;"!$D$6:$D$1000"),linha_itemPAC+1)="","NÃO INFORMADO", IF(INDEX(INDIRECT(area_gestora&amp;"!$D$6:$D$1000"),linha_itemPAC+1)=0,"NÃO INFORMADO", INDEX(INDIRECT(area_gestora&amp;"!$D$6:$D$1000"),linha_itemPAC+1)))),"")</f>
        <v>CATMAT</v>
      </c>
      <c r="D269" s="64">
        <f ca="1">IFERROR(IF(ISERROR(VALUE(Dados_tratados[[#This Row],[Catálogo]]))=FALSE,Dados_tratados[[#This Row],[Catálogo]],VLOOKUP(Dados_tratados[[#This Row],[Catálogo]],$S$3:$T$6,2,FALSE)),"")</f>
        <v>2</v>
      </c>
      <c r="E269" s="64">
        <f ca="1">IFERROR(IF(INDEX(INDIRECT(area_gestora&amp;"!$E$6:$E$1000"),linha_itemPAC+1)="N/A",9999999,
IF(INDEX(INDIRECT(area_gestora&amp;"!$E$6:$E$1000"),linha_itemPAC+1)="",0,
VALUE(INDEX(INDIRECT(area_gestora&amp;"!$E$6:$E$1000"),linha_itemPAC+1)))),"")</f>
        <v>7050</v>
      </c>
      <c r="F269" s="64">
        <f ca="1">IFERROR(IF(Dados_tratados[[#This Row],[Código CATSER ou Classe CATMAT]]="","",VALUE(1&amp;TEXT(Dados_tratados[[#This Row],[Código CATSER ou Classe CATMAT]],"0000000")&amp;Dados_tratados[[#This Row],[ID Catálogo]])),"")</f>
        <v>100070502</v>
      </c>
      <c r="G269" s="64" t="str">
        <f ca="1">IF(Dados_tratados[[#This Row],[Código CATSER ou Classe CATMAT]]="","",COUNTIF(catmat_col_range,Dados_tratados[[#This Row],[Concatenação ID 1-catálogo-código]])&amp;"-"&amp;Dados_tratados[[#This Row],[Concatenação ID 1-catálogo-código]])</f>
        <v>4-100070502</v>
      </c>
      <c r="H269" s="65">
        <f ca="1">IFERROR(INDEX(INDIRECT(area_gestora&amp;"!$L$6:$L$1000"),linha_itemPAC+1),"")</f>
        <v>3636093</v>
      </c>
      <c r="I269" s="66" t="str">
        <f ca="1">Dados_tratados[[#This Row],[Área Gestora]]&amp;"-"&amp;Dados_tratados[[#This Row],[ID PCA]]</f>
        <v>SETI-63</v>
      </c>
      <c r="K269" s="67">
        <f ca="1">IFERROR(SMALL(Dados_tratados[Concatenação ID 1-catálogo-código],ROW(Dados_tratados[[#This Row],[Concatenação ID 1-catálogo-código]])-2),"")</f>
        <v>100207101</v>
      </c>
      <c r="L269" s="67" t="str">
        <f ca="1">IFERROR(INDEX('Tratamento de dados'!$S$3:$S$6,MATCH(VALUE(RIGHT(Dados_ordenados[[#This Row],[ID 1-catálogo-código]],1)),'Tratamento de dados'!$T$3:$T$6,0)),"")</f>
        <v>CATSER</v>
      </c>
      <c r="M269" s="67">
        <f ca="1">IFERROR(VALUE(MID(Dados_ordenados[[#This Row],[ID 1-catálogo-código]],2,7)),"")</f>
        <v>20710</v>
      </c>
      <c r="N269" s="68">
        <f ca="1">IFERROR(VLOOKUP(COUNTIF(catmat_ord_col_range,Dados_ordenados[[#This Row],[ID 1-catálogo-código]])&amp;"-"&amp;Dados_ordenados[[#This Row],[ID 1-catálogo-código]],Dados_tratados[[CATMAT/CATSER - Contagem de ocorrências]:[Área Gestora + ID]],2,FALSE),"")</f>
        <v>6477572</v>
      </c>
      <c r="O269" s="69" t="str">
        <f ca="1">IFERROR(VLOOKUP(COUNTIF(catmat_ord_col_range,Dados_ordenados[[#This Row],[ID 1-catálogo-código]])&amp;"-"&amp;Dados_ordenados[[#This Row],[ID 1-catálogo-código]],Dados_tratados[[CATMAT/CATSER - Contagem de ocorrências]:[Área Gestora + ID]],3,FALSE),"")</f>
        <v>SADI-59</v>
      </c>
      <c r="P269" s="70" t="str">
        <f ca="1">IF(OR(Dados_ordenados[[#This Row],[ID 1-catálogo-código]]="",Dados_ordenados[[#This Row],[ID 1-catálogo-código]]&lt;&gt;catmat_anterior),Dados_ordenados[[#This Row],[Área Gestora-ID]],areagestoraID_anterior&amp;", "&amp;Dados_ordenados[[#This Row],[Área Gestora-ID]])</f>
        <v>SADI-59</v>
      </c>
      <c r="Q269" s="70" t="str">
        <f ca="1">IF(OR(Dados_ordenados[[#This Row],[ID 1-catálogo-código]]="",Dados_ordenados[[#This Row],[ID 1-catálogo-código]]&lt;&gt;catmat_proximo),Dados_ordenados[[#This Row],[ID concatenado por catálogo/código]],"")</f>
        <v/>
      </c>
    </row>
    <row r="270" spans="1:17" x14ac:dyDescent="0.25">
      <c r="A270" s="63" t="str">
        <f ca="1">area_gestora_concatenada</f>
        <v>SETI</v>
      </c>
      <c r="B270" s="64">
        <f ca="1">IFERROR(IF(INDEX(INDIRECT(area_gestora&amp;"!$B$6:$B$1000"),linha_itemPAC+1)=0,"NÃO INFORMADO",INDEX(INDIRECT(area_gestora&amp;"!$B$6:$B$1000"),linha_itemPAC+1)),"")</f>
        <v>64</v>
      </c>
      <c r="C270" s="64" t="str">
        <f ca="1">IFERROR(IF(INDEX(INDIRECT(area_gestora&amp;"!$D$6:$D$1000"),linha_itemPAC+1)="N/A","N/A", IF(INDEX(INDIRECT(area_gestora&amp;"!$D$6:$D$1000"),linha_itemPAC+1)="","NÃO INFORMADO", IF(INDEX(INDIRECT(area_gestora&amp;"!$D$6:$D$1000"),linha_itemPAC+1)=0,"NÃO INFORMADO", INDEX(INDIRECT(area_gestora&amp;"!$D$6:$D$1000"),linha_itemPAC+1)))),"")</f>
        <v>CATMAT</v>
      </c>
      <c r="D270" s="64">
        <f ca="1">IFERROR(IF(ISERROR(VALUE(Dados_tratados[[#This Row],[Catálogo]]))=FALSE,Dados_tratados[[#This Row],[Catálogo]],VLOOKUP(Dados_tratados[[#This Row],[Catálogo]],$S$3:$T$6,2,FALSE)),"")</f>
        <v>2</v>
      </c>
      <c r="E270" s="64">
        <f ca="1">IFERROR(IF(INDEX(INDIRECT(area_gestora&amp;"!$E$6:$E$1000"),linha_itemPAC+1)="N/A",9999999,
IF(INDEX(INDIRECT(area_gestora&amp;"!$E$6:$E$1000"),linha_itemPAC+1)="",0,
VALUE(INDEX(INDIRECT(area_gestora&amp;"!$E$6:$E$1000"),linha_itemPAC+1)))),"")</f>
        <v>7010</v>
      </c>
      <c r="F270" s="64">
        <f ca="1">IFERROR(IF(Dados_tratados[[#This Row],[Código CATSER ou Classe CATMAT]]="","",VALUE(1&amp;TEXT(Dados_tratados[[#This Row],[Código CATSER ou Classe CATMAT]],"0000000")&amp;Dados_tratados[[#This Row],[ID Catálogo]])),"")</f>
        <v>100070102</v>
      </c>
      <c r="G270" s="64" t="str">
        <f ca="1">IF(Dados_tratados[[#This Row],[Código CATSER ou Classe CATMAT]]="","",COUNTIF(catmat_col_range,Dados_tratados[[#This Row],[Concatenação ID 1-catálogo-código]])&amp;"-"&amp;Dados_tratados[[#This Row],[Concatenação ID 1-catálogo-código]])</f>
        <v>4-100070102</v>
      </c>
      <c r="H270" s="65">
        <f ca="1">IFERROR(INDEX(INDIRECT(area_gestora&amp;"!$L$6:$L$1000"),linha_itemPAC+1),"")</f>
        <v>1491678</v>
      </c>
      <c r="I270" s="66" t="str">
        <f ca="1">Dados_tratados[[#This Row],[Área Gestora]]&amp;"-"&amp;Dados_tratados[[#This Row],[ID PCA]]</f>
        <v>SETI-64</v>
      </c>
      <c r="K270" s="67">
        <f ca="1">IFERROR(SMALL(Dados_tratados[Concatenação ID 1-catálogo-código],ROW(Dados_tratados[[#This Row],[Concatenação ID 1-catálogo-código]])-2),"")</f>
        <v>100207101</v>
      </c>
      <c r="L270" s="67" t="str">
        <f ca="1">IFERROR(INDEX('Tratamento de dados'!$S$3:$S$6,MATCH(VALUE(RIGHT(Dados_ordenados[[#This Row],[ID 1-catálogo-código]],1)),'Tratamento de dados'!$T$3:$T$6,0)),"")</f>
        <v>CATSER</v>
      </c>
      <c r="M270" s="67">
        <f ca="1">IFERROR(VALUE(MID(Dados_ordenados[[#This Row],[ID 1-catálogo-código]],2,7)),"")</f>
        <v>20710</v>
      </c>
      <c r="N270" s="68">
        <f ca="1">IFERROR(VLOOKUP(COUNTIF(catmat_ord_col_range,Dados_ordenados[[#This Row],[ID 1-catálogo-código]])&amp;"-"&amp;Dados_ordenados[[#This Row],[ID 1-catálogo-código]],Dados_tratados[[CATMAT/CATSER - Contagem de ocorrências]:[Área Gestora + ID]],2,FALSE),"")</f>
        <v>1020.17</v>
      </c>
      <c r="O270" s="69" t="str">
        <f ca="1">IFERROR(VLOOKUP(COUNTIF(catmat_ord_col_range,Dados_ordenados[[#This Row],[ID 1-catálogo-código]])&amp;"-"&amp;Dados_ordenados[[#This Row],[ID 1-catálogo-código]],Dados_tratados[[CATMAT/CATSER - Contagem de ocorrências]:[Área Gestora + ID]],3,FALSE),"")</f>
        <v>SADI-139</v>
      </c>
      <c r="P270" s="70" t="str">
        <f ca="1">IF(OR(Dados_ordenados[[#This Row],[ID 1-catálogo-código]]="",Dados_ordenados[[#This Row],[ID 1-catálogo-código]]&lt;&gt;catmat_anterior),Dados_ordenados[[#This Row],[Área Gestora-ID]],areagestoraID_anterior&amp;", "&amp;Dados_ordenados[[#This Row],[Área Gestora-ID]])</f>
        <v>SADI-59, SADI-139</v>
      </c>
      <c r="Q270" s="70" t="str">
        <f ca="1">IF(OR(Dados_ordenados[[#This Row],[ID 1-catálogo-código]]="",Dados_ordenados[[#This Row],[ID 1-catálogo-código]]&lt;&gt;catmat_proximo),Dados_ordenados[[#This Row],[ID concatenado por catálogo/código]],"")</f>
        <v/>
      </c>
    </row>
    <row r="271" spans="1:17" x14ac:dyDescent="0.25">
      <c r="A271" s="63" t="str">
        <f ca="1">area_gestora_concatenada</f>
        <v>SETI</v>
      </c>
      <c r="B271" s="64">
        <f ca="1">IFERROR(IF(INDEX(INDIRECT(area_gestora&amp;"!$B$6:$B$1000"),linha_itemPAC+1)=0,"NÃO INFORMADO",INDEX(INDIRECT(area_gestora&amp;"!$B$6:$B$1000"),linha_itemPAC+1)),"")</f>
        <v>65</v>
      </c>
      <c r="C271" s="64" t="str">
        <f ca="1">IFERROR(IF(INDEX(INDIRECT(area_gestora&amp;"!$D$6:$D$1000"),linha_itemPAC+1)="N/A","N/A", IF(INDEX(INDIRECT(area_gestora&amp;"!$D$6:$D$1000"),linha_itemPAC+1)="","NÃO INFORMADO", IF(INDEX(INDIRECT(area_gestora&amp;"!$D$6:$D$1000"),linha_itemPAC+1)=0,"NÃO INFORMADO", INDEX(INDIRECT(area_gestora&amp;"!$D$6:$D$1000"),linha_itemPAC+1)))),"")</f>
        <v>CATSER</v>
      </c>
      <c r="D271" s="64">
        <f ca="1">IFERROR(IF(ISERROR(VALUE(Dados_tratados[[#This Row],[Catálogo]]))=FALSE,Dados_tratados[[#This Row],[Catálogo]],VLOOKUP(Dados_tratados[[#This Row],[Catálogo]],$S$3:$T$6,2,FALSE)),"")</f>
        <v>1</v>
      </c>
      <c r="E271" s="64">
        <f ca="1">IFERROR(IF(INDEX(INDIRECT(area_gestora&amp;"!$E$6:$E$1000"),linha_itemPAC+1)="N/A",9999999,
IF(INDEX(INDIRECT(area_gestora&amp;"!$E$6:$E$1000"),linha_itemPAC+1)="",0,
VALUE(INDEX(INDIRECT(area_gestora&amp;"!$E$6:$E$1000"),linha_itemPAC+1)))),"")</f>
        <v>27502</v>
      </c>
      <c r="F271" s="64">
        <f ca="1">IFERROR(IF(Dados_tratados[[#This Row],[Código CATSER ou Classe CATMAT]]="","",VALUE(1&amp;TEXT(Dados_tratados[[#This Row],[Código CATSER ou Classe CATMAT]],"0000000")&amp;Dados_tratados[[#This Row],[ID Catálogo]])),"")</f>
        <v>100275021</v>
      </c>
      <c r="G271" s="64" t="str">
        <f ca="1">IF(Dados_tratados[[#This Row],[Código CATSER ou Classe CATMAT]]="","",COUNTIF(catmat_col_range,Dados_tratados[[#This Row],[Concatenação ID 1-catálogo-código]])&amp;"-"&amp;Dados_tratados[[#This Row],[Concatenação ID 1-catálogo-código]])</f>
        <v>17-100275021</v>
      </c>
      <c r="H271" s="65">
        <f ca="1">IFERROR(INDEX(INDIRECT(area_gestora&amp;"!$L$6:$L$1000"),linha_itemPAC+1),"")</f>
        <v>2508450</v>
      </c>
      <c r="I271" s="66" t="str">
        <f ca="1">Dados_tratados[[#This Row],[Área Gestora]]&amp;"-"&amp;Dados_tratados[[#This Row],[ID PCA]]</f>
        <v>SETI-65</v>
      </c>
      <c r="K271" s="67">
        <f ca="1">IFERROR(SMALL(Dados_tratados[Concatenação ID 1-catálogo-código],ROW(Dados_tratados[[#This Row],[Concatenação ID 1-catálogo-código]])-2),"")</f>
        <v>100207101</v>
      </c>
      <c r="L271" s="67" t="str">
        <f ca="1">IFERROR(INDEX('Tratamento de dados'!$S$3:$S$6,MATCH(VALUE(RIGHT(Dados_ordenados[[#This Row],[ID 1-catálogo-código]],1)),'Tratamento de dados'!$T$3:$T$6,0)),"")</f>
        <v>CATSER</v>
      </c>
      <c r="M271" s="67">
        <f ca="1">IFERROR(VALUE(MID(Dados_ordenados[[#This Row],[ID 1-catálogo-código]],2,7)),"")</f>
        <v>20710</v>
      </c>
      <c r="N271" s="68">
        <f ca="1">IFERROR(VLOOKUP(COUNTIF(catmat_ord_col_range,Dados_ordenados[[#This Row],[ID 1-catálogo-código]])&amp;"-"&amp;Dados_ordenados[[#This Row],[ID 1-catálogo-código]],Dados_tratados[[CATMAT/CATSER - Contagem de ocorrências]:[Área Gestora + ID]],2,FALSE),"")</f>
        <v>41249</v>
      </c>
      <c r="O271" s="69" t="str">
        <f ca="1">IFERROR(VLOOKUP(COUNTIF(catmat_ord_col_range,Dados_ordenados[[#This Row],[ID 1-catálogo-código]])&amp;"-"&amp;Dados_ordenados[[#This Row],[ID 1-catálogo-código]],Dados_tratados[[CATMAT/CATSER - Contagem de ocorrências]:[Área Gestora + ID]],3,FALSE),"")</f>
        <v>SETI-26</v>
      </c>
      <c r="P271" s="70" t="str">
        <f ca="1">IF(OR(Dados_ordenados[[#This Row],[ID 1-catálogo-código]]="",Dados_ordenados[[#This Row],[ID 1-catálogo-código]]&lt;&gt;catmat_anterior),Dados_ordenados[[#This Row],[Área Gestora-ID]],areagestoraID_anterior&amp;", "&amp;Dados_ordenados[[#This Row],[Área Gestora-ID]])</f>
        <v>SADI-59, SADI-139, SETI-26</v>
      </c>
      <c r="Q271" s="70" t="str">
        <f ca="1">IF(OR(Dados_ordenados[[#This Row],[ID 1-catálogo-código]]="",Dados_ordenados[[#This Row],[ID 1-catálogo-código]]&lt;&gt;catmat_proximo),Dados_ordenados[[#This Row],[ID concatenado por catálogo/código]],"")</f>
        <v>SADI-59, SADI-139, SETI-26</v>
      </c>
    </row>
    <row r="272" spans="1:17" x14ac:dyDescent="0.25">
      <c r="A272" s="63" t="str">
        <f ca="1">area_gestora_concatenada</f>
        <v>SETI</v>
      </c>
      <c r="B272" s="64">
        <f ca="1">IFERROR(IF(INDEX(INDIRECT(area_gestora&amp;"!$B$6:$B$1000"),linha_itemPAC+1)=0,"NÃO INFORMADO",INDEX(INDIRECT(area_gestora&amp;"!$B$6:$B$1000"),linha_itemPAC+1)),"")</f>
        <v>66</v>
      </c>
      <c r="C272" s="64" t="str">
        <f ca="1">IFERROR(IF(INDEX(INDIRECT(area_gestora&amp;"!$D$6:$D$1000"),linha_itemPAC+1)="N/A","N/A", IF(INDEX(INDIRECT(area_gestora&amp;"!$D$6:$D$1000"),linha_itemPAC+1)="","NÃO INFORMADO", IF(INDEX(INDIRECT(area_gestora&amp;"!$D$6:$D$1000"),linha_itemPAC+1)=0,"NÃO INFORMADO", INDEX(INDIRECT(area_gestora&amp;"!$D$6:$D$1000"),linha_itemPAC+1)))),"")</f>
        <v>CATSER</v>
      </c>
      <c r="D272" s="64">
        <f ca="1">IFERROR(IF(ISERROR(VALUE(Dados_tratados[[#This Row],[Catálogo]]))=FALSE,Dados_tratados[[#This Row],[Catálogo]],VLOOKUP(Dados_tratados[[#This Row],[Catálogo]],$S$3:$T$6,2,FALSE)),"")</f>
        <v>1</v>
      </c>
      <c r="E272" s="64">
        <f ca="1">IFERROR(IF(INDEX(INDIRECT(area_gestora&amp;"!$E$6:$E$1000"),linha_itemPAC+1)="N/A",9999999,
IF(INDEX(INDIRECT(area_gestora&amp;"!$E$6:$E$1000"),linha_itemPAC+1)="",0,
VALUE(INDEX(INDIRECT(area_gestora&amp;"!$E$6:$E$1000"),linha_itemPAC+1)))),"")</f>
        <v>25992</v>
      </c>
      <c r="F272" s="64">
        <f ca="1">IFERROR(IF(Dados_tratados[[#This Row],[Código CATSER ou Classe CATMAT]]="","",VALUE(1&amp;TEXT(Dados_tratados[[#This Row],[Código CATSER ou Classe CATMAT]],"0000000")&amp;Dados_tratados[[#This Row],[ID Catálogo]])),"")</f>
        <v>100259921</v>
      </c>
      <c r="G272" s="64" t="str">
        <f ca="1">IF(Dados_tratados[[#This Row],[Código CATSER ou Classe CATMAT]]="","",COUNTIF(catmat_col_range,Dados_tratados[[#This Row],[Concatenação ID 1-catálogo-código]])&amp;"-"&amp;Dados_tratados[[#This Row],[Concatenação ID 1-catálogo-código]])</f>
        <v>21-100259921</v>
      </c>
      <c r="H272" s="65">
        <f ca="1">IFERROR(INDEX(INDIRECT(area_gestora&amp;"!$L$6:$L$1000"),linha_itemPAC+1),"")</f>
        <v>1447667</v>
      </c>
      <c r="I272" s="66" t="str">
        <f ca="1">Dados_tratados[[#This Row],[Área Gestora]]&amp;"-"&amp;Dados_tratados[[#This Row],[ID PCA]]</f>
        <v>SETI-66</v>
      </c>
      <c r="K272" s="67">
        <f ca="1">IFERROR(SMALL(Dados_tratados[Concatenação ID 1-catálogo-código],ROW(Dados_tratados[[#This Row],[Concatenação ID 1-catálogo-código]])-2),"")</f>
        <v>100207102</v>
      </c>
      <c r="L272" s="67" t="str">
        <f ca="1">IFERROR(INDEX('Tratamento de dados'!$S$3:$S$6,MATCH(VALUE(RIGHT(Dados_ordenados[[#This Row],[ID 1-catálogo-código]],1)),'Tratamento de dados'!$T$3:$T$6,0)),"")</f>
        <v>CATMAT</v>
      </c>
      <c r="M272" s="67">
        <f ca="1">IFERROR(VALUE(MID(Dados_ordenados[[#This Row],[ID 1-catálogo-código]],2,7)),"")</f>
        <v>20710</v>
      </c>
      <c r="N272" s="68">
        <f ca="1">IFERROR(VLOOKUP(COUNTIF(catmat_ord_col_range,Dados_ordenados[[#This Row],[ID 1-catálogo-código]])&amp;"-"&amp;Dados_ordenados[[#This Row],[ID 1-catálogo-código]],Dados_tratados[[CATMAT/CATSER - Contagem de ocorrências]:[Área Gestora + ID]],2,FALSE),"")</f>
        <v>0</v>
      </c>
      <c r="O272" s="69" t="str">
        <f ca="1">IFERROR(VLOOKUP(COUNTIF(catmat_ord_col_range,Dados_ordenados[[#This Row],[ID 1-catálogo-código]])&amp;"-"&amp;Dados_ordenados[[#This Row],[ID 1-catálogo-código]],Dados_tratados[[CATMAT/CATSER - Contagem de ocorrências]:[Área Gestora + ID]],3,FALSE),"")</f>
        <v>SETI-44</v>
      </c>
      <c r="P272" s="70" t="str">
        <f ca="1">IF(OR(Dados_ordenados[[#This Row],[ID 1-catálogo-código]]="",Dados_ordenados[[#This Row],[ID 1-catálogo-código]]&lt;&gt;catmat_anterior),Dados_ordenados[[#This Row],[Área Gestora-ID]],areagestoraID_anterior&amp;", "&amp;Dados_ordenados[[#This Row],[Área Gestora-ID]])</f>
        <v>SETI-44</v>
      </c>
      <c r="Q272" s="70" t="str">
        <f ca="1">IF(OR(Dados_ordenados[[#This Row],[ID 1-catálogo-código]]="",Dados_ordenados[[#This Row],[ID 1-catálogo-código]]&lt;&gt;catmat_proximo),Dados_ordenados[[#This Row],[ID concatenado por catálogo/código]],"")</f>
        <v>SETI-44</v>
      </c>
    </row>
    <row r="273" spans="1:17" x14ac:dyDescent="0.25">
      <c r="A273" s="63" t="str">
        <f ca="1">area_gestora_concatenada</f>
        <v>SETI</v>
      </c>
      <c r="B273" s="64">
        <f ca="1">IFERROR(IF(INDEX(INDIRECT(area_gestora&amp;"!$B$6:$B$1000"),linha_itemPAC+1)=0,"NÃO INFORMADO",INDEX(INDIRECT(area_gestora&amp;"!$B$6:$B$1000"),linha_itemPAC+1)),"")</f>
        <v>67</v>
      </c>
      <c r="C273" s="64" t="str">
        <f ca="1">IFERROR(IF(INDEX(INDIRECT(area_gestora&amp;"!$D$6:$D$1000"),linha_itemPAC+1)="N/A","N/A", IF(INDEX(INDIRECT(area_gestora&amp;"!$D$6:$D$1000"),linha_itemPAC+1)="","NÃO INFORMADO", IF(INDEX(INDIRECT(area_gestora&amp;"!$D$6:$D$1000"),linha_itemPAC+1)=0,"NÃO INFORMADO", INDEX(INDIRECT(area_gestora&amp;"!$D$6:$D$1000"),linha_itemPAC+1)))),"")</f>
        <v>CATSER</v>
      </c>
      <c r="D273" s="64">
        <f ca="1">IFERROR(IF(ISERROR(VALUE(Dados_tratados[[#This Row],[Catálogo]]))=FALSE,Dados_tratados[[#This Row],[Catálogo]],VLOOKUP(Dados_tratados[[#This Row],[Catálogo]],$S$3:$T$6,2,FALSE)),"")</f>
        <v>1</v>
      </c>
      <c r="E273" s="64">
        <f ca="1">IFERROR(IF(INDEX(INDIRECT(area_gestora&amp;"!$E$6:$E$1000"),linha_itemPAC+1)="N/A",9999999,
IF(INDEX(INDIRECT(area_gestora&amp;"!$E$6:$E$1000"),linha_itemPAC+1)="",0,
VALUE(INDEX(INDIRECT(area_gestora&amp;"!$E$6:$E$1000"),linha_itemPAC+1)))),"")</f>
        <v>27502</v>
      </c>
      <c r="F273" s="64">
        <f ca="1">IFERROR(IF(Dados_tratados[[#This Row],[Código CATSER ou Classe CATMAT]]="","",VALUE(1&amp;TEXT(Dados_tratados[[#This Row],[Código CATSER ou Classe CATMAT]],"0000000")&amp;Dados_tratados[[#This Row],[ID Catálogo]])),"")</f>
        <v>100275021</v>
      </c>
      <c r="G273" s="64" t="str">
        <f ca="1">IF(Dados_tratados[[#This Row],[Código CATSER ou Classe CATMAT]]="","",COUNTIF(catmat_col_range,Dados_tratados[[#This Row],[Concatenação ID 1-catálogo-código]])&amp;"-"&amp;Dados_tratados[[#This Row],[Concatenação ID 1-catálogo-código]])</f>
        <v>18-100275021</v>
      </c>
      <c r="H273" s="65">
        <f ca="1">IFERROR(INDEX(INDIRECT(area_gestora&amp;"!$L$6:$L$1000"),linha_itemPAC+1),"")</f>
        <v>21841</v>
      </c>
      <c r="I273" s="66" t="str">
        <f ca="1">Dados_tratados[[#This Row],[Área Gestora]]&amp;"-"&amp;Dados_tratados[[#This Row],[ID PCA]]</f>
        <v>SETI-67</v>
      </c>
      <c r="K273" s="67">
        <f ca="1">IFERROR(SMALL(Dados_tratados[Concatenação ID 1-catálogo-código],ROW(Dados_tratados[[#This Row],[Concatenação ID 1-catálogo-código]])-2),"")</f>
        <v>100211721</v>
      </c>
      <c r="L273" s="67" t="str">
        <f ca="1">IFERROR(INDEX('Tratamento de dados'!$S$3:$S$6,MATCH(VALUE(RIGHT(Dados_ordenados[[#This Row],[ID 1-catálogo-código]],1)),'Tratamento de dados'!$T$3:$T$6,0)),"")</f>
        <v>CATSER</v>
      </c>
      <c r="M273" s="67">
        <f ca="1">IFERROR(VALUE(MID(Dados_ordenados[[#This Row],[ID 1-catálogo-código]],2,7)),"")</f>
        <v>21172</v>
      </c>
      <c r="N273" s="68">
        <f ca="1">IFERROR(VLOOKUP(COUNTIF(catmat_ord_col_range,Dados_ordenados[[#This Row],[ID 1-catálogo-código]])&amp;"-"&amp;Dados_ordenados[[#This Row],[ID 1-catálogo-código]],Dados_tratados[[CATMAT/CATSER - Contagem de ocorrências]:[Área Gestora + ID]],2,FALSE),"")</f>
        <v>314408.46000000002</v>
      </c>
      <c r="O273" s="69" t="str">
        <f ca="1">IFERROR(VLOOKUP(COUNTIF(catmat_ord_col_range,Dados_ordenados[[#This Row],[ID 1-catálogo-código]])&amp;"-"&amp;Dados_ordenados[[#This Row],[ID 1-catálogo-código]],Dados_tratados[[CATMAT/CATSER - Contagem de ocorrências]:[Área Gestora + ID]],3,FALSE),"")</f>
        <v>SEGE-4</v>
      </c>
      <c r="P273" s="70" t="str">
        <f ca="1">IF(OR(Dados_ordenados[[#This Row],[ID 1-catálogo-código]]="",Dados_ordenados[[#This Row],[ID 1-catálogo-código]]&lt;&gt;catmat_anterior),Dados_ordenados[[#This Row],[Área Gestora-ID]],areagestoraID_anterior&amp;", "&amp;Dados_ordenados[[#This Row],[Área Gestora-ID]])</f>
        <v>SEGE-4</v>
      </c>
      <c r="Q273" s="70" t="str">
        <f ca="1">IF(OR(Dados_ordenados[[#This Row],[ID 1-catálogo-código]]="",Dados_ordenados[[#This Row],[ID 1-catálogo-código]]&lt;&gt;catmat_proximo),Dados_ordenados[[#This Row],[ID concatenado por catálogo/código]],"")</f>
        <v/>
      </c>
    </row>
    <row r="274" spans="1:17" x14ac:dyDescent="0.25">
      <c r="A274" s="63" t="str">
        <f ca="1">area_gestora_concatenada</f>
        <v>SETI</v>
      </c>
      <c r="B274" s="64">
        <f ca="1">IFERROR(IF(INDEX(INDIRECT(area_gestora&amp;"!$B$6:$B$1000"),linha_itemPAC+1)=0,"NÃO INFORMADO",INDEX(INDIRECT(area_gestora&amp;"!$B$6:$B$1000"),linha_itemPAC+1)),"")</f>
        <v>68</v>
      </c>
      <c r="C274" s="64" t="str">
        <f ca="1">IFERROR(IF(INDEX(INDIRECT(area_gestora&amp;"!$D$6:$D$1000"),linha_itemPAC+1)="N/A","N/A", IF(INDEX(INDIRECT(area_gestora&amp;"!$D$6:$D$1000"),linha_itemPAC+1)="","NÃO INFORMADO", IF(INDEX(INDIRECT(area_gestora&amp;"!$D$6:$D$1000"),linha_itemPAC+1)=0,"NÃO INFORMADO", INDEX(INDIRECT(area_gestora&amp;"!$D$6:$D$1000"),linha_itemPAC+1)))),"")</f>
        <v>CATSER</v>
      </c>
      <c r="D274" s="64">
        <f ca="1">IFERROR(IF(ISERROR(VALUE(Dados_tratados[[#This Row],[Catálogo]]))=FALSE,Dados_tratados[[#This Row],[Catálogo]],VLOOKUP(Dados_tratados[[#This Row],[Catálogo]],$S$3:$T$6,2,FALSE)),"")</f>
        <v>1</v>
      </c>
      <c r="E274" s="64">
        <f ca="1">IFERROR(IF(INDEX(INDIRECT(area_gestora&amp;"!$E$6:$E$1000"),linha_itemPAC+1)="N/A",9999999,
IF(INDEX(INDIRECT(area_gestora&amp;"!$E$6:$E$1000"),linha_itemPAC+1)="",0,
VALUE(INDEX(INDIRECT(area_gestora&amp;"!$E$6:$E$1000"),linha_itemPAC+1)))),"")</f>
        <v>27219</v>
      </c>
      <c r="F274" s="64">
        <f ca="1">IFERROR(IF(Dados_tratados[[#This Row],[Código CATSER ou Classe CATMAT]]="","",VALUE(1&amp;TEXT(Dados_tratados[[#This Row],[Código CATSER ou Classe CATMAT]],"0000000")&amp;Dados_tratados[[#This Row],[ID Catálogo]])),"")</f>
        <v>100272191</v>
      </c>
      <c r="G274" s="64" t="str">
        <f ca="1">IF(Dados_tratados[[#This Row],[Código CATSER ou Classe CATMAT]]="","",COUNTIF(catmat_col_range,Dados_tratados[[#This Row],[Concatenação ID 1-catálogo-código]])&amp;"-"&amp;Dados_tratados[[#This Row],[Concatenação ID 1-catálogo-código]])</f>
        <v>1-100272191</v>
      </c>
      <c r="H274" s="65">
        <f ca="1">IFERROR(INDEX(INDIRECT(area_gestora&amp;"!$L$6:$L$1000"),linha_itemPAC+1),"")</f>
        <v>18642</v>
      </c>
      <c r="I274" s="66" t="str">
        <f ca="1">Dados_tratados[[#This Row],[Área Gestora]]&amp;"-"&amp;Dados_tratados[[#This Row],[ID PCA]]</f>
        <v>SETI-68</v>
      </c>
      <c r="K274" s="67">
        <f ca="1">IFERROR(SMALL(Dados_tratados[Concatenação ID 1-catálogo-código],ROW(Dados_tratados[[#This Row],[Concatenação ID 1-catálogo-código]])-2),"")</f>
        <v>100211721</v>
      </c>
      <c r="L274" s="67" t="str">
        <f ca="1">IFERROR(INDEX('Tratamento de dados'!$S$3:$S$6,MATCH(VALUE(RIGHT(Dados_ordenados[[#This Row],[ID 1-catálogo-código]],1)),'Tratamento de dados'!$T$3:$T$6,0)),"")</f>
        <v>CATSER</v>
      </c>
      <c r="M274" s="67">
        <f ca="1">IFERROR(VALUE(MID(Dados_ordenados[[#This Row],[ID 1-catálogo-código]],2,7)),"")</f>
        <v>21172</v>
      </c>
      <c r="N274" s="68">
        <f ca="1">IFERROR(VLOOKUP(COUNTIF(catmat_ord_col_range,Dados_ordenados[[#This Row],[ID 1-catálogo-código]])&amp;"-"&amp;Dados_ordenados[[#This Row],[ID 1-catálogo-código]],Dados_tratados[[CATMAT/CATSER - Contagem de ocorrências]:[Área Gestora + ID]],2,FALSE),"")</f>
        <v>153873.01999999999</v>
      </c>
      <c r="O274" s="69" t="str">
        <f ca="1">IFERROR(VLOOKUP(COUNTIF(catmat_ord_col_range,Dados_ordenados[[#This Row],[ID 1-catálogo-código]])&amp;"-"&amp;Dados_ordenados[[#This Row],[ID 1-catálogo-código]],Dados_tratados[[CATMAT/CATSER - Contagem de ocorrências]:[Área Gestora + ID]],3,FALSE),"")</f>
        <v>SEGE-9</v>
      </c>
      <c r="P274" s="70" t="str">
        <f ca="1">IF(OR(Dados_ordenados[[#This Row],[ID 1-catálogo-código]]="",Dados_ordenados[[#This Row],[ID 1-catálogo-código]]&lt;&gt;catmat_anterior),Dados_ordenados[[#This Row],[Área Gestora-ID]],areagestoraID_anterior&amp;", "&amp;Dados_ordenados[[#This Row],[Área Gestora-ID]])</f>
        <v>SEGE-4, SEGE-9</v>
      </c>
      <c r="Q274" s="70" t="str">
        <f ca="1">IF(OR(Dados_ordenados[[#This Row],[ID 1-catálogo-código]]="",Dados_ordenados[[#This Row],[ID 1-catálogo-código]]&lt;&gt;catmat_proximo),Dados_ordenados[[#This Row],[ID concatenado por catálogo/código]],"")</f>
        <v/>
      </c>
    </row>
    <row r="275" spans="1:17" x14ac:dyDescent="0.25">
      <c r="A275" s="63" t="str">
        <f ca="1">area_gestora_concatenada</f>
        <v>SETI</v>
      </c>
      <c r="B275" s="64">
        <f ca="1">IFERROR(IF(INDEX(INDIRECT(area_gestora&amp;"!$B$6:$B$1000"),linha_itemPAC+1)=0,"NÃO INFORMADO",INDEX(INDIRECT(area_gestora&amp;"!$B$6:$B$1000"),linha_itemPAC+1)),"")</f>
        <v>69</v>
      </c>
      <c r="C275" s="64" t="str">
        <f ca="1">IFERROR(IF(INDEX(INDIRECT(area_gestora&amp;"!$D$6:$D$1000"),linha_itemPAC+1)="N/A","N/A", IF(INDEX(INDIRECT(area_gestora&amp;"!$D$6:$D$1000"),linha_itemPAC+1)="","NÃO INFORMADO", IF(INDEX(INDIRECT(area_gestora&amp;"!$D$6:$D$1000"),linha_itemPAC+1)=0,"NÃO INFORMADO", INDEX(INDIRECT(area_gestora&amp;"!$D$6:$D$1000"),linha_itemPAC+1)))),"")</f>
        <v>CATMAT</v>
      </c>
      <c r="D275" s="64">
        <f ca="1">IFERROR(IF(ISERROR(VALUE(Dados_tratados[[#This Row],[Catálogo]]))=FALSE,Dados_tratados[[#This Row],[Catálogo]],VLOOKUP(Dados_tratados[[#This Row],[Catálogo]],$S$3:$T$6,2,FALSE)),"")</f>
        <v>2</v>
      </c>
      <c r="E275" s="64">
        <f ca="1">IFERROR(IF(INDEX(INDIRECT(area_gestora&amp;"!$E$6:$E$1000"),linha_itemPAC+1)="N/A",9999999,
IF(INDEX(INDIRECT(area_gestora&amp;"!$E$6:$E$1000"),linha_itemPAC+1)="",0,
VALUE(INDEX(INDIRECT(area_gestora&amp;"!$E$6:$E$1000"),linha_itemPAC+1)))),"")</f>
        <v>7050</v>
      </c>
      <c r="F275" s="64">
        <f ca="1">IFERROR(IF(Dados_tratados[[#This Row],[Código CATSER ou Classe CATMAT]]="","",VALUE(1&amp;TEXT(Dados_tratados[[#This Row],[Código CATSER ou Classe CATMAT]],"0000000")&amp;Dados_tratados[[#This Row],[ID Catálogo]])),"")</f>
        <v>100070502</v>
      </c>
      <c r="G275" s="64" t="str">
        <f ca="1">IF(Dados_tratados[[#This Row],[Código CATSER ou Classe CATMAT]]="","",COUNTIF(catmat_col_range,Dados_tratados[[#This Row],[Concatenação ID 1-catálogo-código]])&amp;"-"&amp;Dados_tratados[[#This Row],[Concatenação ID 1-catálogo-código]])</f>
        <v>5-100070502</v>
      </c>
      <c r="H275" s="65">
        <f ca="1">IFERROR(INDEX(INDIRECT(area_gestora&amp;"!$L$6:$L$1000"),linha_itemPAC+1),"")</f>
        <v>0</v>
      </c>
      <c r="I275" s="66" t="str">
        <f ca="1">Dados_tratados[[#This Row],[Área Gestora]]&amp;"-"&amp;Dados_tratados[[#This Row],[ID PCA]]</f>
        <v>SETI-69</v>
      </c>
      <c r="K275" s="67">
        <f ca="1">IFERROR(SMALL(Dados_tratados[Concatenação ID 1-catálogo-código],ROW(Dados_tratados[[#This Row],[Concatenação ID 1-catálogo-código]])-2),"")</f>
        <v>100211721</v>
      </c>
      <c r="L275" s="67" t="str">
        <f ca="1">IFERROR(INDEX('Tratamento de dados'!$S$3:$S$6,MATCH(VALUE(RIGHT(Dados_ordenados[[#This Row],[ID 1-catálogo-código]],1)),'Tratamento de dados'!$T$3:$T$6,0)),"")</f>
        <v>CATSER</v>
      </c>
      <c r="M275" s="67">
        <f ca="1">IFERROR(VALUE(MID(Dados_ordenados[[#This Row],[ID 1-catálogo-código]],2,7)),"")</f>
        <v>21172</v>
      </c>
      <c r="N275" s="68">
        <f ca="1">IFERROR(VLOOKUP(COUNTIF(catmat_ord_col_range,Dados_ordenados[[#This Row],[ID 1-catálogo-código]])&amp;"-"&amp;Dados_ordenados[[#This Row],[ID 1-catálogo-código]],Dados_tratados[[CATMAT/CATSER - Contagem de ocorrências]:[Área Gestora + ID]],2,FALSE),"")</f>
        <v>0</v>
      </c>
      <c r="O275" s="69" t="str">
        <f ca="1">IFERROR(VLOOKUP(COUNTIF(catmat_ord_col_range,Dados_ordenados[[#This Row],[ID 1-catálogo-código]])&amp;"-"&amp;Dados_ordenados[[#This Row],[ID 1-catálogo-código]],Dados_tratados[[CATMAT/CATSER - Contagem de ocorrências]:[Área Gestora + ID]],3,FALSE),"")</f>
        <v>SEGE-10</v>
      </c>
      <c r="P275" s="70" t="str">
        <f ca="1">IF(OR(Dados_ordenados[[#This Row],[ID 1-catálogo-código]]="",Dados_ordenados[[#This Row],[ID 1-catálogo-código]]&lt;&gt;catmat_anterior),Dados_ordenados[[#This Row],[Área Gestora-ID]],areagestoraID_anterior&amp;", "&amp;Dados_ordenados[[#This Row],[Área Gestora-ID]])</f>
        <v>SEGE-4, SEGE-9, SEGE-10</v>
      </c>
      <c r="Q275" s="70" t="str">
        <f ca="1">IF(OR(Dados_ordenados[[#This Row],[ID 1-catálogo-código]]="",Dados_ordenados[[#This Row],[ID 1-catálogo-código]]&lt;&gt;catmat_proximo),Dados_ordenados[[#This Row],[ID concatenado por catálogo/código]],"")</f>
        <v/>
      </c>
    </row>
    <row r="276" spans="1:17" x14ac:dyDescent="0.25">
      <c r="A276" s="63" t="str">
        <f ca="1">area_gestora_concatenada</f>
        <v>SETI</v>
      </c>
      <c r="B276" s="64">
        <f ca="1">IFERROR(IF(INDEX(INDIRECT(area_gestora&amp;"!$B$6:$B$1000"),linha_itemPAC+1)=0,"NÃO INFORMADO",INDEX(INDIRECT(area_gestora&amp;"!$B$6:$B$1000"),linha_itemPAC+1)),"")</f>
        <v>70</v>
      </c>
      <c r="C276" s="64" t="str">
        <f ca="1">IFERROR(IF(INDEX(INDIRECT(area_gestora&amp;"!$D$6:$D$1000"),linha_itemPAC+1)="N/A","N/A", IF(INDEX(INDIRECT(area_gestora&amp;"!$D$6:$D$1000"),linha_itemPAC+1)="","NÃO INFORMADO", IF(INDEX(INDIRECT(area_gestora&amp;"!$D$6:$D$1000"),linha_itemPAC+1)=0,"NÃO INFORMADO", INDEX(INDIRECT(area_gestora&amp;"!$D$6:$D$1000"),linha_itemPAC+1)))),"")</f>
        <v>CATMAT</v>
      </c>
      <c r="D276" s="64">
        <f ca="1">IFERROR(IF(ISERROR(VALUE(Dados_tratados[[#This Row],[Catálogo]]))=FALSE,Dados_tratados[[#This Row],[Catálogo]],VLOOKUP(Dados_tratados[[#This Row],[Catálogo]],$S$3:$T$6,2,FALSE)),"")</f>
        <v>2</v>
      </c>
      <c r="E276" s="64">
        <f ca="1">IFERROR(IF(INDEX(INDIRECT(area_gestora&amp;"!$E$6:$E$1000"),linha_itemPAC+1)="N/A",9999999,
IF(INDEX(INDIRECT(area_gestora&amp;"!$E$6:$E$1000"),linha_itemPAC+1)="",0,
VALUE(INDEX(INDIRECT(area_gestora&amp;"!$E$6:$E$1000"),linha_itemPAC+1)))),"")</f>
        <v>7050</v>
      </c>
      <c r="F276" s="64">
        <f ca="1">IFERROR(IF(Dados_tratados[[#This Row],[Código CATSER ou Classe CATMAT]]="","",VALUE(1&amp;TEXT(Dados_tratados[[#This Row],[Código CATSER ou Classe CATMAT]],"0000000")&amp;Dados_tratados[[#This Row],[ID Catálogo]])),"")</f>
        <v>100070502</v>
      </c>
      <c r="G276" s="64" t="str">
        <f ca="1">IF(Dados_tratados[[#This Row],[Código CATSER ou Classe CATMAT]]="","",COUNTIF(catmat_col_range,Dados_tratados[[#This Row],[Concatenação ID 1-catálogo-código]])&amp;"-"&amp;Dados_tratados[[#This Row],[Concatenação ID 1-catálogo-código]])</f>
        <v>6-100070502</v>
      </c>
      <c r="H276" s="65">
        <f ca="1">IFERROR(INDEX(INDIRECT(area_gestora&amp;"!$L$6:$L$1000"),linha_itemPAC+1),"")</f>
        <v>0</v>
      </c>
      <c r="I276" s="66" t="str">
        <f ca="1">Dados_tratados[[#This Row],[Área Gestora]]&amp;"-"&amp;Dados_tratados[[#This Row],[ID PCA]]</f>
        <v>SETI-70</v>
      </c>
      <c r="K276" s="67">
        <f ca="1">IFERROR(SMALL(Dados_tratados[Concatenação ID 1-catálogo-código],ROW(Dados_tratados[[#This Row],[Concatenação ID 1-catálogo-código]])-2),"")</f>
        <v>100211721</v>
      </c>
      <c r="L276" s="67" t="str">
        <f ca="1">IFERROR(INDEX('Tratamento de dados'!$S$3:$S$6,MATCH(VALUE(RIGHT(Dados_ordenados[[#This Row],[ID 1-catálogo-código]],1)),'Tratamento de dados'!$T$3:$T$6,0)),"")</f>
        <v>CATSER</v>
      </c>
      <c r="M276" s="67">
        <f ca="1">IFERROR(VALUE(MID(Dados_ordenados[[#This Row],[ID 1-catálogo-código]],2,7)),"")</f>
        <v>21172</v>
      </c>
      <c r="N276" s="68">
        <f ca="1">IFERROR(VLOOKUP(COUNTIF(catmat_ord_col_range,Dados_ordenados[[#This Row],[ID 1-catálogo-código]])&amp;"-"&amp;Dados_ordenados[[#This Row],[ID 1-catálogo-código]],Dados_tratados[[CATMAT/CATSER - Contagem de ocorrências]:[Área Gestora + ID]],2,FALSE),"")</f>
        <v>0</v>
      </c>
      <c r="O276" s="69" t="str">
        <f ca="1">IFERROR(VLOOKUP(COUNTIF(catmat_ord_col_range,Dados_ordenados[[#This Row],[ID 1-catálogo-código]])&amp;"-"&amp;Dados_ordenados[[#This Row],[ID 1-catálogo-código]],Dados_tratados[[CATMAT/CATSER - Contagem de ocorrências]:[Área Gestora + ID]],3,FALSE),"")</f>
        <v>SEGE-11</v>
      </c>
      <c r="P276" s="70" t="str">
        <f ca="1">IF(OR(Dados_ordenados[[#This Row],[ID 1-catálogo-código]]="",Dados_ordenados[[#This Row],[ID 1-catálogo-código]]&lt;&gt;catmat_anterior),Dados_ordenados[[#This Row],[Área Gestora-ID]],areagestoraID_anterior&amp;", "&amp;Dados_ordenados[[#This Row],[Área Gestora-ID]])</f>
        <v>SEGE-4, SEGE-9, SEGE-10, SEGE-11</v>
      </c>
      <c r="Q276" s="70" t="str">
        <f ca="1">IF(OR(Dados_ordenados[[#This Row],[ID 1-catálogo-código]]="",Dados_ordenados[[#This Row],[ID 1-catálogo-código]]&lt;&gt;catmat_proximo),Dados_ordenados[[#This Row],[ID concatenado por catálogo/código]],"")</f>
        <v/>
      </c>
    </row>
    <row r="277" spans="1:17" x14ac:dyDescent="0.25">
      <c r="A277" s="63" t="str">
        <f ca="1">area_gestora_concatenada</f>
        <v>SETI</v>
      </c>
      <c r="B277" s="64">
        <f ca="1">IFERROR(IF(INDEX(INDIRECT(area_gestora&amp;"!$B$6:$B$1000"),linha_itemPAC+1)=0,"NÃO INFORMADO",INDEX(INDIRECT(area_gestora&amp;"!$B$6:$B$1000"),linha_itemPAC+1)),"")</f>
        <v>71</v>
      </c>
      <c r="C277" s="64" t="str">
        <f ca="1">IFERROR(IF(INDEX(INDIRECT(area_gestora&amp;"!$D$6:$D$1000"),linha_itemPAC+1)="N/A","N/A", IF(INDEX(INDIRECT(area_gestora&amp;"!$D$6:$D$1000"),linha_itemPAC+1)="","NÃO INFORMADO", IF(INDEX(INDIRECT(area_gestora&amp;"!$D$6:$D$1000"),linha_itemPAC+1)=0,"NÃO INFORMADO", INDEX(INDIRECT(area_gestora&amp;"!$D$6:$D$1000"),linha_itemPAC+1)))),"")</f>
        <v>CATSER</v>
      </c>
      <c r="D277" s="64">
        <f ca="1">IFERROR(IF(ISERROR(VALUE(Dados_tratados[[#This Row],[Catálogo]]))=FALSE,Dados_tratados[[#This Row],[Catálogo]],VLOOKUP(Dados_tratados[[#This Row],[Catálogo]],$S$3:$T$6,2,FALSE)),"")</f>
        <v>1</v>
      </c>
      <c r="E277" s="64">
        <f ca="1">IFERROR(IF(INDEX(INDIRECT(area_gestora&amp;"!$E$6:$E$1000"),linha_itemPAC+1)="N/A",9999999,
IF(INDEX(INDIRECT(area_gestora&amp;"!$E$6:$E$1000"),linha_itemPAC+1)="",0,
VALUE(INDEX(INDIRECT(area_gestora&amp;"!$E$6:$E$1000"),linha_itemPAC+1)))),"")</f>
        <v>27502</v>
      </c>
      <c r="F277" s="64">
        <f ca="1">IFERROR(IF(Dados_tratados[[#This Row],[Código CATSER ou Classe CATMAT]]="","",VALUE(1&amp;TEXT(Dados_tratados[[#This Row],[Código CATSER ou Classe CATMAT]],"0000000")&amp;Dados_tratados[[#This Row],[ID Catálogo]])),"")</f>
        <v>100275021</v>
      </c>
      <c r="G277" s="64" t="str">
        <f ca="1">IF(Dados_tratados[[#This Row],[Código CATSER ou Classe CATMAT]]="","",COUNTIF(catmat_col_range,Dados_tratados[[#This Row],[Concatenação ID 1-catálogo-código]])&amp;"-"&amp;Dados_tratados[[#This Row],[Concatenação ID 1-catálogo-código]])</f>
        <v>19-100275021</v>
      </c>
      <c r="H277" s="65">
        <f ca="1">IFERROR(INDEX(INDIRECT(area_gestora&amp;"!$L$6:$L$1000"),linha_itemPAC+1),"")</f>
        <v>20000</v>
      </c>
      <c r="I277" s="66" t="str">
        <f ca="1">Dados_tratados[[#This Row],[Área Gestora]]&amp;"-"&amp;Dados_tratados[[#This Row],[ID PCA]]</f>
        <v>SETI-71</v>
      </c>
      <c r="K277" s="67">
        <f ca="1">IFERROR(SMALL(Dados_tratados[Concatenação ID 1-catálogo-código],ROW(Dados_tratados[[#This Row],[Concatenação ID 1-catálogo-código]])-2),"")</f>
        <v>100211721</v>
      </c>
      <c r="L277" s="67" t="str">
        <f ca="1">IFERROR(INDEX('Tratamento de dados'!$S$3:$S$6,MATCH(VALUE(RIGHT(Dados_ordenados[[#This Row],[ID 1-catálogo-código]],1)),'Tratamento de dados'!$T$3:$T$6,0)),"")</f>
        <v>CATSER</v>
      </c>
      <c r="M277" s="67">
        <f ca="1">IFERROR(VALUE(MID(Dados_ordenados[[#This Row],[ID 1-catálogo-código]],2,7)),"")</f>
        <v>21172</v>
      </c>
      <c r="N277" s="68">
        <f ca="1">IFERROR(VLOOKUP(COUNTIF(catmat_ord_col_range,Dados_ordenados[[#This Row],[ID 1-catálogo-código]])&amp;"-"&amp;Dados_ordenados[[#This Row],[ID 1-catálogo-código]],Dados_tratados[[CATMAT/CATSER - Contagem de ocorrências]:[Área Gestora + ID]],2,FALSE),"")</f>
        <v>396661.88</v>
      </c>
      <c r="O277" s="69" t="str">
        <f ca="1">IFERROR(VLOOKUP(COUNTIF(catmat_ord_col_range,Dados_ordenados[[#This Row],[ID 1-catálogo-código]])&amp;"-"&amp;Dados_ordenados[[#This Row],[ID 1-catálogo-código]],Dados_tratados[[CATMAT/CATSER - Contagem de ocorrências]:[Área Gestora + ID]],3,FALSE),"")</f>
        <v>SEGE-12</v>
      </c>
      <c r="P277" s="70" t="str">
        <f ca="1">IF(OR(Dados_ordenados[[#This Row],[ID 1-catálogo-código]]="",Dados_ordenados[[#This Row],[ID 1-catálogo-código]]&lt;&gt;catmat_anterior),Dados_ordenados[[#This Row],[Área Gestora-ID]],areagestoraID_anterior&amp;", "&amp;Dados_ordenados[[#This Row],[Área Gestora-ID]])</f>
        <v>SEGE-4, SEGE-9, SEGE-10, SEGE-11, SEGE-12</v>
      </c>
      <c r="Q277" s="70" t="str">
        <f ca="1">IF(OR(Dados_ordenados[[#This Row],[ID 1-catálogo-código]]="",Dados_ordenados[[#This Row],[ID 1-catálogo-código]]&lt;&gt;catmat_proximo),Dados_ordenados[[#This Row],[ID concatenado por catálogo/código]],"")</f>
        <v/>
      </c>
    </row>
    <row r="278" spans="1:17" x14ac:dyDescent="0.25">
      <c r="A278" s="63" t="str">
        <f ca="1">area_gestora_concatenada</f>
        <v>SETI</v>
      </c>
      <c r="B278" s="64">
        <f ca="1">IFERROR(IF(INDEX(INDIRECT(area_gestora&amp;"!$B$6:$B$1000"),linha_itemPAC+1)=0,"NÃO INFORMADO",INDEX(INDIRECT(area_gestora&amp;"!$B$6:$B$1000"),linha_itemPAC+1)),"")</f>
        <v>72</v>
      </c>
      <c r="C278" s="64" t="str">
        <f ca="1">IFERROR(IF(INDEX(INDIRECT(area_gestora&amp;"!$D$6:$D$1000"),linha_itemPAC+1)="N/A","N/A", IF(INDEX(INDIRECT(area_gestora&amp;"!$D$6:$D$1000"),linha_itemPAC+1)="","NÃO INFORMADO", IF(INDEX(INDIRECT(area_gestora&amp;"!$D$6:$D$1000"),linha_itemPAC+1)=0,"NÃO INFORMADO", INDEX(INDIRECT(area_gestora&amp;"!$D$6:$D$1000"),linha_itemPAC+1)))),"")</f>
        <v>CATMAT</v>
      </c>
      <c r="D278" s="64">
        <f ca="1">IFERROR(IF(ISERROR(VALUE(Dados_tratados[[#This Row],[Catálogo]]))=FALSE,Dados_tratados[[#This Row],[Catálogo]],VLOOKUP(Dados_tratados[[#This Row],[Catálogo]],$S$3:$T$6,2,FALSE)),"")</f>
        <v>2</v>
      </c>
      <c r="E278" s="64">
        <f ca="1">IFERROR(IF(INDEX(INDIRECT(area_gestora&amp;"!$E$6:$E$1000"),linha_itemPAC+1)="N/A",9999999,
IF(INDEX(INDIRECT(area_gestora&amp;"!$E$6:$E$1000"),linha_itemPAC+1)="",0,
VALUE(INDEX(INDIRECT(area_gestora&amp;"!$E$6:$E$1000"),linha_itemPAC+1)))),"")</f>
        <v>7050</v>
      </c>
      <c r="F278" s="64">
        <f ca="1">IFERROR(IF(Dados_tratados[[#This Row],[Código CATSER ou Classe CATMAT]]="","",VALUE(1&amp;TEXT(Dados_tratados[[#This Row],[Código CATSER ou Classe CATMAT]],"0000000")&amp;Dados_tratados[[#This Row],[ID Catálogo]])),"")</f>
        <v>100070502</v>
      </c>
      <c r="G278" s="64" t="str">
        <f ca="1">IF(Dados_tratados[[#This Row],[Código CATSER ou Classe CATMAT]]="","",COUNTIF(catmat_col_range,Dados_tratados[[#This Row],[Concatenação ID 1-catálogo-código]])&amp;"-"&amp;Dados_tratados[[#This Row],[Concatenação ID 1-catálogo-código]])</f>
        <v>7-100070502</v>
      </c>
      <c r="H278" s="65">
        <f ca="1">IFERROR(INDEX(INDIRECT(area_gestora&amp;"!$L$6:$L$1000"),linha_itemPAC+1),"")</f>
        <v>0</v>
      </c>
      <c r="I278" s="66" t="str">
        <f ca="1">Dados_tratados[[#This Row],[Área Gestora]]&amp;"-"&amp;Dados_tratados[[#This Row],[ID PCA]]</f>
        <v>SETI-72</v>
      </c>
      <c r="K278" s="67">
        <f ca="1">IFERROR(SMALL(Dados_tratados[Concatenação ID 1-catálogo-código],ROW(Dados_tratados[[#This Row],[Concatenação ID 1-catálogo-código]])-2),"")</f>
        <v>100211721</v>
      </c>
      <c r="L278" s="67" t="str">
        <f ca="1">IFERROR(INDEX('Tratamento de dados'!$S$3:$S$6,MATCH(VALUE(RIGHT(Dados_ordenados[[#This Row],[ID 1-catálogo-código]],1)),'Tratamento de dados'!$T$3:$T$6,0)),"")</f>
        <v>CATSER</v>
      </c>
      <c r="M278" s="67">
        <f ca="1">IFERROR(VALUE(MID(Dados_ordenados[[#This Row],[ID 1-catálogo-código]],2,7)),"")</f>
        <v>21172</v>
      </c>
      <c r="N278" s="68">
        <f ca="1">IFERROR(VLOOKUP(COUNTIF(catmat_ord_col_range,Dados_ordenados[[#This Row],[ID 1-catálogo-código]])&amp;"-"&amp;Dados_ordenados[[#This Row],[ID 1-catálogo-código]],Dados_tratados[[CATMAT/CATSER - Contagem de ocorrências]:[Área Gestora + ID]],2,FALSE),"")</f>
        <v>0</v>
      </c>
      <c r="O278" s="69" t="str">
        <f ca="1">IFERROR(VLOOKUP(COUNTIF(catmat_ord_col_range,Dados_ordenados[[#This Row],[ID 1-catálogo-código]])&amp;"-"&amp;Dados_ordenados[[#This Row],[ID 1-catálogo-código]],Dados_tratados[[CATMAT/CATSER - Contagem de ocorrências]:[Área Gestora + ID]],3,FALSE),"")</f>
        <v>SEGE-13</v>
      </c>
      <c r="P278" s="70" t="str">
        <f ca="1">IF(OR(Dados_ordenados[[#This Row],[ID 1-catálogo-código]]="",Dados_ordenados[[#This Row],[ID 1-catálogo-código]]&lt;&gt;catmat_anterior),Dados_ordenados[[#This Row],[Área Gestora-ID]],areagestoraID_anterior&amp;", "&amp;Dados_ordenados[[#This Row],[Área Gestora-ID]])</f>
        <v>SEGE-4, SEGE-9, SEGE-10, SEGE-11, SEGE-12, SEGE-13</v>
      </c>
      <c r="Q278" s="70" t="str">
        <f ca="1">IF(OR(Dados_ordenados[[#This Row],[ID 1-catálogo-código]]="",Dados_ordenados[[#This Row],[ID 1-catálogo-código]]&lt;&gt;catmat_proximo),Dados_ordenados[[#This Row],[ID concatenado por catálogo/código]],"")</f>
        <v/>
      </c>
    </row>
    <row r="279" spans="1:17" x14ac:dyDescent="0.25">
      <c r="A279" s="63" t="str">
        <f ca="1">area_gestora_concatenada</f>
        <v>SETI</v>
      </c>
      <c r="B279" s="64">
        <f ca="1">IFERROR(IF(INDEX(INDIRECT(area_gestora&amp;"!$B$6:$B$1000"),linha_itemPAC+1)=0,"NÃO INFORMADO",INDEX(INDIRECT(area_gestora&amp;"!$B$6:$B$1000"),linha_itemPAC+1)),"")</f>
        <v>73</v>
      </c>
      <c r="C279" s="64" t="str">
        <f ca="1">IFERROR(IF(INDEX(INDIRECT(area_gestora&amp;"!$D$6:$D$1000"),linha_itemPAC+1)="N/A","N/A", IF(INDEX(INDIRECT(area_gestora&amp;"!$D$6:$D$1000"),linha_itemPAC+1)="","NÃO INFORMADO", IF(INDEX(INDIRECT(area_gestora&amp;"!$D$6:$D$1000"),linha_itemPAC+1)=0,"NÃO INFORMADO", INDEX(INDIRECT(area_gestora&amp;"!$D$6:$D$1000"),linha_itemPAC+1)))),"")</f>
        <v>CATSER</v>
      </c>
      <c r="D279" s="64">
        <f ca="1">IFERROR(IF(ISERROR(VALUE(Dados_tratados[[#This Row],[Catálogo]]))=FALSE,Dados_tratados[[#This Row],[Catálogo]],VLOOKUP(Dados_tratados[[#This Row],[Catálogo]],$S$3:$T$6,2,FALSE)),"")</f>
        <v>1</v>
      </c>
      <c r="E279" s="64">
        <f ca="1">IFERROR(IF(INDEX(INDIRECT(area_gestora&amp;"!$E$6:$E$1000"),linha_itemPAC+1)="N/A",9999999,
IF(INDEX(INDIRECT(area_gestora&amp;"!$E$6:$E$1000"),linha_itemPAC+1)="",0,
VALUE(INDEX(INDIRECT(area_gestora&amp;"!$E$6:$E$1000"),linha_itemPAC+1)))),"")</f>
        <v>27006</v>
      </c>
      <c r="F279" s="64">
        <f ca="1">IFERROR(IF(Dados_tratados[[#This Row],[Código CATSER ou Classe CATMAT]]="","",VALUE(1&amp;TEXT(Dados_tratados[[#This Row],[Código CATSER ou Classe CATMAT]],"0000000")&amp;Dados_tratados[[#This Row],[ID Catálogo]])),"")</f>
        <v>100270061</v>
      </c>
      <c r="G279" s="64" t="str">
        <f ca="1">IF(Dados_tratados[[#This Row],[Código CATSER ou Classe CATMAT]]="","",COUNTIF(catmat_col_range,Dados_tratados[[#This Row],[Concatenação ID 1-catálogo-código]])&amp;"-"&amp;Dados_tratados[[#This Row],[Concatenação ID 1-catálogo-código]])</f>
        <v>2-100270061</v>
      </c>
      <c r="H279" s="65">
        <f ca="1">IFERROR(INDEX(INDIRECT(area_gestora&amp;"!$L$6:$L$1000"),linha_itemPAC+1),"")</f>
        <v>10686</v>
      </c>
      <c r="I279" s="66" t="str">
        <f ca="1">Dados_tratados[[#This Row],[Área Gestora]]&amp;"-"&amp;Dados_tratados[[#This Row],[ID PCA]]</f>
        <v>SETI-73</v>
      </c>
      <c r="K279" s="67">
        <f ca="1">IFERROR(SMALL(Dados_tratados[Concatenação ID 1-catálogo-código],ROW(Dados_tratados[[#This Row],[Concatenação ID 1-catálogo-código]])-2),"")</f>
        <v>100211721</v>
      </c>
      <c r="L279" s="67" t="str">
        <f ca="1">IFERROR(INDEX('Tratamento de dados'!$S$3:$S$6,MATCH(VALUE(RIGHT(Dados_ordenados[[#This Row],[ID 1-catálogo-código]],1)),'Tratamento de dados'!$T$3:$T$6,0)),"")</f>
        <v>CATSER</v>
      </c>
      <c r="M279" s="67">
        <f ca="1">IFERROR(VALUE(MID(Dados_ordenados[[#This Row],[ID 1-catálogo-código]],2,7)),"")</f>
        <v>21172</v>
      </c>
      <c r="N279" s="68">
        <f ca="1">IFERROR(VLOOKUP(COUNTIF(catmat_ord_col_range,Dados_ordenados[[#This Row],[ID 1-catálogo-código]])&amp;"-"&amp;Dados_ordenados[[#This Row],[ID 1-catálogo-código]],Dados_tratados[[CATMAT/CATSER - Contagem de ocorrências]:[Área Gestora + ID]],2,FALSE),"")</f>
        <v>0</v>
      </c>
      <c r="O279" s="69" t="str">
        <f ca="1">IFERROR(VLOOKUP(COUNTIF(catmat_ord_col_range,Dados_ordenados[[#This Row],[ID 1-catálogo-código]])&amp;"-"&amp;Dados_ordenados[[#This Row],[ID 1-catálogo-código]],Dados_tratados[[CATMAT/CATSER - Contagem de ocorrências]:[Área Gestora + ID]],3,FALSE),"")</f>
        <v>SEGE-14</v>
      </c>
      <c r="P279" s="70" t="str">
        <f ca="1">IF(OR(Dados_ordenados[[#This Row],[ID 1-catálogo-código]]="",Dados_ordenados[[#This Row],[ID 1-catálogo-código]]&lt;&gt;catmat_anterior),Dados_ordenados[[#This Row],[Área Gestora-ID]],areagestoraID_anterior&amp;", "&amp;Dados_ordenados[[#This Row],[Área Gestora-ID]])</f>
        <v>SEGE-4, SEGE-9, SEGE-10, SEGE-11, SEGE-12, SEGE-13, SEGE-14</v>
      </c>
      <c r="Q279" s="70" t="str">
        <f ca="1">IF(OR(Dados_ordenados[[#This Row],[ID 1-catálogo-código]]="",Dados_ordenados[[#This Row],[ID 1-catálogo-código]]&lt;&gt;catmat_proximo),Dados_ordenados[[#This Row],[ID concatenado por catálogo/código]],"")</f>
        <v/>
      </c>
    </row>
    <row r="280" spans="1:17" x14ac:dyDescent="0.25">
      <c r="A280" s="63" t="str">
        <f ca="1">area_gestora_concatenada</f>
        <v>SETI</v>
      </c>
      <c r="B280" s="64">
        <f ca="1">IFERROR(IF(INDEX(INDIRECT(area_gestora&amp;"!$B$6:$B$1000"),linha_itemPAC+1)=0,"NÃO INFORMADO",INDEX(INDIRECT(area_gestora&amp;"!$B$6:$B$1000"),linha_itemPAC+1)),"")</f>
        <v>74</v>
      </c>
      <c r="C280" s="64" t="str">
        <f ca="1">IFERROR(IF(INDEX(INDIRECT(area_gestora&amp;"!$D$6:$D$1000"),linha_itemPAC+1)="N/A","N/A", IF(INDEX(INDIRECT(area_gestora&amp;"!$D$6:$D$1000"),linha_itemPAC+1)="","NÃO INFORMADO", IF(INDEX(INDIRECT(area_gestora&amp;"!$D$6:$D$1000"),linha_itemPAC+1)=0,"NÃO INFORMADO", INDEX(INDIRECT(area_gestora&amp;"!$D$6:$D$1000"),linha_itemPAC+1)))),"")</f>
        <v>CATMAT</v>
      </c>
      <c r="D280" s="64">
        <f ca="1">IFERROR(IF(ISERROR(VALUE(Dados_tratados[[#This Row],[Catálogo]]))=FALSE,Dados_tratados[[#This Row],[Catálogo]],VLOOKUP(Dados_tratados[[#This Row],[Catálogo]],$S$3:$T$6,2,FALSE)),"")</f>
        <v>2</v>
      </c>
      <c r="E280" s="64">
        <f ca="1">IFERROR(IF(INDEX(INDIRECT(area_gestora&amp;"!$E$6:$E$1000"),linha_itemPAC+1)="N/A",9999999,
IF(INDEX(INDIRECT(area_gestora&amp;"!$E$6:$E$1000"),linha_itemPAC+1)="",0,
VALUE(INDEX(INDIRECT(area_gestora&amp;"!$E$6:$E$1000"),linha_itemPAC+1)))),"")</f>
        <v>7010</v>
      </c>
      <c r="F280" s="64">
        <f ca="1">IFERROR(IF(Dados_tratados[[#This Row],[Código CATSER ou Classe CATMAT]]="","",VALUE(1&amp;TEXT(Dados_tratados[[#This Row],[Código CATSER ou Classe CATMAT]],"0000000")&amp;Dados_tratados[[#This Row],[ID Catálogo]])),"")</f>
        <v>100070102</v>
      </c>
      <c r="G280" s="64" t="str">
        <f ca="1">IF(Dados_tratados[[#This Row],[Código CATSER ou Classe CATMAT]]="","",COUNTIF(catmat_col_range,Dados_tratados[[#This Row],[Concatenação ID 1-catálogo-código]])&amp;"-"&amp;Dados_tratados[[#This Row],[Concatenação ID 1-catálogo-código]])</f>
        <v>5-100070102</v>
      </c>
      <c r="H280" s="65">
        <f ca="1">IFERROR(INDEX(INDIRECT(area_gestora&amp;"!$L$6:$L$1000"),linha_itemPAC+1),"")</f>
        <v>199548</v>
      </c>
      <c r="I280" s="66" t="str">
        <f ca="1">Dados_tratados[[#This Row],[Área Gestora]]&amp;"-"&amp;Dados_tratados[[#This Row],[ID PCA]]</f>
        <v>SETI-74</v>
      </c>
      <c r="K280" s="67">
        <f ca="1">IFERROR(SMALL(Dados_tratados[Concatenação ID 1-catálogo-código],ROW(Dados_tratados[[#This Row],[Concatenação ID 1-catálogo-código]])-2),"")</f>
        <v>100211721</v>
      </c>
      <c r="L280" s="67" t="str">
        <f ca="1">IFERROR(INDEX('Tratamento de dados'!$S$3:$S$6,MATCH(VALUE(RIGHT(Dados_ordenados[[#This Row],[ID 1-catálogo-código]],1)),'Tratamento de dados'!$T$3:$T$6,0)),"")</f>
        <v>CATSER</v>
      </c>
      <c r="M280" s="67">
        <f ca="1">IFERROR(VALUE(MID(Dados_ordenados[[#This Row],[ID 1-catálogo-código]],2,7)),"")</f>
        <v>21172</v>
      </c>
      <c r="N280" s="68">
        <f ca="1">IFERROR(VLOOKUP(COUNTIF(catmat_ord_col_range,Dados_ordenados[[#This Row],[ID 1-catálogo-código]])&amp;"-"&amp;Dados_ordenados[[#This Row],[ID 1-catálogo-código]],Dados_tratados[[CATMAT/CATSER - Contagem de ocorrências]:[Área Gestora + ID]],2,FALSE),"")</f>
        <v>192805.26</v>
      </c>
      <c r="O280" s="69" t="str">
        <f ca="1">IFERROR(VLOOKUP(COUNTIF(catmat_ord_col_range,Dados_ordenados[[#This Row],[ID 1-catálogo-código]])&amp;"-"&amp;Dados_ordenados[[#This Row],[ID 1-catálogo-código]],Dados_tratados[[CATMAT/CATSER - Contagem de ocorrências]:[Área Gestora + ID]],3,FALSE),"")</f>
        <v>SEGE-15</v>
      </c>
      <c r="P280" s="70" t="str">
        <f ca="1">IF(OR(Dados_ordenados[[#This Row],[ID 1-catálogo-código]]="",Dados_ordenados[[#This Row],[ID 1-catálogo-código]]&lt;&gt;catmat_anterior),Dados_ordenados[[#This Row],[Área Gestora-ID]],areagestoraID_anterior&amp;", "&amp;Dados_ordenados[[#This Row],[Área Gestora-ID]])</f>
        <v>SEGE-4, SEGE-9, SEGE-10, SEGE-11, SEGE-12, SEGE-13, SEGE-14, SEGE-15</v>
      </c>
      <c r="Q280" s="70" t="str">
        <f ca="1">IF(OR(Dados_ordenados[[#This Row],[ID 1-catálogo-código]]="",Dados_ordenados[[#This Row],[ID 1-catálogo-código]]&lt;&gt;catmat_proximo),Dados_ordenados[[#This Row],[ID concatenado por catálogo/código]],"")</f>
        <v>SEGE-4, SEGE-9, SEGE-10, SEGE-11, SEGE-12, SEGE-13, SEGE-14, SEGE-15</v>
      </c>
    </row>
    <row r="281" spans="1:17" x14ac:dyDescent="0.25">
      <c r="A281" s="63" t="str">
        <f ca="1">area_gestora_concatenada</f>
        <v>SSEG</v>
      </c>
      <c r="B281" s="64">
        <f ca="1">IFERROR(IF(INDEX(INDIRECT(area_gestora&amp;"!$B$6:$B$1000"),linha_itemPAC+1)=0,"NÃO INFORMADO",INDEX(INDIRECT(area_gestora&amp;"!$B$6:$B$1000"),linha_itemPAC+1)),"")</f>
        <v>1</v>
      </c>
      <c r="C281" s="64" t="str">
        <f ca="1">IFERROR(IF(INDEX(INDIRECT(area_gestora&amp;"!$D$6:$D$1000"),linha_itemPAC+1)="N/A","N/A", IF(INDEX(INDIRECT(area_gestora&amp;"!$D$6:$D$1000"),linha_itemPAC+1)="","NÃO INFORMADO", IF(INDEX(INDIRECT(area_gestora&amp;"!$D$6:$D$1000"),linha_itemPAC+1)=0,"NÃO INFORMADO", INDEX(INDIRECT(area_gestora&amp;"!$D$6:$D$1000"),linha_itemPAC+1)))),"")</f>
        <v>CATSER</v>
      </c>
      <c r="D281" s="64">
        <f ca="1">IFERROR(IF(ISERROR(VALUE(Dados_tratados[[#This Row],[Catálogo]]))=FALSE,Dados_tratados[[#This Row],[Catálogo]],VLOOKUP(Dados_tratados[[#This Row],[Catálogo]],$S$3:$T$6,2,FALSE)),"")</f>
        <v>1</v>
      </c>
      <c r="E281" s="64">
        <f ca="1">IFERROR(IF(INDEX(INDIRECT(area_gestora&amp;"!$E$6:$E$1000"),linha_itemPAC+1)="N/A",9999999,
IF(INDEX(INDIRECT(area_gestora&amp;"!$E$6:$E$1000"),linha_itemPAC+1)="",0,
VALUE(INDEX(INDIRECT(area_gestora&amp;"!$E$6:$E$1000"),linha_itemPAC+1)))),"")</f>
        <v>25518</v>
      </c>
      <c r="F281" s="64">
        <f ca="1">IFERROR(IF(Dados_tratados[[#This Row],[Código CATSER ou Classe CATMAT]]="","",VALUE(1&amp;TEXT(Dados_tratados[[#This Row],[Código CATSER ou Classe CATMAT]],"0000000")&amp;Dados_tratados[[#This Row],[ID Catálogo]])),"")</f>
        <v>100255181</v>
      </c>
      <c r="G281" s="64" t="str">
        <f ca="1">IF(Dados_tratados[[#This Row],[Código CATSER ou Classe CATMAT]]="","",COUNTIF(catmat_col_range,Dados_tratados[[#This Row],[Concatenação ID 1-catálogo-código]])&amp;"-"&amp;Dados_tratados[[#This Row],[Concatenação ID 1-catálogo-código]])</f>
        <v>1-100255181</v>
      </c>
      <c r="H281" s="65">
        <f ca="1">IFERROR(INDEX(INDIRECT(area_gestora&amp;"!$L$6:$L$1000"),linha_itemPAC+1),"")</f>
        <v>242458</v>
      </c>
      <c r="I281" s="66" t="str">
        <f ca="1">Dados_tratados[[#This Row],[Área Gestora]]&amp;"-"&amp;Dados_tratados[[#This Row],[ID PCA]]</f>
        <v>SSEG-1</v>
      </c>
      <c r="K281" s="67">
        <f ca="1">IFERROR(SMALL(Dados_tratados[Concatenação ID 1-catálogo-código],ROW(Dados_tratados[[#This Row],[Concatenação ID 1-catálogo-código]])-2),"")</f>
        <v>100217841</v>
      </c>
      <c r="L281" s="67" t="str">
        <f ca="1">IFERROR(INDEX('Tratamento de dados'!$S$3:$S$6,MATCH(VALUE(RIGHT(Dados_ordenados[[#This Row],[ID 1-catálogo-código]],1)),'Tratamento de dados'!$T$3:$T$6,0)),"")</f>
        <v>CATSER</v>
      </c>
      <c r="M281" s="67">
        <f ca="1">IFERROR(VALUE(MID(Dados_ordenados[[#This Row],[ID 1-catálogo-código]],2,7)),"")</f>
        <v>21784</v>
      </c>
      <c r="N281" s="68">
        <f ca="1">IFERROR(VLOOKUP(COUNTIF(catmat_ord_col_range,Dados_ordenados[[#This Row],[ID 1-catálogo-código]])&amp;"-"&amp;Dados_ordenados[[#This Row],[ID 1-catálogo-código]],Dados_tratados[[CATMAT/CATSER - Contagem de ocorrências]:[Área Gestora + ID]],2,FALSE),"")</f>
        <v>10000</v>
      </c>
      <c r="O281" s="69" t="str">
        <f ca="1">IFERROR(VLOOKUP(COUNTIF(catmat_ord_col_range,Dados_ordenados[[#This Row],[ID 1-catálogo-código]])&amp;"-"&amp;Dados_ordenados[[#This Row],[ID 1-catálogo-código]],Dados_tratados[[CATMAT/CATSER - Contagem de ocorrências]:[Área Gestora + ID]],3,FALSE),"")</f>
        <v>SADI-20</v>
      </c>
      <c r="P281" s="70" t="str">
        <f ca="1">IF(OR(Dados_ordenados[[#This Row],[ID 1-catálogo-código]]="",Dados_ordenados[[#This Row],[ID 1-catálogo-código]]&lt;&gt;catmat_anterior),Dados_ordenados[[#This Row],[Área Gestora-ID]],areagestoraID_anterior&amp;", "&amp;Dados_ordenados[[#This Row],[Área Gestora-ID]])</f>
        <v>SADI-20</v>
      </c>
      <c r="Q281" s="70" t="str">
        <f ca="1">IF(OR(Dados_ordenados[[#This Row],[ID 1-catálogo-código]]="",Dados_ordenados[[#This Row],[ID 1-catálogo-código]]&lt;&gt;catmat_proximo),Dados_ordenados[[#This Row],[ID concatenado por catálogo/código]],"")</f>
        <v>SADI-20</v>
      </c>
    </row>
    <row r="282" spans="1:17" x14ac:dyDescent="0.25">
      <c r="A282" s="63" t="str">
        <f ca="1">area_gestora_concatenada</f>
        <v>SSEG</v>
      </c>
      <c r="B282" s="64">
        <f ca="1">IFERROR(IF(INDEX(INDIRECT(area_gestora&amp;"!$B$6:$B$1000"),linha_itemPAC+1)=0,"NÃO INFORMADO",INDEX(INDIRECT(area_gestora&amp;"!$B$6:$B$1000"),linha_itemPAC+1)),"")</f>
        <v>2</v>
      </c>
      <c r="C282" s="64" t="str">
        <f ca="1">IFERROR(IF(INDEX(INDIRECT(area_gestora&amp;"!$D$6:$D$1000"),linha_itemPAC+1)="N/A","N/A", IF(INDEX(INDIRECT(area_gestora&amp;"!$D$6:$D$1000"),linha_itemPAC+1)="","NÃO INFORMADO", IF(INDEX(INDIRECT(area_gestora&amp;"!$D$6:$D$1000"),linha_itemPAC+1)=0,"NÃO INFORMADO", INDEX(INDIRECT(area_gestora&amp;"!$D$6:$D$1000"),linha_itemPAC+1)))),"")</f>
        <v>CATSER</v>
      </c>
      <c r="D282" s="64">
        <f ca="1">IFERROR(IF(ISERROR(VALUE(Dados_tratados[[#This Row],[Catálogo]]))=FALSE,Dados_tratados[[#This Row],[Catálogo]],VLOOKUP(Dados_tratados[[#This Row],[Catálogo]],$S$3:$T$6,2,FALSE)),"")</f>
        <v>1</v>
      </c>
      <c r="E282" s="64">
        <f ca="1">IFERROR(IF(INDEX(INDIRECT(area_gestora&amp;"!$E$6:$E$1000"),linha_itemPAC+1)="N/A",9999999,
IF(INDEX(INDIRECT(area_gestora&amp;"!$E$6:$E$1000"),linha_itemPAC+1)="",0,
VALUE(INDEX(INDIRECT(area_gestora&amp;"!$E$6:$E$1000"),linha_itemPAC+1)))),"")</f>
        <v>25518</v>
      </c>
      <c r="F282" s="64">
        <f ca="1">IFERROR(IF(Dados_tratados[[#This Row],[Código CATSER ou Classe CATMAT]]="","",VALUE(1&amp;TEXT(Dados_tratados[[#This Row],[Código CATSER ou Classe CATMAT]],"0000000")&amp;Dados_tratados[[#This Row],[ID Catálogo]])),"")</f>
        <v>100255181</v>
      </c>
      <c r="G282" s="64" t="str">
        <f ca="1">IF(Dados_tratados[[#This Row],[Código CATSER ou Classe CATMAT]]="","",COUNTIF(catmat_col_range,Dados_tratados[[#This Row],[Concatenação ID 1-catálogo-código]])&amp;"-"&amp;Dados_tratados[[#This Row],[Concatenação ID 1-catálogo-código]])</f>
        <v>2-100255181</v>
      </c>
      <c r="H282" s="65">
        <f ca="1">IFERROR(INDEX(INDIRECT(area_gestora&amp;"!$L$6:$L$1000"),linha_itemPAC+1),"")</f>
        <v>102000</v>
      </c>
      <c r="I282" s="66" t="str">
        <f ca="1">Dados_tratados[[#This Row],[Área Gestora]]&amp;"-"&amp;Dados_tratados[[#This Row],[ID PCA]]</f>
        <v>SSEG-2</v>
      </c>
      <c r="K282" s="67">
        <f ca="1">IFERROR(SMALL(Dados_tratados[Concatenação ID 1-catálogo-código],ROW(Dados_tratados[[#This Row],[Concatenação ID 1-catálogo-código]])-2),"")</f>
        <v>100218731</v>
      </c>
      <c r="L282" s="67" t="str">
        <f ca="1">IFERROR(INDEX('Tratamento de dados'!$S$3:$S$6,MATCH(VALUE(RIGHT(Dados_ordenados[[#This Row],[ID 1-catálogo-código]],1)),'Tratamento de dados'!$T$3:$T$6,0)),"")</f>
        <v>CATSER</v>
      </c>
      <c r="M282" s="67">
        <f ca="1">IFERROR(VALUE(MID(Dados_ordenados[[#This Row],[ID 1-catálogo-código]],2,7)),"")</f>
        <v>21873</v>
      </c>
      <c r="N282" s="68">
        <f ca="1">IFERROR(VLOOKUP(COUNTIF(catmat_ord_col_range,Dados_ordenados[[#This Row],[ID 1-catálogo-código]])&amp;"-"&amp;Dados_ordenados[[#This Row],[ID 1-catálogo-código]],Dados_tratados[[CATMAT/CATSER - Contagem de ocorrências]:[Área Gestora + ID]],2,FALSE),"")</f>
        <v>8412.9699999999975</v>
      </c>
      <c r="O282" s="69" t="str">
        <f ca="1">IFERROR(VLOOKUP(COUNTIF(catmat_ord_col_range,Dados_ordenados[[#This Row],[ID 1-catálogo-código]])&amp;"-"&amp;Dados_ordenados[[#This Row],[ID 1-catálogo-código]],Dados_tratados[[CATMAT/CATSER - Contagem de ocorrências]:[Área Gestora + ID]],3,FALSE),"")</f>
        <v>SADI-33</v>
      </c>
      <c r="P282" s="70" t="str">
        <f ca="1">IF(OR(Dados_ordenados[[#This Row],[ID 1-catálogo-código]]="",Dados_ordenados[[#This Row],[ID 1-catálogo-código]]&lt;&gt;catmat_anterior),Dados_ordenados[[#This Row],[Área Gestora-ID]],areagestoraID_anterior&amp;", "&amp;Dados_ordenados[[#This Row],[Área Gestora-ID]])</f>
        <v>SADI-33</v>
      </c>
      <c r="Q282" s="70" t="str">
        <f ca="1">IF(OR(Dados_ordenados[[#This Row],[ID 1-catálogo-código]]="",Dados_ordenados[[#This Row],[ID 1-catálogo-código]]&lt;&gt;catmat_proximo),Dados_ordenados[[#This Row],[ID concatenado por catálogo/código]],"")</f>
        <v>SADI-33</v>
      </c>
    </row>
    <row r="283" spans="1:17" x14ac:dyDescent="0.25">
      <c r="A283" s="63" t="str">
        <f ca="1">area_gestora_concatenada</f>
        <v>SSEG</v>
      </c>
      <c r="B283" s="64">
        <f ca="1">IFERROR(IF(INDEX(INDIRECT(area_gestora&amp;"!$B$6:$B$1000"),linha_itemPAC+1)=0,"NÃO INFORMADO",INDEX(INDIRECT(area_gestora&amp;"!$B$6:$B$1000"),linha_itemPAC+1)),"")</f>
        <v>3</v>
      </c>
      <c r="C283" s="64" t="str">
        <f ca="1">IFERROR(IF(INDEX(INDIRECT(area_gestora&amp;"!$D$6:$D$1000"),linha_itemPAC+1)="N/A","N/A", IF(INDEX(INDIRECT(area_gestora&amp;"!$D$6:$D$1000"),linha_itemPAC+1)="","NÃO INFORMADO", IF(INDEX(INDIRECT(area_gestora&amp;"!$D$6:$D$1000"),linha_itemPAC+1)=0,"NÃO INFORMADO", INDEX(INDIRECT(area_gestora&amp;"!$D$6:$D$1000"),linha_itemPAC+1)))),"")</f>
        <v>CATSER</v>
      </c>
      <c r="D283" s="64">
        <f ca="1">IFERROR(IF(ISERROR(VALUE(Dados_tratados[[#This Row],[Catálogo]]))=FALSE,Dados_tratados[[#This Row],[Catálogo]],VLOOKUP(Dados_tratados[[#This Row],[Catálogo]],$S$3:$T$6,2,FALSE)),"")</f>
        <v>1</v>
      </c>
      <c r="E283" s="64">
        <f ca="1">IFERROR(IF(INDEX(INDIRECT(area_gestora&amp;"!$E$6:$E$1000"),linha_itemPAC+1)="N/A",9999999,
IF(INDEX(INDIRECT(area_gestora&amp;"!$E$6:$E$1000"),linha_itemPAC+1)="",0,
VALUE(INDEX(INDIRECT(area_gestora&amp;"!$E$6:$E$1000"),linha_itemPAC+1)))),"")</f>
        <v>21903</v>
      </c>
      <c r="F283" s="64">
        <f ca="1">IFERROR(IF(Dados_tratados[[#This Row],[Código CATSER ou Classe CATMAT]]="","",VALUE(1&amp;TEXT(Dados_tratados[[#This Row],[Código CATSER ou Classe CATMAT]],"0000000")&amp;Dados_tratados[[#This Row],[ID Catálogo]])),"")</f>
        <v>100219031</v>
      </c>
      <c r="G283" s="64" t="str">
        <f ca="1">IF(Dados_tratados[[#This Row],[Código CATSER ou Classe CATMAT]]="","",COUNTIF(catmat_col_range,Dados_tratados[[#This Row],[Concatenação ID 1-catálogo-código]])&amp;"-"&amp;Dados_tratados[[#This Row],[Concatenação ID 1-catálogo-código]])</f>
        <v>1-100219031</v>
      </c>
      <c r="H283" s="65">
        <f ca="1">IFERROR(INDEX(INDIRECT(area_gestora&amp;"!$L$6:$L$1000"),linha_itemPAC+1),"")</f>
        <v>18325</v>
      </c>
      <c r="I283" s="66" t="str">
        <f ca="1">Dados_tratados[[#This Row],[Área Gestora]]&amp;"-"&amp;Dados_tratados[[#This Row],[ID PCA]]</f>
        <v>SSEG-3</v>
      </c>
      <c r="K283" s="67">
        <f ca="1">IFERROR(SMALL(Dados_tratados[Concatenação ID 1-catálogo-código],ROW(Dados_tratados[[#This Row],[Concatenação ID 1-catálogo-código]])-2),"")</f>
        <v>100219031</v>
      </c>
      <c r="L283" s="67" t="str">
        <f ca="1">IFERROR(INDEX('Tratamento de dados'!$S$3:$S$6,MATCH(VALUE(RIGHT(Dados_ordenados[[#This Row],[ID 1-catálogo-código]],1)),'Tratamento de dados'!$T$3:$T$6,0)),"")</f>
        <v>CATSER</v>
      </c>
      <c r="M283" s="67">
        <f ca="1">IFERROR(VALUE(MID(Dados_ordenados[[#This Row],[ID 1-catálogo-código]],2,7)),"")</f>
        <v>21903</v>
      </c>
      <c r="N283" s="68">
        <f ca="1">IFERROR(VLOOKUP(COUNTIF(catmat_ord_col_range,Dados_ordenados[[#This Row],[ID 1-catálogo-código]])&amp;"-"&amp;Dados_ordenados[[#This Row],[ID 1-catálogo-código]],Dados_tratados[[CATMAT/CATSER - Contagem de ocorrências]:[Área Gestora + ID]],2,FALSE),"")</f>
        <v>18325</v>
      </c>
      <c r="O283" s="69" t="str">
        <f ca="1">IFERROR(VLOOKUP(COUNTIF(catmat_ord_col_range,Dados_ordenados[[#This Row],[ID 1-catálogo-código]])&amp;"-"&amp;Dados_ordenados[[#This Row],[ID 1-catálogo-código]],Dados_tratados[[CATMAT/CATSER - Contagem de ocorrências]:[Área Gestora + ID]],3,FALSE),"")</f>
        <v>SSEG-3</v>
      </c>
      <c r="P283" s="70" t="str">
        <f ca="1">IF(OR(Dados_ordenados[[#This Row],[ID 1-catálogo-código]]="",Dados_ordenados[[#This Row],[ID 1-catálogo-código]]&lt;&gt;catmat_anterior),Dados_ordenados[[#This Row],[Área Gestora-ID]],areagestoraID_anterior&amp;", "&amp;Dados_ordenados[[#This Row],[Área Gestora-ID]])</f>
        <v>SSEG-3</v>
      </c>
      <c r="Q283" s="70" t="str">
        <f ca="1">IF(OR(Dados_ordenados[[#This Row],[ID 1-catálogo-código]]="",Dados_ordenados[[#This Row],[ID 1-catálogo-código]]&lt;&gt;catmat_proximo),Dados_ordenados[[#This Row],[ID concatenado por catálogo/código]],"")</f>
        <v>SSEG-3</v>
      </c>
    </row>
    <row r="284" spans="1:17" x14ac:dyDescent="0.25">
      <c r="A284" s="63" t="str">
        <f ca="1">area_gestora_concatenada</f>
        <v>SSEG</v>
      </c>
      <c r="B284" s="64">
        <f ca="1">IFERROR(IF(INDEX(INDIRECT(area_gestora&amp;"!$B$6:$B$1000"),linha_itemPAC+1)=0,"NÃO INFORMADO",INDEX(INDIRECT(area_gestora&amp;"!$B$6:$B$1000"),linha_itemPAC+1)),"")</f>
        <v>4</v>
      </c>
      <c r="C284" s="64" t="str">
        <f ca="1">IFERROR(IF(INDEX(INDIRECT(area_gestora&amp;"!$D$6:$D$1000"),linha_itemPAC+1)="N/A","N/A", IF(INDEX(INDIRECT(area_gestora&amp;"!$D$6:$D$1000"),linha_itemPAC+1)="","NÃO INFORMADO", IF(INDEX(INDIRECT(area_gestora&amp;"!$D$6:$D$1000"),linha_itemPAC+1)=0,"NÃO INFORMADO", INDEX(INDIRECT(area_gestora&amp;"!$D$6:$D$1000"),linha_itemPAC+1)))),"")</f>
        <v>CATSER</v>
      </c>
      <c r="D284" s="64">
        <f ca="1">IFERROR(IF(ISERROR(VALUE(Dados_tratados[[#This Row],[Catálogo]]))=FALSE,Dados_tratados[[#This Row],[Catálogo]],VLOOKUP(Dados_tratados[[#This Row],[Catálogo]],$S$3:$T$6,2,FALSE)),"")</f>
        <v>1</v>
      </c>
      <c r="E284" s="64">
        <f ca="1">IFERROR(IF(INDEX(INDIRECT(area_gestora&amp;"!$E$6:$E$1000"),linha_itemPAC+1)="N/A",9999999,
IF(INDEX(INDIRECT(area_gestora&amp;"!$E$6:$E$1000"),linha_itemPAC+1)="",0,
VALUE(INDEX(INDIRECT(area_gestora&amp;"!$E$6:$E$1000"),linha_itemPAC+1)))),"")</f>
        <v>25550</v>
      </c>
      <c r="F284" s="64">
        <f ca="1">IFERROR(IF(Dados_tratados[[#This Row],[Código CATSER ou Classe CATMAT]]="","",VALUE(1&amp;TEXT(Dados_tratados[[#This Row],[Código CATSER ou Classe CATMAT]],"0000000")&amp;Dados_tratados[[#This Row],[ID Catálogo]])),"")</f>
        <v>100255501</v>
      </c>
      <c r="G284" s="64" t="str">
        <f ca="1">IF(Dados_tratados[[#This Row],[Código CATSER ou Classe CATMAT]]="","",COUNTIF(catmat_col_range,Dados_tratados[[#This Row],[Concatenação ID 1-catálogo-código]])&amp;"-"&amp;Dados_tratados[[#This Row],[Concatenação ID 1-catálogo-código]])</f>
        <v>1-100255501</v>
      </c>
      <c r="H284" s="65">
        <f ca="1">IFERROR(INDEX(INDIRECT(area_gestora&amp;"!$L$6:$L$1000"),linha_itemPAC+1),"")</f>
        <v>2896914</v>
      </c>
      <c r="I284" s="66" t="str">
        <f ca="1">Dados_tratados[[#This Row],[Área Gestora]]&amp;"-"&amp;Dados_tratados[[#This Row],[ID PCA]]</f>
        <v>SSEG-4</v>
      </c>
      <c r="K284" s="67">
        <f ca="1">IFERROR(SMALL(Dados_tratados[Concatenação ID 1-catálogo-código],ROW(Dados_tratados[[#This Row],[Concatenação ID 1-catálogo-código]])-2),"")</f>
        <v>100221791</v>
      </c>
      <c r="L284" s="67" t="str">
        <f ca="1">IFERROR(INDEX('Tratamento de dados'!$S$3:$S$6,MATCH(VALUE(RIGHT(Dados_ordenados[[#This Row],[ID 1-catálogo-código]],1)),'Tratamento de dados'!$T$3:$T$6,0)),"")</f>
        <v>CATSER</v>
      </c>
      <c r="M284" s="67">
        <f ca="1">IFERROR(VALUE(MID(Dados_ordenados[[#This Row],[ID 1-catálogo-código]],2,7)),"")</f>
        <v>22179</v>
      </c>
      <c r="N284" s="68">
        <f ca="1">IFERROR(VLOOKUP(COUNTIF(catmat_ord_col_range,Dados_ordenados[[#This Row],[ID 1-catálogo-código]])&amp;"-"&amp;Dados_ordenados[[#This Row],[ID 1-catálogo-código]],Dados_tratados[[CATMAT/CATSER - Contagem de ocorrências]:[Área Gestora + ID]],2,FALSE),"")</f>
        <v>281424</v>
      </c>
      <c r="O284" s="69" t="str">
        <f ca="1">IFERROR(VLOOKUP(COUNTIF(catmat_ord_col_range,Dados_ordenados[[#This Row],[ID 1-catálogo-código]])&amp;"-"&amp;Dados_ordenados[[#This Row],[ID 1-catálogo-código]],Dados_tratados[[CATMAT/CATSER - Contagem de ocorrências]:[Área Gestora + ID]],3,FALSE),"")</f>
        <v>DUBI-4</v>
      </c>
      <c r="P284" s="70" t="str">
        <f ca="1">IF(OR(Dados_ordenados[[#This Row],[ID 1-catálogo-código]]="",Dados_ordenados[[#This Row],[ID 1-catálogo-código]]&lt;&gt;catmat_anterior),Dados_ordenados[[#This Row],[Área Gestora-ID]],areagestoraID_anterior&amp;", "&amp;Dados_ordenados[[#This Row],[Área Gestora-ID]])</f>
        <v>DUBI-4</v>
      </c>
      <c r="Q284" s="70" t="str">
        <f ca="1">IF(OR(Dados_ordenados[[#This Row],[ID 1-catálogo-código]]="",Dados_ordenados[[#This Row],[ID 1-catálogo-código]]&lt;&gt;catmat_proximo),Dados_ordenados[[#This Row],[ID concatenado por catálogo/código]],"")</f>
        <v/>
      </c>
    </row>
    <row r="285" spans="1:17" x14ac:dyDescent="0.25">
      <c r="A285" s="63" t="str">
        <f ca="1">area_gestora_concatenada</f>
        <v>SSEG</v>
      </c>
      <c r="B285" s="64">
        <f ca="1">IFERROR(IF(INDEX(INDIRECT(area_gestora&amp;"!$B$6:$B$1000"),linha_itemPAC+1)=0,"NÃO INFORMADO",INDEX(INDIRECT(area_gestora&amp;"!$B$6:$B$1000"),linha_itemPAC+1)),"")</f>
        <v>5</v>
      </c>
      <c r="C285" s="64" t="str">
        <f ca="1">IFERROR(IF(INDEX(INDIRECT(area_gestora&amp;"!$D$6:$D$1000"),linha_itemPAC+1)="N/A","N/A", IF(INDEX(INDIRECT(area_gestora&amp;"!$D$6:$D$1000"),linha_itemPAC+1)="","NÃO INFORMADO", IF(INDEX(INDIRECT(area_gestora&amp;"!$D$6:$D$1000"),linha_itemPAC+1)=0,"NÃO INFORMADO", INDEX(INDIRECT(area_gestora&amp;"!$D$6:$D$1000"),linha_itemPAC+1)))),"")</f>
        <v>CATSER</v>
      </c>
      <c r="D285" s="64">
        <f ca="1">IFERROR(IF(ISERROR(VALUE(Dados_tratados[[#This Row],[Catálogo]]))=FALSE,Dados_tratados[[#This Row],[Catálogo]],VLOOKUP(Dados_tratados[[#This Row],[Catálogo]],$S$3:$T$6,2,FALSE)),"")</f>
        <v>1</v>
      </c>
      <c r="E285" s="64">
        <f ca="1">IFERROR(IF(INDEX(INDIRECT(area_gestora&amp;"!$E$6:$E$1000"),linha_itemPAC+1)="N/A",9999999,
IF(INDEX(INDIRECT(area_gestora&amp;"!$E$6:$E$1000"),linha_itemPAC+1)="",0,
VALUE(INDEX(INDIRECT(area_gestora&amp;"!$E$6:$E$1000"),linha_itemPAC+1)))),"")</f>
        <v>16292</v>
      </c>
      <c r="F285" s="64">
        <f ca="1">IFERROR(IF(Dados_tratados[[#This Row],[Código CATSER ou Classe CATMAT]]="","",VALUE(1&amp;TEXT(Dados_tratados[[#This Row],[Código CATSER ou Classe CATMAT]],"0000000")&amp;Dados_tratados[[#This Row],[ID Catálogo]])),"")</f>
        <v>100162921</v>
      </c>
      <c r="G285" s="64" t="str">
        <f ca="1">IF(Dados_tratados[[#This Row],[Código CATSER ou Classe CATMAT]]="","",COUNTIF(catmat_col_range,Dados_tratados[[#This Row],[Concatenação ID 1-catálogo-código]])&amp;"-"&amp;Dados_tratados[[#This Row],[Concatenação ID 1-catálogo-código]])</f>
        <v>1-100162921</v>
      </c>
      <c r="H285" s="65">
        <f ca="1">IFERROR(INDEX(INDIRECT(area_gestora&amp;"!$L$6:$L$1000"),linha_itemPAC+1),"")</f>
        <v>812887</v>
      </c>
      <c r="I285" s="66" t="str">
        <f ca="1">Dados_tratados[[#This Row],[Área Gestora]]&amp;"-"&amp;Dados_tratados[[#This Row],[ID PCA]]</f>
        <v>SSEG-5</v>
      </c>
      <c r="K285" s="67">
        <f ca="1">IFERROR(SMALL(Dados_tratados[Concatenação ID 1-catálogo-código],ROW(Dados_tratados[[#This Row],[Concatenação ID 1-catálogo-código]])-2),"")</f>
        <v>100221791</v>
      </c>
      <c r="L285" s="67" t="str">
        <f ca="1">IFERROR(INDEX('Tratamento de dados'!$S$3:$S$6,MATCH(VALUE(RIGHT(Dados_ordenados[[#This Row],[ID 1-catálogo-código]],1)),'Tratamento de dados'!$T$3:$T$6,0)),"")</f>
        <v>CATSER</v>
      </c>
      <c r="M285" s="67">
        <f ca="1">IFERROR(VALUE(MID(Dados_ordenados[[#This Row],[ID 1-catálogo-código]],2,7)),"")</f>
        <v>22179</v>
      </c>
      <c r="N285" s="68">
        <f ca="1">IFERROR(VLOOKUP(COUNTIF(catmat_ord_col_range,Dados_ordenados[[#This Row],[ID 1-catálogo-código]])&amp;"-"&amp;Dados_ordenados[[#This Row],[ID 1-catálogo-código]],Dados_tratados[[CATMAT/CATSER - Contagem de ocorrências]:[Área Gestora + ID]],2,FALSE),"")</f>
        <v>80000</v>
      </c>
      <c r="O285" s="69" t="str">
        <f ca="1">IFERROR(VLOOKUP(COUNTIF(catmat_ord_col_range,Dados_ordenados[[#This Row],[ID 1-catálogo-código]])&amp;"-"&amp;Dados_ordenados[[#This Row],[ID 1-catálogo-código]],Dados_tratados[[CATMAT/CATSER - Contagem de ocorrências]:[Área Gestora + ID]],3,FALSE),"")</f>
        <v>DUBI-5</v>
      </c>
      <c r="P285" s="70" t="str">
        <f ca="1">IF(OR(Dados_ordenados[[#This Row],[ID 1-catálogo-código]]="",Dados_ordenados[[#This Row],[ID 1-catálogo-código]]&lt;&gt;catmat_anterior),Dados_ordenados[[#This Row],[Área Gestora-ID]],areagestoraID_anterior&amp;", "&amp;Dados_ordenados[[#This Row],[Área Gestora-ID]])</f>
        <v>DUBI-4, DUBI-5</v>
      </c>
      <c r="Q285" s="70" t="str">
        <f ca="1">IF(OR(Dados_ordenados[[#This Row],[ID 1-catálogo-código]]="",Dados_ordenados[[#This Row],[ID 1-catálogo-código]]&lt;&gt;catmat_proximo),Dados_ordenados[[#This Row],[ID concatenado por catálogo/código]],"")</f>
        <v/>
      </c>
    </row>
    <row r="286" spans="1:17" x14ac:dyDescent="0.25">
      <c r="A286" s="63" t="str">
        <f ca="1">area_gestora_concatenada</f>
        <v>SSEG</v>
      </c>
      <c r="B286" s="64">
        <f ca="1">IFERROR(IF(INDEX(INDIRECT(area_gestora&amp;"!$B$6:$B$1000"),linha_itemPAC+1)=0,"NÃO INFORMADO",INDEX(INDIRECT(area_gestora&amp;"!$B$6:$B$1000"),linha_itemPAC+1)),"")</f>
        <v>6</v>
      </c>
      <c r="C286" s="64" t="str">
        <f ca="1">IFERROR(IF(INDEX(INDIRECT(area_gestora&amp;"!$D$6:$D$1000"),linha_itemPAC+1)="N/A","N/A", IF(INDEX(INDIRECT(area_gestora&amp;"!$D$6:$D$1000"),linha_itemPAC+1)="","NÃO INFORMADO", IF(INDEX(INDIRECT(area_gestora&amp;"!$D$6:$D$1000"),linha_itemPAC+1)=0,"NÃO INFORMADO", INDEX(INDIRECT(area_gestora&amp;"!$D$6:$D$1000"),linha_itemPAC+1)))),"")</f>
        <v>CATSER</v>
      </c>
      <c r="D286" s="64">
        <f ca="1">IFERROR(IF(ISERROR(VALUE(Dados_tratados[[#This Row],[Catálogo]]))=FALSE,Dados_tratados[[#This Row],[Catálogo]],VLOOKUP(Dados_tratados[[#This Row],[Catálogo]],$S$3:$T$6,2,FALSE)),"")</f>
        <v>1</v>
      </c>
      <c r="E286" s="64">
        <f ca="1">IFERROR(IF(INDEX(INDIRECT(area_gestora&amp;"!$E$6:$E$1000"),linha_itemPAC+1)="N/A",9999999,
IF(INDEX(INDIRECT(area_gestora&amp;"!$E$6:$E$1000"),linha_itemPAC+1)="",0,
VALUE(INDEX(INDIRECT(area_gestora&amp;"!$E$6:$E$1000"),linha_itemPAC+1)))),"")</f>
        <v>24015</v>
      </c>
      <c r="F286" s="64">
        <f ca="1">IFERROR(IF(Dados_tratados[[#This Row],[Código CATSER ou Classe CATMAT]]="","",VALUE(1&amp;TEXT(Dados_tratados[[#This Row],[Código CATSER ou Classe CATMAT]],"0000000")&amp;Dados_tratados[[#This Row],[ID Catálogo]])),"")</f>
        <v>100240151</v>
      </c>
      <c r="G286" s="64" t="str">
        <f ca="1">IF(Dados_tratados[[#This Row],[Código CATSER ou Classe CATMAT]]="","",COUNTIF(catmat_col_range,Dados_tratados[[#This Row],[Concatenação ID 1-catálogo-código]])&amp;"-"&amp;Dados_tratados[[#This Row],[Concatenação ID 1-catálogo-código]])</f>
        <v>1-100240151</v>
      </c>
      <c r="H286" s="65">
        <f ca="1">IFERROR(INDEX(INDIRECT(area_gestora&amp;"!$L$6:$L$1000"),linha_itemPAC+1),"")</f>
        <v>3049615</v>
      </c>
      <c r="I286" s="66" t="str">
        <f ca="1">Dados_tratados[[#This Row],[Área Gestora]]&amp;"-"&amp;Dados_tratados[[#This Row],[ID PCA]]</f>
        <v>SSEG-6</v>
      </c>
      <c r="K286" s="67">
        <f ca="1">IFERROR(SMALL(Dados_tratados[Concatenação ID 1-catálogo-código],ROW(Dados_tratados[[#This Row],[Concatenação ID 1-catálogo-código]])-2),"")</f>
        <v>100221791</v>
      </c>
      <c r="L286" s="67" t="str">
        <f ca="1">IFERROR(INDEX('Tratamento de dados'!$S$3:$S$6,MATCH(VALUE(RIGHT(Dados_ordenados[[#This Row],[ID 1-catálogo-código]],1)),'Tratamento de dados'!$T$3:$T$6,0)),"")</f>
        <v>CATSER</v>
      </c>
      <c r="M286" s="67">
        <f ca="1">IFERROR(VALUE(MID(Dados_ordenados[[#This Row],[ID 1-catálogo-código]],2,7)),"")</f>
        <v>22179</v>
      </c>
      <c r="N286" s="68">
        <f ca="1">IFERROR(VLOOKUP(COUNTIF(catmat_ord_col_range,Dados_ordenados[[#This Row],[ID 1-catálogo-código]])&amp;"-"&amp;Dados_ordenados[[#This Row],[ID 1-catálogo-código]],Dados_tratados[[CATMAT/CATSER - Contagem de ocorrências]:[Área Gestora + ID]],2,FALSE),"")</f>
        <v>7564.02</v>
      </c>
      <c r="O286" s="69" t="str">
        <f ca="1">IFERROR(VLOOKUP(COUNTIF(catmat_ord_col_range,Dados_ordenados[[#This Row],[ID 1-catálogo-código]])&amp;"-"&amp;Dados_ordenados[[#This Row],[ID 1-catálogo-código]],Dados_tratados[[CATMAT/CATSER - Contagem de ocorrências]:[Área Gestora + ID]],3,FALSE),"")</f>
        <v>DUBI-9</v>
      </c>
      <c r="P286" s="70" t="str">
        <f ca="1">IF(OR(Dados_ordenados[[#This Row],[ID 1-catálogo-código]]="",Dados_ordenados[[#This Row],[ID 1-catálogo-código]]&lt;&gt;catmat_anterior),Dados_ordenados[[#This Row],[Área Gestora-ID]],areagestoraID_anterior&amp;", "&amp;Dados_ordenados[[#This Row],[Área Gestora-ID]])</f>
        <v>DUBI-4, DUBI-5, DUBI-9</v>
      </c>
      <c r="Q286" s="70" t="str">
        <f ca="1">IF(OR(Dados_ordenados[[#This Row],[ID 1-catálogo-código]]="",Dados_ordenados[[#This Row],[ID 1-catálogo-código]]&lt;&gt;catmat_proximo),Dados_ordenados[[#This Row],[ID concatenado por catálogo/código]],"")</f>
        <v>DUBI-4, DUBI-5, DUBI-9</v>
      </c>
    </row>
    <row r="287" spans="1:17" x14ac:dyDescent="0.25">
      <c r="A287" s="63" t="str">
        <f ca="1">area_gestora_concatenada</f>
        <v>SSEG</v>
      </c>
      <c r="B287" s="64">
        <f ca="1">IFERROR(IF(INDEX(INDIRECT(area_gestora&amp;"!$B$6:$B$1000"),linha_itemPAC+1)=0,"NÃO INFORMADO",INDEX(INDIRECT(area_gestora&amp;"!$B$6:$B$1000"),linha_itemPAC+1)),"")</f>
        <v>7</v>
      </c>
      <c r="C287" s="64" t="str">
        <f ca="1">IFERROR(IF(INDEX(INDIRECT(area_gestora&amp;"!$D$6:$D$1000"),linha_itemPAC+1)="N/A","N/A", IF(INDEX(INDIRECT(area_gestora&amp;"!$D$6:$D$1000"),linha_itemPAC+1)="","NÃO INFORMADO", IF(INDEX(INDIRECT(area_gestora&amp;"!$D$6:$D$1000"),linha_itemPAC+1)=0,"NÃO INFORMADO", INDEX(INDIRECT(area_gestora&amp;"!$D$6:$D$1000"),linha_itemPAC+1)))),"")</f>
        <v>CATSER</v>
      </c>
      <c r="D287" s="64">
        <f ca="1">IFERROR(IF(ISERROR(VALUE(Dados_tratados[[#This Row],[Catálogo]]))=FALSE,Dados_tratados[[#This Row],[Catálogo]],VLOOKUP(Dados_tratados[[#This Row],[Catálogo]],$S$3:$T$6,2,FALSE)),"")</f>
        <v>1</v>
      </c>
      <c r="E287" s="64">
        <f ca="1">IFERROR(IF(INDEX(INDIRECT(area_gestora&amp;"!$E$6:$E$1000"),linha_itemPAC+1)="N/A",9999999,
IF(INDEX(INDIRECT(area_gestora&amp;"!$E$6:$E$1000"),linha_itemPAC+1)="",0,
VALUE(INDEX(INDIRECT(area_gestora&amp;"!$E$6:$E$1000"),linha_itemPAC+1)))),"")</f>
        <v>15008</v>
      </c>
      <c r="F287" s="64">
        <f ca="1">IFERROR(IF(Dados_tratados[[#This Row],[Código CATSER ou Classe CATMAT]]="","",VALUE(1&amp;TEXT(Dados_tratados[[#This Row],[Código CATSER ou Classe CATMAT]],"0000000")&amp;Dados_tratados[[#This Row],[ID Catálogo]])),"")</f>
        <v>100150081</v>
      </c>
      <c r="G287" s="64" t="str">
        <f ca="1">IF(Dados_tratados[[#This Row],[Código CATSER ou Classe CATMAT]]="","",COUNTIF(catmat_col_range,Dados_tratados[[#This Row],[Concatenação ID 1-catálogo-código]])&amp;"-"&amp;Dados_tratados[[#This Row],[Concatenação ID 1-catálogo-código]])</f>
        <v>1-100150081</v>
      </c>
      <c r="H287" s="65">
        <f ca="1">IFERROR(INDEX(INDIRECT(area_gestora&amp;"!$L$6:$L$1000"),linha_itemPAC+1),"")</f>
        <v>0</v>
      </c>
      <c r="I287" s="66" t="str">
        <f ca="1">Dados_tratados[[#This Row],[Área Gestora]]&amp;"-"&amp;Dados_tratados[[#This Row],[ID PCA]]</f>
        <v>SSEG-7</v>
      </c>
      <c r="K287" s="67">
        <f ca="1">IFERROR(SMALL(Dados_tratados[Concatenação ID 1-catálogo-código],ROW(Dados_tratados[[#This Row],[Concatenação ID 1-catálogo-código]])-2),"")</f>
        <v>100227641</v>
      </c>
      <c r="L287" s="67" t="str">
        <f ca="1">IFERROR(INDEX('Tratamento de dados'!$S$3:$S$6,MATCH(VALUE(RIGHT(Dados_ordenados[[#This Row],[ID 1-catálogo-código]],1)),'Tratamento de dados'!$T$3:$T$6,0)),"")</f>
        <v>CATSER</v>
      </c>
      <c r="M287" s="67">
        <f ca="1">IFERROR(VALUE(MID(Dados_ordenados[[#This Row],[ID 1-catálogo-código]],2,7)),"")</f>
        <v>22764</v>
      </c>
      <c r="N287" s="68">
        <f ca="1">IFERROR(VLOOKUP(COUNTIF(catmat_ord_col_range,Dados_ordenados[[#This Row],[ID 1-catálogo-código]])&amp;"-"&amp;Dados_ordenados[[#This Row],[ID 1-catálogo-código]],Dados_tratados[[CATMAT/CATSER - Contagem de ocorrências]:[Área Gestora + ID]],2,FALSE),"")</f>
        <v>0</v>
      </c>
      <c r="O287" s="69" t="str">
        <f ca="1">IFERROR(VLOOKUP(COUNTIF(catmat_ord_col_range,Dados_ordenados[[#This Row],[ID 1-catálogo-código]])&amp;"-"&amp;Dados_ordenados[[#This Row],[ID 1-catálogo-código]],Dados_tratados[[CATMAT/CATSER - Contagem de ocorrências]:[Área Gestora + ID]],3,FALSE),"")</f>
        <v>SSEG-9</v>
      </c>
      <c r="P287" s="70" t="str">
        <f ca="1">IF(OR(Dados_ordenados[[#This Row],[ID 1-catálogo-código]]="",Dados_ordenados[[#This Row],[ID 1-catálogo-código]]&lt;&gt;catmat_anterior),Dados_ordenados[[#This Row],[Área Gestora-ID]],areagestoraID_anterior&amp;", "&amp;Dados_ordenados[[#This Row],[Área Gestora-ID]])</f>
        <v>SSEG-9</v>
      </c>
      <c r="Q287" s="70" t="str">
        <f ca="1">IF(OR(Dados_ordenados[[#This Row],[ID 1-catálogo-código]]="",Dados_ordenados[[#This Row],[ID 1-catálogo-código]]&lt;&gt;catmat_proximo),Dados_ordenados[[#This Row],[ID concatenado por catálogo/código]],"")</f>
        <v/>
      </c>
    </row>
    <row r="288" spans="1:17" x14ac:dyDescent="0.25">
      <c r="A288" s="63" t="str">
        <f ca="1">area_gestora_concatenada</f>
        <v>SSEG</v>
      </c>
      <c r="B288" s="64">
        <f ca="1">IFERROR(IF(INDEX(INDIRECT(area_gestora&amp;"!$B$6:$B$1000"),linha_itemPAC+1)=0,"NÃO INFORMADO",INDEX(INDIRECT(area_gestora&amp;"!$B$6:$B$1000"),linha_itemPAC+1)),"")</f>
        <v>8</v>
      </c>
      <c r="C288" s="64" t="str">
        <f ca="1">IFERROR(IF(INDEX(INDIRECT(area_gestora&amp;"!$D$6:$D$1000"),linha_itemPAC+1)="N/A","N/A", IF(INDEX(INDIRECT(area_gestora&amp;"!$D$6:$D$1000"),linha_itemPAC+1)="","NÃO INFORMADO", IF(INDEX(INDIRECT(area_gestora&amp;"!$D$6:$D$1000"),linha_itemPAC+1)=0,"NÃO INFORMADO", INDEX(INDIRECT(area_gestora&amp;"!$D$6:$D$1000"),linha_itemPAC+1)))),"")</f>
        <v>CATSER</v>
      </c>
      <c r="D288" s="64">
        <f ca="1">IFERROR(IF(ISERROR(VALUE(Dados_tratados[[#This Row],[Catálogo]]))=FALSE,Dados_tratados[[#This Row],[Catálogo]],VLOOKUP(Dados_tratados[[#This Row],[Catálogo]],$S$3:$T$6,2,FALSE)),"")</f>
        <v>1</v>
      </c>
      <c r="E288" s="64">
        <f ca="1">IFERROR(IF(INDEX(INDIRECT(area_gestora&amp;"!$E$6:$E$1000"),linha_itemPAC+1)="N/A",9999999,
IF(INDEX(INDIRECT(area_gestora&amp;"!$E$6:$E$1000"),linha_itemPAC+1)="",0,
VALUE(INDEX(INDIRECT(area_gestora&amp;"!$E$6:$E$1000"),linha_itemPAC+1)))),"")</f>
        <v>25518</v>
      </c>
      <c r="F288" s="64">
        <f ca="1">IFERROR(IF(Dados_tratados[[#This Row],[Código CATSER ou Classe CATMAT]]="","",VALUE(1&amp;TEXT(Dados_tratados[[#This Row],[Código CATSER ou Classe CATMAT]],"0000000")&amp;Dados_tratados[[#This Row],[ID Catálogo]])),"")</f>
        <v>100255181</v>
      </c>
      <c r="G288" s="64" t="str">
        <f ca="1">IF(Dados_tratados[[#This Row],[Código CATSER ou Classe CATMAT]]="","",COUNTIF(catmat_col_range,Dados_tratados[[#This Row],[Concatenação ID 1-catálogo-código]])&amp;"-"&amp;Dados_tratados[[#This Row],[Concatenação ID 1-catálogo-código]])</f>
        <v>3-100255181</v>
      </c>
      <c r="H288" s="65">
        <f ca="1">IFERROR(INDEX(INDIRECT(area_gestora&amp;"!$L$6:$L$1000"),linha_itemPAC+1),"")</f>
        <v>97000</v>
      </c>
      <c r="I288" s="66" t="str">
        <f ca="1">Dados_tratados[[#This Row],[Área Gestora]]&amp;"-"&amp;Dados_tratados[[#This Row],[ID PCA]]</f>
        <v>SSEG-8</v>
      </c>
      <c r="K288" s="67">
        <f ca="1">IFERROR(SMALL(Dados_tratados[Concatenação ID 1-catálogo-código],ROW(Dados_tratados[[#This Row],[Concatenação ID 1-catálogo-código]])-2),"")</f>
        <v>100227641</v>
      </c>
      <c r="L288" s="67" t="str">
        <f ca="1">IFERROR(INDEX('Tratamento de dados'!$S$3:$S$6,MATCH(VALUE(RIGHT(Dados_ordenados[[#This Row],[ID 1-catálogo-código]],1)),'Tratamento de dados'!$T$3:$T$6,0)),"")</f>
        <v>CATSER</v>
      </c>
      <c r="M288" s="67">
        <f ca="1">IFERROR(VALUE(MID(Dados_ordenados[[#This Row],[ID 1-catálogo-código]],2,7)),"")</f>
        <v>22764</v>
      </c>
      <c r="N288" s="68">
        <f ca="1">IFERROR(VLOOKUP(COUNTIF(catmat_ord_col_range,Dados_ordenados[[#This Row],[ID 1-catálogo-código]])&amp;"-"&amp;Dados_ordenados[[#This Row],[ID 1-catálogo-código]],Dados_tratados[[CATMAT/CATSER - Contagem de ocorrências]:[Área Gestora + ID]],2,FALSE),"")</f>
        <v>10000</v>
      </c>
      <c r="O288" s="69" t="str">
        <f ca="1">IFERROR(VLOOKUP(COUNTIF(catmat_ord_col_range,Dados_ordenados[[#This Row],[ID 1-catálogo-código]])&amp;"-"&amp;Dados_ordenados[[#This Row],[ID 1-catálogo-código]],Dados_tratados[[CATMAT/CATSER - Contagem de ocorrências]:[Área Gestora + ID]],3,FALSE),"")</f>
        <v>SSEG-10</v>
      </c>
      <c r="P288" s="70" t="str">
        <f ca="1">IF(OR(Dados_ordenados[[#This Row],[ID 1-catálogo-código]]="",Dados_ordenados[[#This Row],[ID 1-catálogo-código]]&lt;&gt;catmat_anterior),Dados_ordenados[[#This Row],[Área Gestora-ID]],areagestoraID_anterior&amp;", "&amp;Dados_ordenados[[#This Row],[Área Gestora-ID]])</f>
        <v>SSEG-9, SSEG-10</v>
      </c>
      <c r="Q288" s="70" t="str">
        <f ca="1">IF(OR(Dados_ordenados[[#This Row],[ID 1-catálogo-código]]="",Dados_ordenados[[#This Row],[ID 1-catálogo-código]]&lt;&gt;catmat_proximo),Dados_ordenados[[#This Row],[ID concatenado por catálogo/código]],"")</f>
        <v/>
      </c>
    </row>
    <row r="289" spans="1:17" x14ac:dyDescent="0.25">
      <c r="A289" s="63" t="str">
        <f ca="1">area_gestora_concatenada</f>
        <v>SSEG</v>
      </c>
      <c r="B289" s="64">
        <f ca="1">IFERROR(IF(INDEX(INDIRECT(area_gestora&amp;"!$B$6:$B$1000"),linha_itemPAC+1)=0,"NÃO INFORMADO",INDEX(INDIRECT(area_gestora&amp;"!$B$6:$B$1000"),linha_itemPAC+1)),"")</f>
        <v>9</v>
      </c>
      <c r="C289" s="64" t="str">
        <f ca="1">IFERROR(IF(INDEX(INDIRECT(area_gestora&amp;"!$D$6:$D$1000"),linha_itemPAC+1)="N/A","N/A", IF(INDEX(INDIRECT(area_gestora&amp;"!$D$6:$D$1000"),linha_itemPAC+1)="","NÃO INFORMADO", IF(INDEX(INDIRECT(area_gestora&amp;"!$D$6:$D$1000"),linha_itemPAC+1)=0,"NÃO INFORMADO", INDEX(INDIRECT(area_gestora&amp;"!$D$6:$D$1000"),linha_itemPAC+1)))),"")</f>
        <v>CATSER</v>
      </c>
      <c r="D289" s="64">
        <f ca="1">IFERROR(IF(ISERROR(VALUE(Dados_tratados[[#This Row],[Catálogo]]))=FALSE,Dados_tratados[[#This Row],[Catálogo]],VLOOKUP(Dados_tratados[[#This Row],[Catálogo]],$S$3:$T$6,2,FALSE)),"")</f>
        <v>1</v>
      </c>
      <c r="E289" s="64">
        <f ca="1">IFERROR(IF(INDEX(INDIRECT(area_gestora&amp;"!$E$6:$E$1000"),linha_itemPAC+1)="N/A",9999999,
IF(INDEX(INDIRECT(area_gestora&amp;"!$E$6:$E$1000"),linha_itemPAC+1)="",0,
VALUE(INDEX(INDIRECT(area_gestora&amp;"!$E$6:$E$1000"),linha_itemPAC+1)))),"")</f>
        <v>22764</v>
      </c>
      <c r="F289" s="64">
        <f ca="1">IFERROR(IF(Dados_tratados[[#This Row],[Código CATSER ou Classe CATMAT]]="","",VALUE(1&amp;TEXT(Dados_tratados[[#This Row],[Código CATSER ou Classe CATMAT]],"0000000")&amp;Dados_tratados[[#This Row],[ID Catálogo]])),"")</f>
        <v>100227641</v>
      </c>
      <c r="G289" s="64" t="str">
        <f ca="1">IF(Dados_tratados[[#This Row],[Código CATSER ou Classe CATMAT]]="","",COUNTIF(catmat_col_range,Dados_tratados[[#This Row],[Concatenação ID 1-catálogo-código]])&amp;"-"&amp;Dados_tratados[[#This Row],[Concatenação ID 1-catálogo-código]])</f>
        <v>1-100227641</v>
      </c>
      <c r="H289" s="65">
        <f ca="1">IFERROR(INDEX(INDIRECT(area_gestora&amp;"!$L$6:$L$1000"),linha_itemPAC+1),"")</f>
        <v>0</v>
      </c>
      <c r="I289" s="66" t="str">
        <f ca="1">Dados_tratados[[#This Row],[Área Gestora]]&amp;"-"&amp;Dados_tratados[[#This Row],[ID PCA]]</f>
        <v>SSEG-9</v>
      </c>
      <c r="K289" s="67">
        <f ca="1">IFERROR(SMALL(Dados_tratados[Concatenação ID 1-catálogo-código],ROW(Dados_tratados[[#This Row],[Concatenação ID 1-catálogo-código]])-2),"")</f>
        <v>100227641</v>
      </c>
      <c r="L289" s="67" t="str">
        <f ca="1">IFERROR(INDEX('Tratamento de dados'!$S$3:$S$6,MATCH(VALUE(RIGHT(Dados_ordenados[[#This Row],[ID 1-catálogo-código]],1)),'Tratamento de dados'!$T$3:$T$6,0)),"")</f>
        <v>CATSER</v>
      </c>
      <c r="M289" s="67">
        <f ca="1">IFERROR(VALUE(MID(Dados_ordenados[[#This Row],[ID 1-catálogo-código]],2,7)),"")</f>
        <v>22764</v>
      </c>
      <c r="N289" s="68">
        <f ca="1">IFERROR(VLOOKUP(COUNTIF(catmat_ord_col_range,Dados_ordenados[[#This Row],[ID 1-catálogo-código]])&amp;"-"&amp;Dados_ordenados[[#This Row],[ID 1-catálogo-código]],Dados_tratados[[CATMAT/CATSER - Contagem de ocorrências]:[Área Gestora + ID]],2,FALSE),"")</f>
        <v>0</v>
      </c>
      <c r="O289" s="69" t="str">
        <f ca="1">IFERROR(VLOOKUP(COUNTIF(catmat_ord_col_range,Dados_ordenados[[#This Row],[ID 1-catálogo-código]])&amp;"-"&amp;Dados_ordenados[[#This Row],[ID 1-catálogo-código]],Dados_tratados[[CATMAT/CATSER - Contagem de ocorrências]:[Área Gestora + ID]],3,FALSE),"")</f>
        <v>SSEG-13</v>
      </c>
      <c r="P289" s="70" t="str">
        <f ca="1">IF(OR(Dados_ordenados[[#This Row],[ID 1-catálogo-código]]="",Dados_ordenados[[#This Row],[ID 1-catálogo-código]]&lt;&gt;catmat_anterior),Dados_ordenados[[#This Row],[Área Gestora-ID]],areagestoraID_anterior&amp;", "&amp;Dados_ordenados[[#This Row],[Área Gestora-ID]])</f>
        <v>SSEG-9, SSEG-10, SSEG-13</v>
      </c>
      <c r="Q289" s="70" t="str">
        <f ca="1">IF(OR(Dados_ordenados[[#This Row],[ID 1-catálogo-código]]="",Dados_ordenados[[#This Row],[ID 1-catálogo-código]]&lt;&gt;catmat_proximo),Dados_ordenados[[#This Row],[ID concatenado por catálogo/código]],"")</f>
        <v>SSEG-9, SSEG-10, SSEG-13</v>
      </c>
    </row>
    <row r="290" spans="1:17" x14ac:dyDescent="0.25">
      <c r="A290" s="63" t="str">
        <f ca="1">area_gestora_concatenada</f>
        <v>SSEG</v>
      </c>
      <c r="B290" s="64">
        <f ca="1">IFERROR(IF(INDEX(INDIRECT(area_gestora&amp;"!$B$6:$B$1000"),linha_itemPAC+1)=0,"NÃO INFORMADO",INDEX(INDIRECT(area_gestora&amp;"!$B$6:$B$1000"),linha_itemPAC+1)),"")</f>
        <v>10</v>
      </c>
      <c r="C290" s="64" t="str">
        <f ca="1">IFERROR(IF(INDEX(INDIRECT(area_gestora&amp;"!$D$6:$D$1000"),linha_itemPAC+1)="N/A","N/A", IF(INDEX(INDIRECT(area_gestora&amp;"!$D$6:$D$1000"),linha_itemPAC+1)="","NÃO INFORMADO", IF(INDEX(INDIRECT(area_gestora&amp;"!$D$6:$D$1000"),linha_itemPAC+1)=0,"NÃO INFORMADO", INDEX(INDIRECT(area_gestora&amp;"!$D$6:$D$1000"),linha_itemPAC+1)))),"")</f>
        <v>CATSER</v>
      </c>
      <c r="D290" s="64">
        <f ca="1">IFERROR(IF(ISERROR(VALUE(Dados_tratados[[#This Row],[Catálogo]]))=FALSE,Dados_tratados[[#This Row],[Catálogo]],VLOOKUP(Dados_tratados[[#This Row],[Catálogo]],$S$3:$T$6,2,FALSE)),"")</f>
        <v>1</v>
      </c>
      <c r="E290" s="64">
        <f ca="1">IFERROR(IF(INDEX(INDIRECT(area_gestora&amp;"!$E$6:$E$1000"),linha_itemPAC+1)="N/A",9999999,
IF(INDEX(INDIRECT(area_gestora&amp;"!$E$6:$E$1000"),linha_itemPAC+1)="",0,
VALUE(INDEX(INDIRECT(area_gestora&amp;"!$E$6:$E$1000"),linha_itemPAC+1)))),"")</f>
        <v>22764</v>
      </c>
      <c r="F290" s="64">
        <f ca="1">IFERROR(IF(Dados_tratados[[#This Row],[Código CATSER ou Classe CATMAT]]="","",VALUE(1&amp;TEXT(Dados_tratados[[#This Row],[Código CATSER ou Classe CATMAT]],"0000000")&amp;Dados_tratados[[#This Row],[ID Catálogo]])),"")</f>
        <v>100227641</v>
      </c>
      <c r="G290" s="64" t="str">
        <f ca="1">IF(Dados_tratados[[#This Row],[Código CATSER ou Classe CATMAT]]="","",COUNTIF(catmat_col_range,Dados_tratados[[#This Row],[Concatenação ID 1-catálogo-código]])&amp;"-"&amp;Dados_tratados[[#This Row],[Concatenação ID 1-catálogo-código]])</f>
        <v>2-100227641</v>
      </c>
      <c r="H290" s="65">
        <f ca="1">IFERROR(INDEX(INDIRECT(area_gestora&amp;"!$L$6:$L$1000"),linha_itemPAC+1),"")</f>
        <v>10000</v>
      </c>
      <c r="I290" s="66" t="str">
        <f ca="1">Dados_tratados[[#This Row],[Área Gestora]]&amp;"-"&amp;Dados_tratados[[#This Row],[ID PCA]]</f>
        <v>SSEG-10</v>
      </c>
      <c r="K290" s="67">
        <f ca="1">IFERROR(SMALL(Dados_tratados[Concatenação ID 1-catálogo-código],ROW(Dados_tratados[[#This Row],[Concatenação ID 1-catálogo-código]])-2),"")</f>
        <v>100227721</v>
      </c>
      <c r="L290" s="67" t="str">
        <f ca="1">IFERROR(INDEX('Tratamento de dados'!$S$3:$S$6,MATCH(VALUE(RIGHT(Dados_ordenados[[#This Row],[ID 1-catálogo-código]],1)),'Tratamento de dados'!$T$3:$T$6,0)),"")</f>
        <v>CATSER</v>
      </c>
      <c r="M290" s="67">
        <f ca="1">IFERROR(VALUE(MID(Dados_ordenados[[#This Row],[ID 1-catálogo-código]],2,7)),"")</f>
        <v>22772</v>
      </c>
      <c r="N290" s="68">
        <f ca="1">IFERROR(VLOOKUP(COUNTIF(catmat_ord_col_range,Dados_ordenados[[#This Row],[ID 1-catálogo-código]])&amp;"-"&amp;Dados_ordenados[[#This Row],[ID 1-catálogo-código]],Dados_tratados[[CATMAT/CATSER - Contagem de ocorrências]:[Área Gestora + ID]],2,FALSE),"")</f>
        <v>11900</v>
      </c>
      <c r="O290" s="69" t="str">
        <f ca="1">IFERROR(VLOOKUP(COUNTIF(catmat_ord_col_range,Dados_ordenados[[#This Row],[ID 1-catálogo-código]])&amp;"-"&amp;Dados_ordenados[[#This Row],[ID 1-catálogo-código]],Dados_tratados[[CATMAT/CATSER - Contagem de ocorrências]:[Área Gestora + ID]],3,FALSE),"")</f>
        <v>SADI-146</v>
      </c>
      <c r="P290" s="70" t="str">
        <f ca="1">IF(OR(Dados_ordenados[[#This Row],[ID 1-catálogo-código]]="",Dados_ordenados[[#This Row],[ID 1-catálogo-código]]&lt;&gt;catmat_anterior),Dados_ordenados[[#This Row],[Área Gestora-ID]],areagestoraID_anterior&amp;", "&amp;Dados_ordenados[[#This Row],[Área Gestora-ID]])</f>
        <v>SADI-146</v>
      </c>
      <c r="Q290" s="70" t="str">
        <f ca="1">IF(OR(Dados_ordenados[[#This Row],[ID 1-catálogo-código]]="",Dados_ordenados[[#This Row],[ID 1-catálogo-código]]&lt;&gt;catmat_proximo),Dados_ordenados[[#This Row],[ID concatenado por catálogo/código]],"")</f>
        <v>SADI-146</v>
      </c>
    </row>
    <row r="291" spans="1:17" x14ac:dyDescent="0.25">
      <c r="A291" s="63" t="str">
        <f ca="1">area_gestora_concatenada</f>
        <v>SSEG</v>
      </c>
      <c r="B291" s="64">
        <f ca="1">IFERROR(IF(INDEX(INDIRECT(area_gestora&amp;"!$B$6:$B$1000"),linha_itemPAC+1)=0,"NÃO INFORMADO",INDEX(INDIRECT(area_gestora&amp;"!$B$6:$B$1000"),linha_itemPAC+1)),"")</f>
        <v>11</v>
      </c>
      <c r="C291" s="64" t="str">
        <f ca="1">IFERROR(IF(INDEX(INDIRECT(area_gestora&amp;"!$D$6:$D$1000"),linha_itemPAC+1)="N/A","N/A", IF(INDEX(INDIRECT(area_gestora&amp;"!$D$6:$D$1000"),linha_itemPAC+1)="","NÃO INFORMADO", IF(INDEX(INDIRECT(area_gestora&amp;"!$D$6:$D$1000"),linha_itemPAC+1)=0,"NÃO INFORMADO", INDEX(INDIRECT(area_gestora&amp;"!$D$6:$D$1000"),linha_itemPAC+1)))),"")</f>
        <v>CATSER</v>
      </c>
      <c r="D291" s="64">
        <f ca="1">IFERROR(IF(ISERROR(VALUE(Dados_tratados[[#This Row],[Catálogo]]))=FALSE,Dados_tratados[[#This Row],[Catálogo]],VLOOKUP(Dados_tratados[[#This Row],[Catálogo]],$S$3:$T$6,2,FALSE)),"")</f>
        <v>1</v>
      </c>
      <c r="E291" s="64">
        <f ca="1">IFERROR(IF(INDEX(INDIRECT(area_gestora&amp;"!$E$6:$E$1000"),linha_itemPAC+1)="N/A",9999999,
IF(INDEX(INDIRECT(area_gestora&amp;"!$E$6:$E$1000"),linha_itemPAC+1)="",0,
VALUE(INDEX(INDIRECT(area_gestora&amp;"!$E$6:$E$1000"),linha_itemPAC+1)))),"")</f>
        <v>5720</v>
      </c>
      <c r="F291" s="64">
        <f ca="1">IFERROR(IF(Dados_tratados[[#This Row],[Código CATSER ou Classe CATMAT]]="","",VALUE(1&amp;TEXT(Dados_tratados[[#This Row],[Código CATSER ou Classe CATMAT]],"0000000")&amp;Dados_tratados[[#This Row],[ID Catálogo]])),"")</f>
        <v>100057201</v>
      </c>
      <c r="G291" s="64" t="str">
        <f ca="1">IF(Dados_tratados[[#This Row],[Código CATSER ou Classe CATMAT]]="","",COUNTIF(catmat_col_range,Dados_tratados[[#This Row],[Concatenação ID 1-catálogo-código]])&amp;"-"&amp;Dados_tratados[[#This Row],[Concatenação ID 1-catálogo-código]])</f>
        <v>1-100057201</v>
      </c>
      <c r="H291" s="65">
        <f ca="1">IFERROR(INDEX(INDIRECT(area_gestora&amp;"!$L$6:$L$1000"),linha_itemPAC+1),"")</f>
        <v>10000</v>
      </c>
      <c r="I291" s="66" t="str">
        <f ca="1">Dados_tratados[[#This Row],[Área Gestora]]&amp;"-"&amp;Dados_tratados[[#This Row],[ID PCA]]</f>
        <v>SSEG-11</v>
      </c>
      <c r="K291" s="67">
        <f ca="1">IFERROR(SMALL(Dados_tratados[Concatenação ID 1-catálogo-código],ROW(Dados_tratados[[#This Row],[Concatenação ID 1-catálogo-código]])-2),"")</f>
        <v>100228451</v>
      </c>
      <c r="L291" s="67" t="str">
        <f ca="1">IFERROR(INDEX('Tratamento de dados'!$S$3:$S$6,MATCH(VALUE(RIGHT(Dados_ordenados[[#This Row],[ID 1-catálogo-código]],1)),'Tratamento de dados'!$T$3:$T$6,0)),"")</f>
        <v>CATSER</v>
      </c>
      <c r="M291" s="67">
        <f ca="1">IFERROR(VALUE(MID(Dados_ordenados[[#This Row],[ID 1-catálogo-código]],2,7)),"")</f>
        <v>22845</v>
      </c>
      <c r="N291" s="68">
        <f ca="1">IFERROR(VLOOKUP(COUNTIF(catmat_ord_col_range,Dados_ordenados[[#This Row],[ID 1-catálogo-código]])&amp;"-"&amp;Dados_ordenados[[#This Row],[ID 1-catálogo-código]],Dados_tratados[[CATMAT/CATSER - Contagem de ocorrências]:[Área Gestora + ID]],2,FALSE),"")</f>
        <v>1298400.71</v>
      </c>
      <c r="O291" s="69" t="str">
        <f ca="1">IFERROR(VLOOKUP(COUNTIF(catmat_ord_col_range,Dados_ordenados[[#This Row],[ID 1-catálogo-código]])&amp;"-"&amp;Dados_ordenados[[#This Row],[ID 1-catálogo-código]],Dados_tratados[[CATMAT/CATSER - Contagem de ocorrências]:[Área Gestora + ID]],3,FALSE),"")</f>
        <v>SADI-11</v>
      </c>
      <c r="P291" s="70" t="str">
        <f ca="1">IF(OR(Dados_ordenados[[#This Row],[ID 1-catálogo-código]]="",Dados_ordenados[[#This Row],[ID 1-catálogo-código]]&lt;&gt;catmat_anterior),Dados_ordenados[[#This Row],[Área Gestora-ID]],areagestoraID_anterior&amp;", "&amp;Dados_ordenados[[#This Row],[Área Gestora-ID]])</f>
        <v>SADI-11</v>
      </c>
      <c r="Q291" s="70" t="str">
        <f ca="1">IF(OR(Dados_ordenados[[#This Row],[ID 1-catálogo-código]]="",Dados_ordenados[[#This Row],[ID 1-catálogo-código]]&lt;&gt;catmat_proximo),Dados_ordenados[[#This Row],[ID concatenado por catálogo/código]],"")</f>
        <v>SADI-11</v>
      </c>
    </row>
    <row r="292" spans="1:17" x14ac:dyDescent="0.25">
      <c r="A292" s="63" t="str">
        <f ca="1">area_gestora_concatenada</f>
        <v>SSEG</v>
      </c>
      <c r="B292" s="64">
        <f ca="1">IFERROR(IF(INDEX(INDIRECT(area_gestora&amp;"!$B$6:$B$1000"),linha_itemPAC+1)=0,"NÃO INFORMADO",INDEX(INDIRECT(area_gestora&amp;"!$B$6:$B$1000"),linha_itemPAC+1)),"")</f>
        <v>12</v>
      </c>
      <c r="C292" s="64" t="str">
        <f ca="1">IFERROR(IF(INDEX(INDIRECT(area_gestora&amp;"!$D$6:$D$1000"),linha_itemPAC+1)="N/A","N/A", IF(INDEX(INDIRECT(area_gestora&amp;"!$D$6:$D$1000"),linha_itemPAC+1)="","NÃO INFORMADO", IF(INDEX(INDIRECT(area_gestora&amp;"!$D$6:$D$1000"),linha_itemPAC+1)=0,"NÃO INFORMADO", INDEX(INDIRECT(area_gestora&amp;"!$D$6:$D$1000"),linha_itemPAC+1)))),"")</f>
        <v>CATSER</v>
      </c>
      <c r="D292" s="64">
        <f ca="1">IFERROR(IF(ISERROR(VALUE(Dados_tratados[[#This Row],[Catálogo]]))=FALSE,Dados_tratados[[#This Row],[Catálogo]],VLOOKUP(Dados_tratados[[#This Row],[Catálogo]],$S$3:$T$6,2,FALSE)),"")</f>
        <v>1</v>
      </c>
      <c r="E292" s="64">
        <f ca="1">IFERROR(IF(INDEX(INDIRECT(area_gestora&amp;"!$E$6:$E$1000"),linha_itemPAC+1)="N/A",9999999,
IF(INDEX(INDIRECT(area_gestora&amp;"!$E$6:$E$1000"),linha_itemPAC+1)="",0,
VALUE(INDEX(INDIRECT(area_gestora&amp;"!$E$6:$E$1000"),linha_itemPAC+1)))),"")</f>
        <v>23094</v>
      </c>
      <c r="F292" s="64">
        <f ca="1">IFERROR(IF(Dados_tratados[[#This Row],[Código CATSER ou Classe CATMAT]]="","",VALUE(1&amp;TEXT(Dados_tratados[[#This Row],[Código CATSER ou Classe CATMAT]],"0000000")&amp;Dados_tratados[[#This Row],[ID Catálogo]])),"")</f>
        <v>100230941</v>
      </c>
      <c r="G292" s="64" t="str">
        <f ca="1">IF(Dados_tratados[[#This Row],[Código CATSER ou Classe CATMAT]]="","",COUNTIF(catmat_col_range,Dados_tratados[[#This Row],[Concatenação ID 1-catálogo-código]])&amp;"-"&amp;Dados_tratados[[#This Row],[Concatenação ID 1-catálogo-código]])</f>
        <v>1-100230941</v>
      </c>
      <c r="H292" s="65">
        <f ca="1">IFERROR(INDEX(INDIRECT(area_gestora&amp;"!$L$6:$L$1000"),linha_itemPAC+1),"")</f>
        <v>407619</v>
      </c>
      <c r="I292" s="66" t="str">
        <f ca="1">Dados_tratados[[#This Row],[Área Gestora]]&amp;"-"&amp;Dados_tratados[[#This Row],[ID PCA]]</f>
        <v>SSEG-12</v>
      </c>
      <c r="K292" s="67">
        <f ca="1">IFERROR(SMALL(Dados_tratados[Concatenação ID 1-catálogo-código],ROW(Dados_tratados[[#This Row],[Concatenação ID 1-catálogo-código]])-2),"")</f>
        <v>100230941</v>
      </c>
      <c r="L292" s="67" t="str">
        <f ca="1">IFERROR(INDEX('Tratamento de dados'!$S$3:$S$6,MATCH(VALUE(RIGHT(Dados_ordenados[[#This Row],[ID 1-catálogo-código]],1)),'Tratamento de dados'!$T$3:$T$6,0)),"")</f>
        <v>CATSER</v>
      </c>
      <c r="M292" s="67">
        <f ca="1">IFERROR(VALUE(MID(Dados_ordenados[[#This Row],[ID 1-catálogo-código]],2,7)),"")</f>
        <v>23094</v>
      </c>
      <c r="N292" s="68">
        <f ca="1">IFERROR(VLOOKUP(COUNTIF(catmat_ord_col_range,Dados_ordenados[[#This Row],[ID 1-catálogo-código]])&amp;"-"&amp;Dados_ordenados[[#This Row],[ID 1-catálogo-código]],Dados_tratados[[CATMAT/CATSER - Contagem de ocorrências]:[Área Gestora + ID]],2,FALSE),"")</f>
        <v>407619</v>
      </c>
      <c r="O292" s="69" t="str">
        <f ca="1">IFERROR(VLOOKUP(COUNTIF(catmat_ord_col_range,Dados_ordenados[[#This Row],[ID 1-catálogo-código]])&amp;"-"&amp;Dados_ordenados[[#This Row],[ID 1-catálogo-código]],Dados_tratados[[CATMAT/CATSER - Contagem de ocorrências]:[Área Gestora + ID]],3,FALSE),"")</f>
        <v>SSEG-12</v>
      </c>
      <c r="P292" s="70" t="str">
        <f ca="1">IF(OR(Dados_ordenados[[#This Row],[ID 1-catálogo-código]]="",Dados_ordenados[[#This Row],[ID 1-catálogo-código]]&lt;&gt;catmat_anterior),Dados_ordenados[[#This Row],[Área Gestora-ID]],areagestoraID_anterior&amp;", "&amp;Dados_ordenados[[#This Row],[Área Gestora-ID]])</f>
        <v>SSEG-12</v>
      </c>
      <c r="Q292" s="70" t="str">
        <f ca="1">IF(OR(Dados_ordenados[[#This Row],[ID 1-catálogo-código]]="",Dados_ordenados[[#This Row],[ID 1-catálogo-código]]&lt;&gt;catmat_proximo),Dados_ordenados[[#This Row],[ID concatenado por catálogo/código]],"")</f>
        <v>SSEG-12</v>
      </c>
    </row>
    <row r="293" spans="1:17" x14ac:dyDescent="0.25">
      <c r="A293" s="63" t="str">
        <f ca="1">area_gestora_concatenada</f>
        <v>SSEG</v>
      </c>
      <c r="B293" s="64">
        <f ca="1">IFERROR(IF(INDEX(INDIRECT(area_gestora&amp;"!$B$6:$B$1000"),linha_itemPAC+1)=0,"NÃO INFORMADO",INDEX(INDIRECT(area_gestora&amp;"!$B$6:$B$1000"),linha_itemPAC+1)),"")</f>
        <v>13</v>
      </c>
      <c r="C293" s="64" t="str">
        <f ca="1">IFERROR(IF(INDEX(INDIRECT(area_gestora&amp;"!$D$6:$D$1000"),linha_itemPAC+1)="N/A","N/A", IF(INDEX(INDIRECT(area_gestora&amp;"!$D$6:$D$1000"),linha_itemPAC+1)="","NÃO INFORMADO", IF(INDEX(INDIRECT(area_gestora&amp;"!$D$6:$D$1000"),linha_itemPAC+1)=0,"NÃO INFORMADO", INDEX(INDIRECT(area_gestora&amp;"!$D$6:$D$1000"),linha_itemPAC+1)))),"")</f>
        <v>CATSER</v>
      </c>
      <c r="D293" s="64">
        <f ca="1">IFERROR(IF(ISERROR(VALUE(Dados_tratados[[#This Row],[Catálogo]]))=FALSE,Dados_tratados[[#This Row],[Catálogo]],VLOOKUP(Dados_tratados[[#This Row],[Catálogo]],$S$3:$T$6,2,FALSE)),"")</f>
        <v>1</v>
      </c>
      <c r="E293" s="64">
        <f ca="1">IFERROR(IF(INDEX(INDIRECT(area_gestora&amp;"!$E$6:$E$1000"),linha_itemPAC+1)="N/A",9999999,
IF(INDEX(INDIRECT(area_gestora&amp;"!$E$6:$E$1000"),linha_itemPAC+1)="",0,
VALUE(INDEX(INDIRECT(area_gestora&amp;"!$E$6:$E$1000"),linha_itemPAC+1)))),"")</f>
        <v>22764</v>
      </c>
      <c r="F293" s="64">
        <f ca="1">IFERROR(IF(Dados_tratados[[#This Row],[Código CATSER ou Classe CATMAT]]="","",VALUE(1&amp;TEXT(Dados_tratados[[#This Row],[Código CATSER ou Classe CATMAT]],"0000000")&amp;Dados_tratados[[#This Row],[ID Catálogo]])),"")</f>
        <v>100227641</v>
      </c>
      <c r="G293" s="64" t="str">
        <f ca="1">IF(Dados_tratados[[#This Row],[Código CATSER ou Classe CATMAT]]="","",COUNTIF(catmat_col_range,Dados_tratados[[#This Row],[Concatenação ID 1-catálogo-código]])&amp;"-"&amp;Dados_tratados[[#This Row],[Concatenação ID 1-catálogo-código]])</f>
        <v>3-100227641</v>
      </c>
      <c r="H293" s="65">
        <f ca="1">IFERROR(INDEX(INDIRECT(area_gestora&amp;"!$L$6:$L$1000"),linha_itemPAC+1),"")</f>
        <v>0</v>
      </c>
      <c r="I293" s="66" t="str">
        <f ca="1">Dados_tratados[[#This Row],[Área Gestora]]&amp;"-"&amp;Dados_tratados[[#This Row],[ID PCA]]</f>
        <v>SSEG-13</v>
      </c>
      <c r="K293" s="67">
        <f ca="1">IFERROR(SMALL(Dados_tratados[Concatenação ID 1-catálogo-código],ROW(Dados_tratados[[#This Row],[Concatenação ID 1-catálogo-código]])-2),"")</f>
        <v>100231081</v>
      </c>
      <c r="L293" s="67" t="str">
        <f ca="1">IFERROR(INDEX('Tratamento de dados'!$S$3:$S$6,MATCH(VALUE(RIGHT(Dados_ordenados[[#This Row],[ID 1-catálogo-código]],1)),'Tratamento de dados'!$T$3:$T$6,0)),"")</f>
        <v>CATSER</v>
      </c>
      <c r="M293" s="67">
        <f ca="1">IFERROR(VALUE(MID(Dados_ordenados[[#This Row],[ID 1-catálogo-código]],2,7)),"")</f>
        <v>23108</v>
      </c>
      <c r="N293" s="68">
        <f ca="1">IFERROR(VLOOKUP(COUNTIF(catmat_ord_col_range,Dados_ordenados[[#This Row],[ID 1-catálogo-código]])&amp;"-"&amp;Dados_ordenados[[#This Row],[ID 1-catálogo-código]],Dados_tratados[[CATMAT/CATSER - Contagem de ocorrências]:[Área Gestora + ID]],2,FALSE),"")</f>
        <v>114253</v>
      </c>
      <c r="O293" s="69" t="str">
        <f ca="1">IFERROR(VLOOKUP(COUNTIF(catmat_ord_col_range,Dados_ordenados[[#This Row],[ID 1-catálogo-código]])&amp;"-"&amp;Dados_ordenados[[#This Row],[ID 1-catálogo-código]],Dados_tratados[[CATMAT/CATSER - Contagem de ocorrências]:[Área Gestora + ID]],3,FALSE),"")</f>
        <v>DUBI-1</v>
      </c>
      <c r="P293" s="70" t="str">
        <f ca="1">IF(OR(Dados_ordenados[[#This Row],[ID 1-catálogo-código]]="",Dados_ordenados[[#This Row],[ID 1-catálogo-código]]&lt;&gt;catmat_anterior),Dados_ordenados[[#This Row],[Área Gestora-ID]],areagestoraID_anterior&amp;", "&amp;Dados_ordenados[[#This Row],[Área Gestora-ID]])</f>
        <v>DUBI-1</v>
      </c>
      <c r="Q293" s="70" t="str">
        <f ca="1">IF(OR(Dados_ordenados[[#This Row],[ID 1-catálogo-código]]="",Dados_ordenados[[#This Row],[ID 1-catálogo-código]]&lt;&gt;catmat_proximo),Dados_ordenados[[#This Row],[ID concatenado por catálogo/código]],"")</f>
        <v/>
      </c>
    </row>
    <row r="294" spans="1:17" x14ac:dyDescent="0.25">
      <c r="A294" s="63" t="str">
        <f ca="1">area_gestora_concatenada</f>
        <v>SSEG</v>
      </c>
      <c r="B294" s="64">
        <f ca="1">IFERROR(IF(INDEX(INDIRECT(area_gestora&amp;"!$B$6:$B$1000"),linha_itemPAC+1)=0,"NÃO INFORMADO",INDEX(INDIRECT(area_gestora&amp;"!$B$6:$B$1000"),linha_itemPAC+1)),"")</f>
        <v>14</v>
      </c>
      <c r="C294" s="64" t="str">
        <f ca="1">IFERROR(IF(INDEX(INDIRECT(area_gestora&amp;"!$D$6:$D$1000"),linha_itemPAC+1)="N/A","N/A", IF(INDEX(INDIRECT(area_gestora&amp;"!$D$6:$D$1000"),linha_itemPAC+1)="","NÃO INFORMADO", IF(INDEX(INDIRECT(area_gestora&amp;"!$D$6:$D$1000"),linha_itemPAC+1)=0,"NÃO INFORMADO", INDEX(INDIRECT(area_gestora&amp;"!$D$6:$D$1000"),linha_itemPAC+1)))),"")</f>
        <v>CATSER</v>
      </c>
      <c r="D294" s="64">
        <f ca="1">IFERROR(IF(ISERROR(VALUE(Dados_tratados[[#This Row],[Catálogo]]))=FALSE,Dados_tratados[[#This Row],[Catálogo]],VLOOKUP(Dados_tratados[[#This Row],[Catálogo]],$S$3:$T$6,2,FALSE)),"")</f>
        <v>1</v>
      </c>
      <c r="E294" s="64">
        <f ca="1">IFERROR(IF(INDEX(INDIRECT(area_gestora&amp;"!$E$6:$E$1000"),linha_itemPAC+1)="N/A",9999999,
IF(INDEX(INDIRECT(area_gestora&amp;"!$E$6:$E$1000"),linha_itemPAC+1)="",0,
VALUE(INDEX(INDIRECT(area_gestora&amp;"!$E$6:$E$1000"),linha_itemPAC+1)))),"")</f>
        <v>16195</v>
      </c>
      <c r="F294" s="64">
        <f ca="1">IFERROR(IF(Dados_tratados[[#This Row],[Código CATSER ou Classe CATMAT]]="","",VALUE(1&amp;TEXT(Dados_tratados[[#This Row],[Código CATSER ou Classe CATMAT]],"0000000")&amp;Dados_tratados[[#This Row],[ID Catálogo]])),"")</f>
        <v>100161951</v>
      </c>
      <c r="G294" s="64" t="str">
        <f ca="1">IF(Dados_tratados[[#This Row],[Código CATSER ou Classe CATMAT]]="","",COUNTIF(catmat_col_range,Dados_tratados[[#This Row],[Concatenação ID 1-catálogo-código]])&amp;"-"&amp;Dados_tratados[[#This Row],[Concatenação ID 1-catálogo-código]])</f>
        <v>8-100161951</v>
      </c>
      <c r="H294" s="65">
        <f ca="1">IFERROR(INDEX(INDIRECT(area_gestora&amp;"!$L$6:$L$1000"),linha_itemPAC+1),"")</f>
        <v>350</v>
      </c>
      <c r="I294" s="66" t="str">
        <f ca="1">Dados_tratados[[#This Row],[Área Gestora]]&amp;"-"&amp;Dados_tratados[[#This Row],[ID PCA]]</f>
        <v>SSEG-14</v>
      </c>
      <c r="K294" s="67">
        <f ca="1">IFERROR(SMALL(Dados_tratados[Concatenação ID 1-catálogo-código],ROW(Dados_tratados[[#This Row],[Concatenação ID 1-catálogo-código]])-2),"")</f>
        <v>100231081</v>
      </c>
      <c r="L294" s="67" t="str">
        <f ca="1">IFERROR(INDEX('Tratamento de dados'!$S$3:$S$6,MATCH(VALUE(RIGHT(Dados_ordenados[[#This Row],[ID 1-catálogo-código]],1)),'Tratamento de dados'!$T$3:$T$6,0)),"")</f>
        <v>CATSER</v>
      </c>
      <c r="M294" s="67">
        <f ca="1">IFERROR(VALUE(MID(Dados_ordenados[[#This Row],[ID 1-catálogo-código]],2,7)),"")</f>
        <v>23108</v>
      </c>
      <c r="N294" s="68">
        <f ca="1">IFERROR(VLOOKUP(COUNTIF(catmat_ord_col_range,Dados_ordenados[[#This Row],[ID 1-catálogo-código]])&amp;"-"&amp;Dados_ordenados[[#This Row],[ID 1-catálogo-código]],Dados_tratados[[CATMAT/CATSER - Contagem de ocorrências]:[Área Gestora + ID]],2,FALSE),"")</f>
        <v>16698.12</v>
      </c>
      <c r="O294" s="69" t="str">
        <f ca="1">IFERROR(VLOOKUP(COUNTIF(catmat_ord_col_range,Dados_ordenados[[#This Row],[ID 1-catálogo-código]])&amp;"-"&amp;Dados_ordenados[[#This Row],[ID 1-catálogo-código]],Dados_tratados[[CATMAT/CATSER - Contagem de ocorrências]:[Área Gestora + ID]],3,FALSE),"")</f>
        <v>DUBI-2</v>
      </c>
      <c r="P294" s="70" t="str">
        <f ca="1">IF(OR(Dados_ordenados[[#This Row],[ID 1-catálogo-código]]="",Dados_ordenados[[#This Row],[ID 1-catálogo-código]]&lt;&gt;catmat_anterior),Dados_ordenados[[#This Row],[Área Gestora-ID]],areagestoraID_anterior&amp;", "&amp;Dados_ordenados[[#This Row],[Área Gestora-ID]])</f>
        <v>DUBI-1, DUBI-2</v>
      </c>
      <c r="Q294" s="70" t="str">
        <f ca="1">IF(OR(Dados_ordenados[[#This Row],[ID 1-catálogo-código]]="",Dados_ordenados[[#This Row],[ID 1-catálogo-código]]&lt;&gt;catmat_proximo),Dados_ordenados[[#This Row],[ID concatenado por catálogo/código]],"")</f>
        <v/>
      </c>
    </row>
    <row r="295" spans="1:17" x14ac:dyDescent="0.25">
      <c r="A295" s="63" t="str">
        <f ca="1">area_gestora_concatenada</f>
        <v>SSEG</v>
      </c>
      <c r="B295" s="64">
        <f ca="1">IFERROR(IF(INDEX(INDIRECT(area_gestora&amp;"!$B$6:$B$1000"),linha_itemPAC+1)=0,"NÃO INFORMADO",INDEX(INDIRECT(area_gestora&amp;"!$B$6:$B$1000"),linha_itemPAC+1)),"")</f>
        <v>15</v>
      </c>
      <c r="C295" s="64" t="str">
        <f ca="1">IFERROR(IF(INDEX(INDIRECT(area_gestora&amp;"!$D$6:$D$1000"),linha_itemPAC+1)="N/A","N/A", IF(INDEX(INDIRECT(area_gestora&amp;"!$D$6:$D$1000"),linha_itemPAC+1)="","NÃO INFORMADO", IF(INDEX(INDIRECT(area_gestora&amp;"!$D$6:$D$1000"),linha_itemPAC+1)=0,"NÃO INFORMADO", INDEX(INDIRECT(area_gestora&amp;"!$D$6:$D$1000"),linha_itemPAC+1)))),"")</f>
        <v>CATSER</v>
      </c>
      <c r="D295" s="64">
        <f ca="1">IFERROR(IF(ISERROR(VALUE(Dados_tratados[[#This Row],[Catálogo]]))=FALSE,Dados_tratados[[#This Row],[Catálogo]],VLOOKUP(Dados_tratados[[#This Row],[Catálogo]],$S$3:$T$6,2,FALSE)),"")</f>
        <v>1</v>
      </c>
      <c r="E295" s="64">
        <f ca="1">IFERROR(IF(INDEX(INDIRECT(area_gestora&amp;"!$E$6:$E$1000"),linha_itemPAC+1)="N/A",9999999,
IF(INDEX(INDIRECT(area_gestora&amp;"!$E$6:$E$1000"),linha_itemPAC+1)="",0,
VALUE(INDEX(INDIRECT(area_gestora&amp;"!$E$6:$E$1000"),linha_itemPAC+1)))),"")</f>
        <v>16195</v>
      </c>
      <c r="F295" s="64">
        <f ca="1">IFERROR(IF(Dados_tratados[[#This Row],[Código CATSER ou Classe CATMAT]]="","",VALUE(1&amp;TEXT(Dados_tratados[[#This Row],[Código CATSER ou Classe CATMAT]],"0000000")&amp;Dados_tratados[[#This Row],[ID Catálogo]])),"")</f>
        <v>100161951</v>
      </c>
      <c r="G295" s="64" t="str">
        <f ca="1">IF(Dados_tratados[[#This Row],[Código CATSER ou Classe CATMAT]]="","",COUNTIF(catmat_col_range,Dados_tratados[[#This Row],[Concatenação ID 1-catálogo-código]])&amp;"-"&amp;Dados_tratados[[#This Row],[Concatenação ID 1-catálogo-código]])</f>
        <v>9-100161951</v>
      </c>
      <c r="H295" s="65">
        <f ca="1">IFERROR(INDEX(INDIRECT(area_gestora&amp;"!$L$6:$L$1000"),linha_itemPAC+1),"")</f>
        <v>1760</v>
      </c>
      <c r="I295" s="66" t="str">
        <f ca="1">Dados_tratados[[#This Row],[Área Gestora]]&amp;"-"&amp;Dados_tratados[[#This Row],[ID PCA]]</f>
        <v>SSEG-15</v>
      </c>
      <c r="K295" s="67">
        <f ca="1">IFERROR(SMALL(Dados_tratados[Concatenação ID 1-catálogo-código],ROW(Dados_tratados[[#This Row],[Concatenação ID 1-catálogo-código]])-2),"")</f>
        <v>100231081</v>
      </c>
      <c r="L295" s="67" t="str">
        <f ca="1">IFERROR(INDEX('Tratamento de dados'!$S$3:$S$6,MATCH(VALUE(RIGHT(Dados_ordenados[[#This Row],[ID 1-catálogo-código]],1)),'Tratamento de dados'!$T$3:$T$6,0)),"")</f>
        <v>CATSER</v>
      </c>
      <c r="M295" s="67">
        <f ca="1">IFERROR(VALUE(MID(Dados_ordenados[[#This Row],[ID 1-catálogo-código]],2,7)),"")</f>
        <v>23108</v>
      </c>
      <c r="N295" s="68">
        <f ca="1">IFERROR(VLOOKUP(COUNTIF(catmat_ord_col_range,Dados_ordenados[[#This Row],[ID 1-catálogo-código]])&amp;"-"&amp;Dados_ordenados[[#This Row],[ID 1-catálogo-código]],Dados_tratados[[CATMAT/CATSER - Contagem de ocorrências]:[Área Gestora + ID]],2,FALSE),"")</f>
        <v>586.79999999999995</v>
      </c>
      <c r="O295" s="69" t="str">
        <f ca="1">IFERROR(VLOOKUP(COUNTIF(catmat_ord_col_range,Dados_ordenados[[#This Row],[ID 1-catálogo-código]])&amp;"-"&amp;Dados_ordenados[[#This Row],[ID 1-catálogo-código]],Dados_tratados[[CATMAT/CATSER - Contagem de ocorrências]:[Área Gestora + ID]],3,FALSE),"")</f>
        <v>DUBI-10</v>
      </c>
      <c r="P295" s="70" t="str">
        <f ca="1">IF(OR(Dados_ordenados[[#This Row],[ID 1-catálogo-código]]="",Dados_ordenados[[#This Row],[ID 1-catálogo-código]]&lt;&gt;catmat_anterior),Dados_ordenados[[#This Row],[Área Gestora-ID]],areagestoraID_anterior&amp;", "&amp;Dados_ordenados[[#This Row],[Área Gestora-ID]])</f>
        <v>DUBI-1, DUBI-2, DUBI-10</v>
      </c>
      <c r="Q295" s="70" t="str">
        <f ca="1">IF(OR(Dados_ordenados[[#This Row],[ID 1-catálogo-código]]="",Dados_ordenados[[#This Row],[ID 1-catálogo-código]]&lt;&gt;catmat_proximo),Dados_ordenados[[#This Row],[ID concatenado por catálogo/código]],"")</f>
        <v/>
      </c>
    </row>
    <row r="296" spans="1:17" x14ac:dyDescent="0.25">
      <c r="A296" s="63" t="str">
        <f ca="1">area_gestora_concatenada</f>
        <v>SSEG</v>
      </c>
      <c r="B296" s="64">
        <f ca="1">IFERROR(IF(INDEX(INDIRECT(area_gestora&amp;"!$B$6:$B$1000"),linha_itemPAC+1)=0,"NÃO INFORMADO",INDEX(INDIRECT(area_gestora&amp;"!$B$6:$B$1000"),linha_itemPAC+1)),"")</f>
        <v>16</v>
      </c>
      <c r="C296" s="64" t="str">
        <f ca="1">IFERROR(IF(INDEX(INDIRECT(area_gestora&amp;"!$D$6:$D$1000"),linha_itemPAC+1)="N/A","N/A", IF(INDEX(INDIRECT(area_gestora&amp;"!$D$6:$D$1000"),linha_itemPAC+1)="","NÃO INFORMADO", IF(INDEX(INDIRECT(area_gestora&amp;"!$D$6:$D$1000"),linha_itemPAC+1)=0,"NÃO INFORMADO", INDEX(INDIRECT(area_gestora&amp;"!$D$6:$D$1000"),linha_itemPAC+1)))),"")</f>
        <v>CATSER</v>
      </c>
      <c r="D296" s="64">
        <f ca="1">IFERROR(IF(ISERROR(VALUE(Dados_tratados[[#This Row],[Catálogo]]))=FALSE,Dados_tratados[[#This Row],[Catálogo]],VLOOKUP(Dados_tratados[[#This Row],[Catálogo]],$S$3:$T$6,2,FALSE)),"")</f>
        <v>1</v>
      </c>
      <c r="E296" s="64">
        <f ca="1">IFERROR(IF(INDEX(INDIRECT(area_gestora&amp;"!$E$6:$E$1000"),linha_itemPAC+1)="N/A",9999999,
IF(INDEX(INDIRECT(area_gestora&amp;"!$E$6:$E$1000"),linha_itemPAC+1)="",0,
VALUE(INDEX(INDIRECT(area_gestora&amp;"!$E$6:$E$1000"),linha_itemPAC+1)))),"")</f>
        <v>3662</v>
      </c>
      <c r="F296" s="64">
        <f ca="1">IFERROR(IF(Dados_tratados[[#This Row],[Código CATSER ou Classe CATMAT]]="","",VALUE(1&amp;TEXT(Dados_tratados[[#This Row],[Código CATSER ou Classe CATMAT]],"0000000")&amp;Dados_tratados[[#This Row],[ID Catálogo]])),"")</f>
        <v>100036621</v>
      </c>
      <c r="G296" s="64" t="str">
        <f ca="1">IF(Dados_tratados[[#This Row],[Código CATSER ou Classe CATMAT]]="","",COUNTIF(catmat_col_range,Dados_tratados[[#This Row],[Concatenação ID 1-catálogo-código]])&amp;"-"&amp;Dados_tratados[[#This Row],[Concatenação ID 1-catálogo-código]])</f>
        <v>1-100036621</v>
      </c>
      <c r="H296" s="65">
        <f ca="1">IFERROR(INDEX(INDIRECT(area_gestora&amp;"!$L$6:$L$1000"),linha_itemPAC+1),"")</f>
        <v>16890</v>
      </c>
      <c r="I296" s="66" t="str">
        <f ca="1">Dados_tratados[[#This Row],[Área Gestora]]&amp;"-"&amp;Dados_tratados[[#This Row],[ID PCA]]</f>
        <v>SSEG-16</v>
      </c>
      <c r="K296" s="67">
        <f ca="1">IFERROR(SMALL(Dados_tratados[Concatenação ID 1-catálogo-código],ROW(Dados_tratados[[#This Row],[Concatenação ID 1-catálogo-código]])-2),"")</f>
        <v>100231081</v>
      </c>
      <c r="L296" s="67" t="str">
        <f ca="1">IFERROR(INDEX('Tratamento de dados'!$S$3:$S$6,MATCH(VALUE(RIGHT(Dados_ordenados[[#This Row],[ID 1-catálogo-código]],1)),'Tratamento de dados'!$T$3:$T$6,0)),"")</f>
        <v>CATSER</v>
      </c>
      <c r="M296" s="67">
        <f ca="1">IFERROR(VALUE(MID(Dados_ordenados[[#This Row],[ID 1-catálogo-código]],2,7)),"")</f>
        <v>23108</v>
      </c>
      <c r="N296" s="68">
        <f ca="1">IFERROR(VLOOKUP(COUNTIF(catmat_ord_col_range,Dados_ordenados[[#This Row],[ID 1-catálogo-código]])&amp;"-"&amp;Dados_ordenados[[#This Row],[ID 1-catálogo-código]],Dados_tratados[[CATMAT/CATSER - Contagem de ocorrências]:[Área Gestora + ID]],2,FALSE),"")</f>
        <v>356.72</v>
      </c>
      <c r="O296" s="69" t="str">
        <f ca="1">IFERROR(VLOOKUP(COUNTIF(catmat_ord_col_range,Dados_ordenados[[#This Row],[ID 1-catálogo-código]])&amp;"-"&amp;Dados_ordenados[[#This Row],[ID 1-catálogo-código]],Dados_tratados[[CATMAT/CATSER - Contagem de ocorrências]:[Área Gestora + ID]],3,FALSE),"")</f>
        <v>DUBI-11</v>
      </c>
      <c r="P296" s="70" t="str">
        <f ca="1">IF(OR(Dados_ordenados[[#This Row],[ID 1-catálogo-código]]="",Dados_ordenados[[#This Row],[ID 1-catálogo-código]]&lt;&gt;catmat_anterior),Dados_ordenados[[#This Row],[Área Gestora-ID]],areagestoraID_anterior&amp;", "&amp;Dados_ordenados[[#This Row],[Área Gestora-ID]])</f>
        <v>DUBI-1, DUBI-2, DUBI-10, DUBI-11</v>
      </c>
      <c r="Q296" s="70" t="str">
        <f ca="1">IF(OR(Dados_ordenados[[#This Row],[ID 1-catálogo-código]]="",Dados_ordenados[[#This Row],[ID 1-catálogo-código]]&lt;&gt;catmat_proximo),Dados_ordenados[[#This Row],[ID concatenado por catálogo/código]],"")</f>
        <v>DUBI-1, DUBI-2, DUBI-10, DUBI-11</v>
      </c>
    </row>
    <row r="297" spans="1:17" x14ac:dyDescent="0.25">
      <c r="A297" s="63" t="str">
        <f ca="1">area_gestora_concatenada</f>
        <v>SSEG</v>
      </c>
      <c r="B297" s="64">
        <f ca="1">IFERROR(IF(INDEX(INDIRECT(area_gestora&amp;"!$B$6:$B$1000"),linha_itemPAC+1)=0,"NÃO INFORMADO",INDEX(INDIRECT(area_gestora&amp;"!$B$6:$B$1000"),linha_itemPAC+1)),"")</f>
        <v>17</v>
      </c>
      <c r="C297" s="64" t="str">
        <f ca="1">IFERROR(IF(INDEX(INDIRECT(area_gestora&amp;"!$D$6:$D$1000"),linha_itemPAC+1)="N/A","N/A", IF(INDEX(INDIRECT(area_gestora&amp;"!$D$6:$D$1000"),linha_itemPAC+1)="","NÃO INFORMADO", IF(INDEX(INDIRECT(area_gestora&amp;"!$D$6:$D$1000"),linha_itemPAC+1)=0,"NÃO INFORMADO", INDEX(INDIRECT(area_gestora&amp;"!$D$6:$D$1000"),linha_itemPAC+1)))),"")</f>
        <v>CATSER</v>
      </c>
      <c r="D297" s="64">
        <f ca="1">IFERROR(IF(ISERROR(VALUE(Dados_tratados[[#This Row],[Catálogo]]))=FALSE,Dados_tratados[[#This Row],[Catálogo]],VLOOKUP(Dados_tratados[[#This Row],[Catálogo]],$S$3:$T$6,2,FALSE)),"")</f>
        <v>1</v>
      </c>
      <c r="E297" s="64">
        <f ca="1">IFERROR(IF(INDEX(INDIRECT(area_gestora&amp;"!$E$6:$E$1000"),linha_itemPAC+1)="N/A",9999999,
IF(INDEX(INDIRECT(area_gestora&amp;"!$E$6:$E$1000"),linha_itemPAC+1)="",0,
VALUE(INDEX(INDIRECT(area_gestora&amp;"!$E$6:$E$1000"),linha_itemPAC+1)))),"")</f>
        <v>16195</v>
      </c>
      <c r="F297" s="64">
        <f ca="1">IFERROR(IF(Dados_tratados[[#This Row],[Código CATSER ou Classe CATMAT]]="","",VALUE(1&amp;TEXT(Dados_tratados[[#This Row],[Código CATSER ou Classe CATMAT]],"0000000")&amp;Dados_tratados[[#This Row],[ID Catálogo]])),"")</f>
        <v>100161951</v>
      </c>
      <c r="G297" s="64" t="str">
        <f ca="1">IF(Dados_tratados[[#This Row],[Código CATSER ou Classe CATMAT]]="","",COUNTIF(catmat_col_range,Dados_tratados[[#This Row],[Concatenação ID 1-catálogo-código]])&amp;"-"&amp;Dados_tratados[[#This Row],[Concatenação ID 1-catálogo-código]])</f>
        <v>10-100161951</v>
      </c>
      <c r="H297" s="65">
        <f ca="1">IFERROR(INDEX(INDIRECT(area_gestora&amp;"!$L$6:$L$1000"),linha_itemPAC+1),"")</f>
        <v>2000</v>
      </c>
      <c r="I297" s="66" t="str">
        <f ca="1">Dados_tratados[[#This Row],[Área Gestora]]&amp;"-"&amp;Dados_tratados[[#This Row],[ID PCA]]</f>
        <v>SSEG-17</v>
      </c>
      <c r="K297" s="67">
        <f ca="1">IFERROR(SMALL(Dados_tratados[Concatenação ID 1-catálogo-código],ROW(Dados_tratados[[#This Row],[Concatenação ID 1-catálogo-código]])-2),"")</f>
        <v>100240151</v>
      </c>
      <c r="L297" s="67" t="str">
        <f ca="1">IFERROR(INDEX('Tratamento de dados'!$S$3:$S$6,MATCH(VALUE(RIGHT(Dados_ordenados[[#This Row],[ID 1-catálogo-código]],1)),'Tratamento de dados'!$T$3:$T$6,0)),"")</f>
        <v>CATSER</v>
      </c>
      <c r="M297" s="67">
        <f ca="1">IFERROR(VALUE(MID(Dados_ordenados[[#This Row],[ID 1-catálogo-código]],2,7)),"")</f>
        <v>24015</v>
      </c>
      <c r="N297" s="68">
        <f ca="1">IFERROR(VLOOKUP(COUNTIF(catmat_ord_col_range,Dados_ordenados[[#This Row],[ID 1-catálogo-código]])&amp;"-"&amp;Dados_ordenados[[#This Row],[ID 1-catálogo-código]],Dados_tratados[[CATMAT/CATSER - Contagem de ocorrências]:[Área Gestora + ID]],2,FALSE),"")</f>
        <v>3049615</v>
      </c>
      <c r="O297" s="69" t="str">
        <f ca="1">IFERROR(VLOOKUP(COUNTIF(catmat_ord_col_range,Dados_ordenados[[#This Row],[ID 1-catálogo-código]])&amp;"-"&amp;Dados_ordenados[[#This Row],[ID 1-catálogo-código]],Dados_tratados[[CATMAT/CATSER - Contagem de ocorrências]:[Área Gestora + ID]],3,FALSE),"")</f>
        <v>SSEG-6</v>
      </c>
      <c r="P297" s="70" t="str">
        <f ca="1">IF(OR(Dados_ordenados[[#This Row],[ID 1-catálogo-código]]="",Dados_ordenados[[#This Row],[ID 1-catálogo-código]]&lt;&gt;catmat_anterior),Dados_ordenados[[#This Row],[Área Gestora-ID]],areagestoraID_anterior&amp;", "&amp;Dados_ordenados[[#This Row],[Área Gestora-ID]])</f>
        <v>SSEG-6</v>
      </c>
      <c r="Q297" s="70" t="str">
        <f ca="1">IF(OR(Dados_ordenados[[#This Row],[ID 1-catálogo-código]]="",Dados_ordenados[[#This Row],[ID 1-catálogo-código]]&lt;&gt;catmat_proximo),Dados_ordenados[[#This Row],[ID concatenado por catálogo/código]],"")</f>
        <v>SSEG-6</v>
      </c>
    </row>
    <row r="298" spans="1:17" x14ac:dyDescent="0.25">
      <c r="A298" s="63" t="str">
        <f ca="1">area_gestora_concatenada</f>
        <v>SSEG</v>
      </c>
      <c r="B298" s="64">
        <f ca="1">IFERROR(IF(INDEX(INDIRECT(area_gestora&amp;"!$B$6:$B$1000"),linha_itemPAC+1)=0,"NÃO INFORMADO",INDEX(INDIRECT(area_gestora&amp;"!$B$6:$B$1000"),linha_itemPAC+1)),"")</f>
        <v>18</v>
      </c>
      <c r="C298" s="64" t="str">
        <f ca="1">IFERROR(IF(INDEX(INDIRECT(area_gestora&amp;"!$D$6:$D$1000"),linha_itemPAC+1)="N/A","N/A", IF(INDEX(INDIRECT(area_gestora&amp;"!$D$6:$D$1000"),linha_itemPAC+1)="","NÃO INFORMADO", IF(INDEX(INDIRECT(area_gestora&amp;"!$D$6:$D$1000"),linha_itemPAC+1)=0,"NÃO INFORMADO", INDEX(INDIRECT(area_gestora&amp;"!$D$6:$D$1000"),linha_itemPAC+1)))),"")</f>
        <v>CATMAT</v>
      </c>
      <c r="D298" s="64">
        <f ca="1">IFERROR(IF(ISERROR(VALUE(Dados_tratados[[#This Row],[Catálogo]]))=FALSE,Dados_tratados[[#This Row],[Catálogo]],VLOOKUP(Dados_tratados[[#This Row],[Catálogo]],$S$3:$T$6,2,FALSE)),"")</f>
        <v>2</v>
      </c>
      <c r="E298" s="64">
        <f ca="1">IFERROR(IF(INDEX(INDIRECT(area_gestora&amp;"!$E$6:$E$1000"),linha_itemPAC+1)="N/A",9999999,
IF(INDEX(INDIRECT(area_gestora&amp;"!$E$6:$E$1000"),linha_itemPAC+1)="",0,
VALUE(INDEX(INDIRECT(area_gestora&amp;"!$E$6:$E$1000"),linha_itemPAC+1)))),"")</f>
        <v>5963</v>
      </c>
      <c r="F298" s="64">
        <f ca="1">IFERROR(IF(Dados_tratados[[#This Row],[Código CATSER ou Classe CATMAT]]="","",VALUE(1&amp;TEXT(Dados_tratados[[#This Row],[Código CATSER ou Classe CATMAT]],"0000000")&amp;Dados_tratados[[#This Row],[ID Catálogo]])),"")</f>
        <v>100059632</v>
      </c>
      <c r="G298" s="64" t="str">
        <f ca="1">IF(Dados_tratados[[#This Row],[Código CATSER ou Classe CATMAT]]="","",COUNTIF(catmat_col_range,Dados_tratados[[#This Row],[Concatenação ID 1-catálogo-código]])&amp;"-"&amp;Dados_tratados[[#This Row],[Concatenação ID 1-catálogo-código]])</f>
        <v>1-100059632</v>
      </c>
      <c r="H298" s="65">
        <f ca="1">IFERROR(INDEX(INDIRECT(area_gestora&amp;"!$L$6:$L$1000"),linha_itemPAC+1),"")</f>
        <v>0</v>
      </c>
      <c r="I298" s="66" t="str">
        <f ca="1">Dados_tratados[[#This Row],[Área Gestora]]&amp;"-"&amp;Dados_tratados[[#This Row],[ID PCA]]</f>
        <v>SSEG-18</v>
      </c>
      <c r="K298" s="67">
        <f ca="1">IFERROR(SMALL(Dados_tratados[Concatenação ID 1-catálogo-código],ROW(Dados_tratados[[#This Row],[Concatenação ID 1-catálogo-código]])-2),"")</f>
        <v>100240901</v>
      </c>
      <c r="L298" s="67" t="str">
        <f ca="1">IFERROR(INDEX('Tratamento de dados'!$S$3:$S$6,MATCH(VALUE(RIGHT(Dados_ordenados[[#This Row],[ID 1-catálogo-código]],1)),'Tratamento de dados'!$T$3:$T$6,0)),"")</f>
        <v>CATSER</v>
      </c>
      <c r="M298" s="67">
        <f ca="1">IFERROR(VALUE(MID(Dados_ordenados[[#This Row],[ID 1-catálogo-código]],2,7)),"")</f>
        <v>24090</v>
      </c>
      <c r="N298" s="68">
        <f ca="1">IFERROR(VLOOKUP(COUNTIF(catmat_ord_col_range,Dados_ordenados[[#This Row],[ID 1-catálogo-código]])&amp;"-"&amp;Dados_ordenados[[#This Row],[ID 1-catálogo-código]],Dados_tratados[[CATMAT/CATSER - Contagem de ocorrências]:[Área Gestora + ID]],2,FALSE),"")</f>
        <v>5948075.5</v>
      </c>
      <c r="O298" s="69" t="str">
        <f ca="1">IFERROR(VLOOKUP(COUNTIF(catmat_ord_col_range,Dados_ordenados[[#This Row],[ID 1-catálogo-código]])&amp;"-"&amp;Dados_ordenados[[#This Row],[ID 1-catálogo-código]],Dados_tratados[[CATMAT/CATSER - Contagem de ocorrências]:[Área Gestora + ID]],3,FALSE),"")</f>
        <v>SADI-7</v>
      </c>
      <c r="P298" s="70" t="str">
        <f ca="1">IF(OR(Dados_ordenados[[#This Row],[ID 1-catálogo-código]]="",Dados_ordenados[[#This Row],[ID 1-catálogo-código]]&lt;&gt;catmat_anterior),Dados_ordenados[[#This Row],[Área Gestora-ID]],areagestoraID_anterior&amp;", "&amp;Dados_ordenados[[#This Row],[Área Gestora-ID]])</f>
        <v>SADI-7</v>
      </c>
      <c r="Q298" s="70" t="str">
        <f ca="1">IF(OR(Dados_ordenados[[#This Row],[ID 1-catálogo-código]]="",Dados_ordenados[[#This Row],[ID 1-catálogo-código]]&lt;&gt;catmat_proximo),Dados_ordenados[[#This Row],[ID concatenado por catálogo/código]],"")</f>
        <v>SADI-7</v>
      </c>
    </row>
    <row r="299" spans="1:17" x14ac:dyDescent="0.25">
      <c r="A299" s="63" t="str">
        <f ca="1">area_gestora_concatenada</f>
        <v>SSEG</v>
      </c>
      <c r="B299" s="64">
        <f ca="1">IFERROR(IF(INDEX(INDIRECT(area_gestora&amp;"!$B$6:$B$1000"),linha_itemPAC+1)=0,"NÃO INFORMADO",INDEX(INDIRECT(area_gestora&amp;"!$B$6:$B$1000"),linha_itemPAC+1)),"")</f>
        <v>19</v>
      </c>
      <c r="C299" s="64" t="str">
        <f ca="1">IFERROR(IF(INDEX(INDIRECT(area_gestora&amp;"!$D$6:$D$1000"),linha_itemPAC+1)="N/A","N/A", IF(INDEX(INDIRECT(area_gestora&amp;"!$D$6:$D$1000"),linha_itemPAC+1)="","NÃO INFORMADO", IF(INDEX(INDIRECT(area_gestora&amp;"!$D$6:$D$1000"),linha_itemPAC+1)=0,"NÃO INFORMADO", INDEX(INDIRECT(area_gestora&amp;"!$D$6:$D$1000"),linha_itemPAC+1)))),"")</f>
        <v>CATMAT</v>
      </c>
      <c r="D299" s="64">
        <f ca="1">IFERROR(IF(ISERROR(VALUE(Dados_tratados[[#This Row],[Catálogo]]))=FALSE,Dados_tratados[[#This Row],[Catálogo]],VLOOKUP(Dados_tratados[[#This Row],[Catálogo]],$S$3:$T$6,2,FALSE)),"")</f>
        <v>2</v>
      </c>
      <c r="E299" s="64">
        <f ca="1">IFERROR(IF(INDEX(INDIRECT(area_gestora&amp;"!$E$6:$E$1000"),linha_itemPAC+1)="N/A",9999999,
IF(INDEX(INDIRECT(area_gestora&amp;"!$E$6:$E$1000"),linha_itemPAC+1)="",0,
VALUE(INDEX(INDIRECT(area_gestora&amp;"!$E$6:$E$1000"),linha_itemPAC+1)))),"")</f>
        <v>6350</v>
      </c>
      <c r="F299" s="64">
        <f ca="1">IFERROR(IF(Dados_tratados[[#This Row],[Código CATSER ou Classe CATMAT]]="","",VALUE(1&amp;TEXT(Dados_tratados[[#This Row],[Código CATSER ou Classe CATMAT]],"0000000")&amp;Dados_tratados[[#This Row],[ID Catálogo]])),"")</f>
        <v>100063502</v>
      </c>
      <c r="G299" s="64" t="str">
        <f ca="1">IF(Dados_tratados[[#This Row],[Código CATSER ou Classe CATMAT]]="","",COUNTIF(catmat_col_range,Dados_tratados[[#This Row],[Concatenação ID 1-catálogo-código]])&amp;"-"&amp;Dados_tratados[[#This Row],[Concatenação ID 1-catálogo-código]])</f>
        <v>3-100063502</v>
      </c>
      <c r="H299" s="65">
        <f ca="1">IFERROR(INDEX(INDIRECT(area_gestora&amp;"!$L$6:$L$1000"),linha_itemPAC+1),"")</f>
        <v>0</v>
      </c>
      <c r="I299" s="66" t="str">
        <f ca="1">Dados_tratados[[#This Row],[Área Gestora]]&amp;"-"&amp;Dados_tratados[[#This Row],[ID PCA]]</f>
        <v>SSEG-19</v>
      </c>
      <c r="K299" s="67">
        <f ca="1">IFERROR(SMALL(Dados_tratados[Concatenação ID 1-catálogo-código],ROW(Dados_tratados[[#This Row],[Concatenação ID 1-catálogo-código]])-2),"")</f>
        <v>100243331</v>
      </c>
      <c r="L299" s="67" t="str">
        <f ca="1">IFERROR(INDEX('Tratamento de dados'!$S$3:$S$6,MATCH(VALUE(RIGHT(Dados_ordenados[[#This Row],[ID 1-catálogo-código]],1)),'Tratamento de dados'!$T$3:$T$6,0)),"")</f>
        <v>CATSER</v>
      </c>
      <c r="M299" s="67">
        <f ca="1">IFERROR(VALUE(MID(Dados_ordenados[[#This Row],[ID 1-catálogo-código]],2,7)),"")</f>
        <v>24333</v>
      </c>
      <c r="N299" s="68">
        <f ca="1">IFERROR(VLOOKUP(COUNTIF(catmat_ord_col_range,Dados_ordenados[[#This Row],[ID 1-catálogo-código]])&amp;"-"&amp;Dados_ordenados[[#This Row],[ID 1-catálogo-código]],Dados_tratados[[CATMAT/CATSER - Contagem de ocorrências]:[Área Gestora + ID]],2,FALSE),"")</f>
        <v>65878.5</v>
      </c>
      <c r="O299" s="69" t="str">
        <f ca="1">IFERROR(VLOOKUP(COUNTIF(catmat_ord_col_range,Dados_ordenados[[#This Row],[ID 1-catálogo-código]])&amp;"-"&amp;Dados_ordenados[[#This Row],[ID 1-catálogo-código]],Dados_tratados[[CATMAT/CATSER - Contagem de ocorrências]:[Área Gestora + ID]],3,FALSE),"")</f>
        <v>SADI-50</v>
      </c>
      <c r="P299" s="70" t="str">
        <f ca="1">IF(OR(Dados_ordenados[[#This Row],[ID 1-catálogo-código]]="",Dados_ordenados[[#This Row],[ID 1-catálogo-código]]&lt;&gt;catmat_anterior),Dados_ordenados[[#This Row],[Área Gestora-ID]],areagestoraID_anterior&amp;", "&amp;Dados_ordenados[[#This Row],[Área Gestora-ID]])</f>
        <v>SADI-50</v>
      </c>
      <c r="Q299" s="70" t="str">
        <f ca="1">IF(OR(Dados_ordenados[[#This Row],[ID 1-catálogo-código]]="",Dados_ordenados[[#This Row],[ID 1-catálogo-código]]&lt;&gt;catmat_proximo),Dados_ordenados[[#This Row],[ID concatenado por catálogo/código]],"")</f>
        <v>SADI-50</v>
      </c>
    </row>
    <row r="300" spans="1:17" x14ac:dyDescent="0.25">
      <c r="A300" s="63" t="str">
        <f ca="1">area_gestora_concatenada</f>
        <v>SSEG</v>
      </c>
      <c r="B300" s="64">
        <f ca="1">IFERROR(IF(INDEX(INDIRECT(area_gestora&amp;"!$B$6:$B$1000"),linha_itemPAC+1)=0,"NÃO INFORMADO",INDEX(INDIRECT(area_gestora&amp;"!$B$6:$B$1000"),linha_itemPAC+1)),"")</f>
        <v>20</v>
      </c>
      <c r="C300" s="64" t="str">
        <f ca="1">IFERROR(IF(INDEX(INDIRECT(area_gestora&amp;"!$D$6:$D$1000"),linha_itemPAC+1)="N/A","N/A", IF(INDEX(INDIRECT(area_gestora&amp;"!$D$6:$D$1000"),linha_itemPAC+1)="","NÃO INFORMADO", IF(INDEX(INDIRECT(area_gestora&amp;"!$D$6:$D$1000"),linha_itemPAC+1)=0,"NÃO INFORMADO", INDEX(INDIRECT(area_gestora&amp;"!$D$6:$D$1000"),linha_itemPAC+1)))),"")</f>
        <v>CATMAT</v>
      </c>
      <c r="D300" s="64">
        <f ca="1">IFERROR(IF(ISERROR(VALUE(Dados_tratados[[#This Row],[Catálogo]]))=FALSE,Dados_tratados[[#This Row],[Catálogo]],VLOOKUP(Dados_tratados[[#This Row],[Catálogo]],$S$3:$T$6,2,FALSE)),"")</f>
        <v>2</v>
      </c>
      <c r="E300" s="64">
        <f ca="1">IFERROR(IF(INDEX(INDIRECT(area_gestora&amp;"!$E$6:$E$1000"),linha_itemPAC+1)="N/A",9999999,
IF(INDEX(INDIRECT(area_gestora&amp;"!$E$6:$E$1000"),linha_itemPAC+1)="",0,
VALUE(INDEX(INDIRECT(area_gestora&amp;"!$E$6:$E$1000"),linha_itemPAC+1)))),"")</f>
        <v>1305</v>
      </c>
      <c r="F300" s="64">
        <f ca="1">IFERROR(IF(Dados_tratados[[#This Row],[Código CATSER ou Classe CATMAT]]="","",VALUE(1&amp;TEXT(Dados_tratados[[#This Row],[Código CATSER ou Classe CATMAT]],"0000000")&amp;Dados_tratados[[#This Row],[ID Catálogo]])),"")</f>
        <v>100013052</v>
      </c>
      <c r="G300" s="64" t="str">
        <f ca="1">IF(Dados_tratados[[#This Row],[Código CATSER ou Classe CATMAT]]="","",COUNTIF(catmat_col_range,Dados_tratados[[#This Row],[Concatenação ID 1-catálogo-código]])&amp;"-"&amp;Dados_tratados[[#This Row],[Concatenação ID 1-catálogo-código]])</f>
        <v>1-100013052</v>
      </c>
      <c r="H300" s="65">
        <f ca="1">IFERROR(INDEX(INDIRECT(area_gestora&amp;"!$L$6:$L$1000"),linha_itemPAC+1),"")</f>
        <v>0</v>
      </c>
      <c r="I300" s="66" t="str">
        <f ca="1">Dados_tratados[[#This Row],[Área Gestora]]&amp;"-"&amp;Dados_tratados[[#This Row],[ID PCA]]</f>
        <v>SSEG-20</v>
      </c>
      <c r="K300" s="67">
        <f ca="1">IFERROR(SMALL(Dados_tratados[Concatenação ID 1-catálogo-código],ROW(Dados_tratados[[#This Row],[Concatenação ID 1-catálogo-código]])-2),"")</f>
        <v>100251001</v>
      </c>
      <c r="L300" s="67" t="str">
        <f ca="1">IFERROR(INDEX('Tratamento de dados'!$S$3:$S$6,MATCH(VALUE(RIGHT(Dados_ordenados[[#This Row],[ID 1-catálogo-código]],1)),'Tratamento de dados'!$T$3:$T$6,0)),"")</f>
        <v>CATSER</v>
      </c>
      <c r="M300" s="67">
        <f ca="1">IFERROR(VALUE(MID(Dados_ordenados[[#This Row],[ID 1-catálogo-código]],2,7)),"")</f>
        <v>25100</v>
      </c>
      <c r="N300" s="68">
        <f ca="1">IFERROR(VLOOKUP(COUNTIF(catmat_ord_col_range,Dados_ordenados[[#This Row],[ID 1-catálogo-código]])&amp;"-"&amp;Dados_ordenados[[#This Row],[ID 1-catálogo-código]],Dados_tratados[[CATMAT/CATSER - Contagem de ocorrências]:[Área Gestora + ID]],2,FALSE),"")</f>
        <v>0</v>
      </c>
      <c r="O300" s="69" t="str">
        <f ca="1">IFERROR(VLOOKUP(COUNTIF(catmat_ord_col_range,Dados_ordenados[[#This Row],[ID 1-catálogo-código]])&amp;"-"&amp;Dados_ordenados[[#This Row],[ID 1-catálogo-código]],Dados_tratados[[CATMAT/CATSER - Contagem de ocorrências]:[Área Gestora + ID]],3,FALSE),"")</f>
        <v>SADI-98</v>
      </c>
      <c r="P300" s="70" t="str">
        <f ca="1">IF(OR(Dados_ordenados[[#This Row],[ID 1-catálogo-código]]="",Dados_ordenados[[#This Row],[ID 1-catálogo-código]]&lt;&gt;catmat_anterior),Dados_ordenados[[#This Row],[Área Gestora-ID]],areagestoraID_anterior&amp;", "&amp;Dados_ordenados[[#This Row],[Área Gestora-ID]])</f>
        <v>SADI-98</v>
      </c>
      <c r="Q300" s="70" t="str">
        <f ca="1">IF(OR(Dados_ordenados[[#This Row],[ID 1-catálogo-código]]="",Dados_ordenados[[#This Row],[ID 1-catálogo-código]]&lt;&gt;catmat_proximo),Dados_ordenados[[#This Row],[ID concatenado por catálogo/código]],"")</f>
        <v>SADI-98</v>
      </c>
    </row>
    <row r="301" spans="1:17" x14ac:dyDescent="0.25">
      <c r="A301" s="63" t="str">
        <f ca="1">area_gestora_concatenada</f>
        <v>SSEG</v>
      </c>
      <c r="B301" s="64">
        <f ca="1">IFERROR(IF(INDEX(INDIRECT(area_gestora&amp;"!$B$6:$B$1000"),linha_itemPAC+1)=0,"NÃO INFORMADO",INDEX(INDIRECT(area_gestora&amp;"!$B$6:$B$1000"),linha_itemPAC+1)),"")</f>
        <v>21</v>
      </c>
      <c r="C301" s="64" t="str">
        <f ca="1">IFERROR(IF(INDEX(INDIRECT(area_gestora&amp;"!$D$6:$D$1000"),linha_itemPAC+1)="N/A","N/A", IF(INDEX(INDIRECT(area_gestora&amp;"!$D$6:$D$1000"),linha_itemPAC+1)="","NÃO INFORMADO", IF(INDEX(INDIRECT(area_gestora&amp;"!$D$6:$D$1000"),linha_itemPAC+1)=0,"NÃO INFORMADO", INDEX(INDIRECT(area_gestora&amp;"!$D$6:$D$1000"),linha_itemPAC+1)))),"")</f>
        <v>CATMAT</v>
      </c>
      <c r="D301" s="64">
        <f ca="1">IFERROR(IF(ISERROR(VALUE(Dados_tratados[[#This Row],[Catálogo]]))=FALSE,Dados_tratados[[#This Row],[Catálogo]],VLOOKUP(Dados_tratados[[#This Row],[Catálogo]],$S$3:$T$6,2,FALSE)),"")</f>
        <v>2</v>
      </c>
      <c r="E301" s="64">
        <f ca="1">IFERROR(IF(INDEX(INDIRECT(area_gestora&amp;"!$E$6:$E$1000"),linha_itemPAC+1)="N/A",9999999,
IF(INDEX(INDIRECT(area_gestora&amp;"!$E$6:$E$1000"),linha_itemPAC+1)="",0,
VALUE(INDEX(INDIRECT(area_gestora&amp;"!$E$6:$E$1000"),linha_itemPAC+1)))),"")</f>
        <v>1305</v>
      </c>
      <c r="F301" s="64">
        <f ca="1">IFERROR(IF(Dados_tratados[[#This Row],[Código CATSER ou Classe CATMAT]]="","",VALUE(1&amp;TEXT(Dados_tratados[[#This Row],[Código CATSER ou Classe CATMAT]],"0000000")&amp;Dados_tratados[[#This Row],[ID Catálogo]])),"")</f>
        <v>100013052</v>
      </c>
      <c r="G301" s="64" t="str">
        <f ca="1">IF(Dados_tratados[[#This Row],[Código CATSER ou Classe CATMAT]]="","",COUNTIF(catmat_col_range,Dados_tratados[[#This Row],[Concatenação ID 1-catálogo-código]])&amp;"-"&amp;Dados_tratados[[#This Row],[Concatenação ID 1-catálogo-código]])</f>
        <v>2-100013052</v>
      </c>
      <c r="H301" s="65">
        <f ca="1">IFERROR(INDEX(INDIRECT(area_gestora&amp;"!$L$6:$L$1000"),linha_itemPAC+1),"")</f>
        <v>0</v>
      </c>
      <c r="I301" s="66" t="str">
        <f ca="1">Dados_tratados[[#This Row],[Área Gestora]]&amp;"-"&amp;Dados_tratados[[#This Row],[ID PCA]]</f>
        <v>SSEG-21</v>
      </c>
      <c r="K301" s="67">
        <f ca="1">IFERROR(SMALL(Dados_tratados[Concatenação ID 1-catálogo-código],ROW(Dados_tratados[[#This Row],[Concatenação ID 1-catálogo-código]])-2),"")</f>
        <v>100252321</v>
      </c>
      <c r="L301" s="67" t="str">
        <f ca="1">IFERROR(INDEX('Tratamento de dados'!$S$3:$S$6,MATCH(VALUE(RIGHT(Dados_ordenados[[#This Row],[ID 1-catálogo-código]],1)),'Tratamento de dados'!$T$3:$T$6,0)),"")</f>
        <v>CATSER</v>
      </c>
      <c r="M301" s="67">
        <f ca="1">IFERROR(VALUE(MID(Dados_ordenados[[#This Row],[ID 1-catálogo-código]],2,7)),"")</f>
        <v>25232</v>
      </c>
      <c r="N301" s="68">
        <f ca="1">IFERROR(VLOOKUP(COUNTIF(catmat_ord_col_range,Dados_ordenados[[#This Row],[ID 1-catálogo-código]])&amp;"-"&amp;Dados_ordenados[[#This Row],[ID 1-catálogo-código]],Dados_tratados[[CATMAT/CATSER - Contagem de ocorrências]:[Área Gestora + ID]],2,FALSE),"")</f>
        <v>0</v>
      </c>
      <c r="O301" s="69" t="str">
        <f ca="1">IFERROR(VLOOKUP(COUNTIF(catmat_ord_col_range,Dados_ordenados[[#This Row],[ID 1-catálogo-código]])&amp;"-"&amp;Dados_ordenados[[#This Row],[ID 1-catálogo-código]],Dados_tratados[[CATMAT/CATSER - Contagem de ocorrências]:[Área Gestora + ID]],3,FALSE),"")</f>
        <v>EMAG-3</v>
      </c>
      <c r="P301" s="70" t="str">
        <f ca="1">IF(OR(Dados_ordenados[[#This Row],[ID 1-catálogo-código]]="",Dados_ordenados[[#This Row],[ID 1-catálogo-código]]&lt;&gt;catmat_anterior),Dados_ordenados[[#This Row],[Área Gestora-ID]],areagestoraID_anterior&amp;", "&amp;Dados_ordenados[[#This Row],[Área Gestora-ID]])</f>
        <v>EMAG-3</v>
      </c>
      <c r="Q301" s="70" t="str">
        <f ca="1">IF(OR(Dados_ordenados[[#This Row],[ID 1-catálogo-código]]="",Dados_ordenados[[#This Row],[ID 1-catálogo-código]]&lt;&gt;catmat_proximo),Dados_ordenados[[#This Row],[ID concatenado por catálogo/código]],"")</f>
        <v/>
      </c>
    </row>
    <row r="302" spans="1:17" x14ac:dyDescent="0.25">
      <c r="A302" s="63" t="str">
        <f ca="1">area_gestora_concatenada</f>
        <v>SSEG</v>
      </c>
      <c r="B302" s="64">
        <f ca="1">IFERROR(IF(INDEX(INDIRECT(area_gestora&amp;"!$B$6:$B$1000"),linha_itemPAC+1)=0,"NÃO INFORMADO",INDEX(INDIRECT(area_gestora&amp;"!$B$6:$B$1000"),linha_itemPAC+1)),"")</f>
        <v>22</v>
      </c>
      <c r="C302" s="64" t="str">
        <f ca="1">IFERROR(IF(INDEX(INDIRECT(area_gestora&amp;"!$D$6:$D$1000"),linha_itemPAC+1)="N/A","N/A", IF(INDEX(INDIRECT(area_gestora&amp;"!$D$6:$D$1000"),linha_itemPAC+1)="","NÃO INFORMADO", IF(INDEX(INDIRECT(area_gestora&amp;"!$D$6:$D$1000"),linha_itemPAC+1)=0,"NÃO INFORMADO", INDEX(INDIRECT(area_gestora&amp;"!$D$6:$D$1000"),linha_itemPAC+1)))),"")</f>
        <v>CATMAT</v>
      </c>
      <c r="D302" s="64">
        <f ca="1">IFERROR(IF(ISERROR(VALUE(Dados_tratados[[#This Row],[Catálogo]]))=FALSE,Dados_tratados[[#This Row],[Catálogo]],VLOOKUP(Dados_tratados[[#This Row],[Catálogo]],$S$3:$T$6,2,FALSE)),"")</f>
        <v>2</v>
      </c>
      <c r="E302" s="64">
        <f ca="1">IFERROR(IF(INDEX(INDIRECT(area_gestora&amp;"!$E$6:$E$1000"),linha_itemPAC+1)="N/A",9999999,
IF(INDEX(INDIRECT(area_gestora&amp;"!$E$6:$E$1000"),linha_itemPAC+1)="",0,
VALUE(INDEX(INDIRECT(area_gestora&amp;"!$E$6:$E$1000"),linha_itemPAC+1)))),"")</f>
        <v>1305</v>
      </c>
      <c r="F302" s="64">
        <f ca="1">IFERROR(IF(Dados_tratados[[#This Row],[Código CATSER ou Classe CATMAT]]="","",VALUE(1&amp;TEXT(Dados_tratados[[#This Row],[Código CATSER ou Classe CATMAT]],"0000000")&amp;Dados_tratados[[#This Row],[ID Catálogo]])),"")</f>
        <v>100013052</v>
      </c>
      <c r="G302" s="64" t="str">
        <f ca="1">IF(Dados_tratados[[#This Row],[Código CATSER ou Classe CATMAT]]="","",COUNTIF(catmat_col_range,Dados_tratados[[#This Row],[Concatenação ID 1-catálogo-código]])&amp;"-"&amp;Dados_tratados[[#This Row],[Concatenação ID 1-catálogo-código]])</f>
        <v>3-100013052</v>
      </c>
      <c r="H302" s="65">
        <f ca="1">IFERROR(INDEX(INDIRECT(area_gestora&amp;"!$L$6:$L$1000"),linha_itemPAC+1),"")</f>
        <v>0</v>
      </c>
      <c r="I302" s="66" t="str">
        <f ca="1">Dados_tratados[[#This Row],[Área Gestora]]&amp;"-"&amp;Dados_tratados[[#This Row],[ID PCA]]</f>
        <v>SSEG-22</v>
      </c>
      <c r="K302" s="67">
        <f ca="1">IFERROR(SMALL(Dados_tratados[Concatenação ID 1-catálogo-código],ROW(Dados_tratados[[#This Row],[Concatenação ID 1-catálogo-código]])-2),"")</f>
        <v>100252321</v>
      </c>
      <c r="L302" s="67" t="str">
        <f ca="1">IFERROR(INDEX('Tratamento de dados'!$S$3:$S$6,MATCH(VALUE(RIGHT(Dados_ordenados[[#This Row],[ID 1-catálogo-código]],1)),'Tratamento de dados'!$T$3:$T$6,0)),"")</f>
        <v>CATSER</v>
      </c>
      <c r="M302" s="67">
        <f ca="1">IFERROR(VALUE(MID(Dados_ordenados[[#This Row],[ID 1-catálogo-código]],2,7)),"")</f>
        <v>25232</v>
      </c>
      <c r="N302" s="68">
        <f ca="1">IFERROR(VLOOKUP(COUNTIF(catmat_ord_col_range,Dados_ordenados[[#This Row],[ID 1-catálogo-código]])&amp;"-"&amp;Dados_ordenados[[#This Row],[ID 1-catálogo-código]],Dados_tratados[[CATMAT/CATSER - Contagem de ocorrências]:[Área Gestora + ID]],2,FALSE),"")</f>
        <v>2000</v>
      </c>
      <c r="O302" s="69" t="str">
        <f ca="1">IFERROR(VLOOKUP(COUNTIF(catmat_ord_col_range,Dados_ordenados[[#This Row],[ID 1-catálogo-código]])&amp;"-"&amp;Dados_ordenados[[#This Row],[ID 1-catálogo-código]],Dados_tratados[[CATMAT/CATSER - Contagem de ocorrências]:[Área Gestora + ID]],3,FALSE),"")</f>
        <v>EMAG-4</v>
      </c>
      <c r="P302" s="70" t="str">
        <f ca="1">IF(OR(Dados_ordenados[[#This Row],[ID 1-catálogo-código]]="",Dados_ordenados[[#This Row],[ID 1-catálogo-código]]&lt;&gt;catmat_anterior),Dados_ordenados[[#This Row],[Área Gestora-ID]],areagestoraID_anterior&amp;", "&amp;Dados_ordenados[[#This Row],[Área Gestora-ID]])</f>
        <v>EMAG-3, EMAG-4</v>
      </c>
      <c r="Q302" s="70" t="str">
        <f ca="1">IF(OR(Dados_ordenados[[#This Row],[ID 1-catálogo-código]]="",Dados_ordenados[[#This Row],[ID 1-catálogo-código]]&lt;&gt;catmat_proximo),Dados_ordenados[[#This Row],[ID concatenado por catálogo/código]],"")</f>
        <v>EMAG-3, EMAG-4</v>
      </c>
    </row>
    <row r="303" spans="1:17" x14ac:dyDescent="0.25">
      <c r="A303" s="63" t="str">
        <f ca="1">area_gestora_concatenada</f>
        <v>SSEG</v>
      </c>
      <c r="B303" s="64">
        <f ca="1">IFERROR(IF(INDEX(INDIRECT(area_gestora&amp;"!$B$6:$B$1000"),linha_itemPAC+1)=0,"NÃO INFORMADO",INDEX(INDIRECT(area_gestora&amp;"!$B$6:$B$1000"),linha_itemPAC+1)),"")</f>
        <v>23</v>
      </c>
      <c r="C303" s="64" t="str">
        <f ca="1">IFERROR(IF(INDEX(INDIRECT(area_gestora&amp;"!$D$6:$D$1000"),linha_itemPAC+1)="N/A","N/A", IF(INDEX(INDIRECT(area_gestora&amp;"!$D$6:$D$1000"),linha_itemPAC+1)="","NÃO INFORMADO", IF(INDEX(INDIRECT(area_gestora&amp;"!$D$6:$D$1000"),linha_itemPAC+1)=0,"NÃO INFORMADO", INDEX(INDIRECT(area_gestora&amp;"!$D$6:$D$1000"),linha_itemPAC+1)))),"")</f>
        <v>CATMAT</v>
      </c>
      <c r="D303" s="64">
        <f ca="1">IFERROR(IF(ISERROR(VALUE(Dados_tratados[[#This Row],[Catálogo]]))=FALSE,Dados_tratados[[#This Row],[Catálogo]],VLOOKUP(Dados_tratados[[#This Row],[Catálogo]],$S$3:$T$6,2,FALSE)),"")</f>
        <v>2</v>
      </c>
      <c r="E303" s="64">
        <f ca="1">IFERROR(IF(INDEX(INDIRECT(area_gestora&amp;"!$E$6:$E$1000"),linha_itemPAC+1)="N/A",9999999,
IF(INDEX(INDIRECT(area_gestora&amp;"!$E$6:$E$1000"),linha_itemPAC+1)="",0,
VALUE(INDEX(INDIRECT(area_gestora&amp;"!$E$6:$E$1000"),linha_itemPAC+1)))),"")</f>
        <v>1305</v>
      </c>
      <c r="F303" s="64">
        <f ca="1">IFERROR(IF(Dados_tratados[[#This Row],[Código CATSER ou Classe CATMAT]]="","",VALUE(1&amp;TEXT(Dados_tratados[[#This Row],[Código CATSER ou Classe CATMAT]],"0000000")&amp;Dados_tratados[[#This Row],[ID Catálogo]])),"")</f>
        <v>100013052</v>
      </c>
      <c r="G303" s="64" t="str">
        <f ca="1">IF(Dados_tratados[[#This Row],[Código CATSER ou Classe CATMAT]]="","",COUNTIF(catmat_col_range,Dados_tratados[[#This Row],[Concatenação ID 1-catálogo-código]])&amp;"-"&amp;Dados_tratados[[#This Row],[Concatenação ID 1-catálogo-código]])</f>
        <v>4-100013052</v>
      </c>
      <c r="H303" s="65">
        <f ca="1">IFERROR(INDEX(INDIRECT(area_gestora&amp;"!$L$6:$L$1000"),linha_itemPAC+1),"")</f>
        <v>0</v>
      </c>
      <c r="I303" s="66" t="str">
        <f ca="1">Dados_tratados[[#This Row],[Área Gestora]]&amp;"-"&amp;Dados_tratados[[#This Row],[ID PCA]]</f>
        <v>SSEG-23</v>
      </c>
      <c r="K303" s="67">
        <f ca="1">IFERROR(SMALL(Dados_tratados[Concatenação ID 1-catálogo-código],ROW(Dados_tratados[[#This Row],[Concatenação ID 1-catálogo-código]])-2),"")</f>
        <v>100254701</v>
      </c>
      <c r="L303" s="67" t="str">
        <f ca="1">IFERROR(INDEX('Tratamento de dados'!$S$3:$S$6,MATCH(VALUE(RIGHT(Dados_ordenados[[#This Row],[ID 1-catálogo-código]],1)),'Tratamento de dados'!$T$3:$T$6,0)),"")</f>
        <v>CATSER</v>
      </c>
      <c r="M303" s="67">
        <f ca="1">IFERROR(VALUE(MID(Dados_ordenados[[#This Row],[ID 1-catálogo-código]],2,7)),"")</f>
        <v>25470</v>
      </c>
      <c r="N303" s="68">
        <f ca="1">IFERROR(VLOOKUP(COUNTIF(catmat_ord_col_range,Dados_ordenados[[#This Row],[ID 1-catálogo-código]])&amp;"-"&amp;Dados_ordenados[[#This Row],[ID 1-catálogo-código]],Dados_tratados[[CATMAT/CATSER - Contagem de ocorrências]:[Área Gestora + ID]],2,FALSE),"")</f>
        <v>32968.339999999997</v>
      </c>
      <c r="O303" s="69" t="str">
        <f ca="1">IFERROR(VLOOKUP(COUNTIF(catmat_ord_col_range,Dados_ordenados[[#This Row],[ID 1-catálogo-código]])&amp;"-"&amp;Dados_ordenados[[#This Row],[ID 1-catálogo-código]],Dados_tratados[[CATMAT/CATSER - Contagem de ocorrências]:[Área Gestora + ID]],3,FALSE),"")</f>
        <v>SADI-92</v>
      </c>
      <c r="P303" s="70" t="str">
        <f ca="1">IF(OR(Dados_ordenados[[#This Row],[ID 1-catálogo-código]]="",Dados_ordenados[[#This Row],[ID 1-catálogo-código]]&lt;&gt;catmat_anterior),Dados_ordenados[[#This Row],[Área Gestora-ID]],areagestoraID_anterior&amp;", "&amp;Dados_ordenados[[#This Row],[Área Gestora-ID]])</f>
        <v>SADI-92</v>
      </c>
      <c r="Q303" s="70" t="str">
        <f ca="1">IF(OR(Dados_ordenados[[#This Row],[ID 1-catálogo-código]]="",Dados_ordenados[[#This Row],[ID 1-catálogo-código]]&lt;&gt;catmat_proximo),Dados_ordenados[[#This Row],[ID concatenado por catálogo/código]],"")</f>
        <v>SADI-92</v>
      </c>
    </row>
    <row r="304" spans="1:17" x14ac:dyDescent="0.25">
      <c r="A304" s="63" t="str">
        <f ca="1">area_gestora_concatenada</f>
        <v>SSEG</v>
      </c>
      <c r="B304" s="64">
        <f ca="1">IFERROR(IF(INDEX(INDIRECT(area_gestora&amp;"!$B$6:$B$1000"),linha_itemPAC+1)=0,"NÃO INFORMADO",INDEX(INDIRECT(area_gestora&amp;"!$B$6:$B$1000"),linha_itemPAC+1)),"")</f>
        <v>24</v>
      </c>
      <c r="C304" s="64" t="str">
        <f ca="1">IFERROR(IF(INDEX(INDIRECT(area_gestora&amp;"!$D$6:$D$1000"),linha_itemPAC+1)="N/A","N/A", IF(INDEX(INDIRECT(area_gestora&amp;"!$D$6:$D$1000"),linha_itemPAC+1)="","NÃO INFORMADO", IF(INDEX(INDIRECT(area_gestora&amp;"!$D$6:$D$1000"),linha_itemPAC+1)=0,"NÃO INFORMADO", INDEX(INDIRECT(area_gestora&amp;"!$D$6:$D$1000"),linha_itemPAC+1)))),"")</f>
        <v>CATMAT</v>
      </c>
      <c r="D304" s="64">
        <f ca="1">IFERROR(IF(ISERROR(VALUE(Dados_tratados[[#This Row],[Catálogo]]))=FALSE,Dados_tratados[[#This Row],[Catálogo]],VLOOKUP(Dados_tratados[[#This Row],[Catálogo]],$S$3:$T$6,2,FALSE)),"")</f>
        <v>2</v>
      </c>
      <c r="E304" s="64">
        <f ca="1">IFERROR(IF(INDEX(INDIRECT(area_gestora&amp;"!$E$6:$E$1000"),linha_itemPAC+1)="N/A",9999999,
IF(INDEX(INDIRECT(area_gestora&amp;"!$E$6:$E$1000"),linha_itemPAC+1)="",0,
VALUE(INDEX(INDIRECT(area_gestora&amp;"!$E$6:$E$1000"),linha_itemPAC+1)))),"")</f>
        <v>1330</v>
      </c>
      <c r="F304" s="64">
        <f ca="1">IFERROR(IF(Dados_tratados[[#This Row],[Código CATSER ou Classe CATMAT]]="","",VALUE(1&amp;TEXT(Dados_tratados[[#This Row],[Código CATSER ou Classe CATMAT]],"0000000")&amp;Dados_tratados[[#This Row],[ID Catálogo]])),"")</f>
        <v>100013302</v>
      </c>
      <c r="G304" s="64" t="str">
        <f ca="1">IF(Dados_tratados[[#This Row],[Código CATSER ou Classe CATMAT]]="","",COUNTIF(catmat_col_range,Dados_tratados[[#This Row],[Concatenação ID 1-catálogo-código]])&amp;"-"&amp;Dados_tratados[[#This Row],[Concatenação ID 1-catálogo-código]])</f>
        <v>1-100013302</v>
      </c>
      <c r="H304" s="65">
        <f ca="1">IFERROR(INDEX(INDIRECT(area_gestora&amp;"!$L$6:$L$1000"),linha_itemPAC+1),"")</f>
        <v>0</v>
      </c>
      <c r="I304" s="66" t="str">
        <f ca="1">Dados_tratados[[#This Row],[Área Gestora]]&amp;"-"&amp;Dados_tratados[[#This Row],[ID PCA]]</f>
        <v>SSEG-24</v>
      </c>
      <c r="K304" s="67">
        <f ca="1">IFERROR(SMALL(Dados_tratados[Concatenação ID 1-catálogo-código],ROW(Dados_tratados[[#This Row],[Concatenação ID 1-catálogo-código]])-2),"")</f>
        <v>100255181</v>
      </c>
      <c r="L304" s="67" t="str">
        <f ca="1">IFERROR(INDEX('Tratamento de dados'!$S$3:$S$6,MATCH(VALUE(RIGHT(Dados_ordenados[[#This Row],[ID 1-catálogo-código]],1)),'Tratamento de dados'!$T$3:$T$6,0)),"")</f>
        <v>CATSER</v>
      </c>
      <c r="M304" s="67">
        <f ca="1">IFERROR(VALUE(MID(Dados_ordenados[[#This Row],[ID 1-catálogo-código]],2,7)),"")</f>
        <v>25518</v>
      </c>
      <c r="N304" s="68">
        <f ca="1">IFERROR(VLOOKUP(COUNTIF(catmat_ord_col_range,Dados_ordenados[[#This Row],[ID 1-catálogo-código]])&amp;"-"&amp;Dados_ordenados[[#This Row],[ID 1-catálogo-código]],Dados_tratados[[CATMAT/CATSER - Contagem de ocorrências]:[Área Gestora + ID]],2,FALSE),"")</f>
        <v>242458</v>
      </c>
      <c r="O304" s="69" t="str">
        <f ca="1">IFERROR(VLOOKUP(COUNTIF(catmat_ord_col_range,Dados_ordenados[[#This Row],[ID 1-catálogo-código]])&amp;"-"&amp;Dados_ordenados[[#This Row],[ID 1-catálogo-código]],Dados_tratados[[CATMAT/CATSER - Contagem de ocorrências]:[Área Gestora + ID]],3,FALSE),"")</f>
        <v>SSEG-1</v>
      </c>
      <c r="P304" s="70" t="str">
        <f ca="1">IF(OR(Dados_ordenados[[#This Row],[ID 1-catálogo-código]]="",Dados_ordenados[[#This Row],[ID 1-catálogo-código]]&lt;&gt;catmat_anterior),Dados_ordenados[[#This Row],[Área Gestora-ID]],areagestoraID_anterior&amp;", "&amp;Dados_ordenados[[#This Row],[Área Gestora-ID]])</f>
        <v>SSEG-1</v>
      </c>
      <c r="Q304" s="70" t="str">
        <f ca="1">IF(OR(Dados_ordenados[[#This Row],[ID 1-catálogo-código]]="",Dados_ordenados[[#This Row],[ID 1-catálogo-código]]&lt;&gt;catmat_proximo),Dados_ordenados[[#This Row],[ID concatenado por catálogo/código]],"")</f>
        <v/>
      </c>
    </row>
    <row r="305" spans="1:17" x14ac:dyDescent="0.25">
      <c r="A305" s="63" t="str">
        <f ca="1">area_gestora_concatenada</f>
        <v>SSEG</v>
      </c>
      <c r="B305" s="64">
        <f ca="1">IFERROR(IF(INDEX(INDIRECT(area_gestora&amp;"!$B$6:$B$1000"),linha_itemPAC+1)=0,"NÃO INFORMADO",INDEX(INDIRECT(area_gestora&amp;"!$B$6:$B$1000"),linha_itemPAC+1)),"")</f>
        <v>25</v>
      </c>
      <c r="C305" s="64" t="str">
        <f ca="1">IFERROR(IF(INDEX(INDIRECT(area_gestora&amp;"!$D$6:$D$1000"),linha_itemPAC+1)="N/A","N/A", IF(INDEX(INDIRECT(area_gestora&amp;"!$D$6:$D$1000"),linha_itemPAC+1)="","NÃO INFORMADO", IF(INDEX(INDIRECT(area_gestora&amp;"!$D$6:$D$1000"),linha_itemPAC+1)=0,"NÃO INFORMADO", INDEX(INDIRECT(area_gestora&amp;"!$D$6:$D$1000"),linha_itemPAC+1)))),"")</f>
        <v>CATMAT</v>
      </c>
      <c r="D305" s="64">
        <f ca="1">IFERROR(IF(ISERROR(VALUE(Dados_tratados[[#This Row],[Catálogo]]))=FALSE,Dados_tratados[[#This Row],[Catálogo]],VLOOKUP(Dados_tratados[[#This Row],[Catálogo]],$S$3:$T$6,2,FALSE)),"")</f>
        <v>2</v>
      </c>
      <c r="E305" s="64">
        <f ca="1">IFERROR(IF(INDEX(INDIRECT(area_gestora&amp;"!$E$6:$E$1000"),linha_itemPAC+1)="N/A",9999999,
IF(INDEX(INDIRECT(area_gestora&amp;"!$E$6:$E$1000"),linha_itemPAC+1)="",0,
VALUE(INDEX(INDIRECT(area_gestora&amp;"!$E$6:$E$1000"),linha_itemPAC+1)))),"")</f>
        <v>1330</v>
      </c>
      <c r="F305" s="64">
        <f ca="1">IFERROR(IF(Dados_tratados[[#This Row],[Código CATSER ou Classe CATMAT]]="","",VALUE(1&amp;TEXT(Dados_tratados[[#This Row],[Código CATSER ou Classe CATMAT]],"0000000")&amp;Dados_tratados[[#This Row],[ID Catálogo]])),"")</f>
        <v>100013302</v>
      </c>
      <c r="G305" s="64" t="str">
        <f ca="1">IF(Dados_tratados[[#This Row],[Código CATSER ou Classe CATMAT]]="","",COUNTIF(catmat_col_range,Dados_tratados[[#This Row],[Concatenação ID 1-catálogo-código]])&amp;"-"&amp;Dados_tratados[[#This Row],[Concatenação ID 1-catálogo-código]])</f>
        <v>2-100013302</v>
      </c>
      <c r="H305" s="65">
        <f ca="1">IFERROR(INDEX(INDIRECT(area_gestora&amp;"!$L$6:$L$1000"),linha_itemPAC+1),"")</f>
        <v>0</v>
      </c>
      <c r="I305" s="66" t="str">
        <f ca="1">Dados_tratados[[#This Row],[Área Gestora]]&amp;"-"&amp;Dados_tratados[[#This Row],[ID PCA]]</f>
        <v>SSEG-25</v>
      </c>
      <c r="K305" s="67">
        <f ca="1">IFERROR(SMALL(Dados_tratados[Concatenação ID 1-catálogo-código],ROW(Dados_tratados[[#This Row],[Concatenação ID 1-catálogo-código]])-2),"")</f>
        <v>100255181</v>
      </c>
      <c r="L305" s="67" t="str">
        <f ca="1">IFERROR(INDEX('Tratamento de dados'!$S$3:$S$6,MATCH(VALUE(RIGHT(Dados_ordenados[[#This Row],[ID 1-catálogo-código]],1)),'Tratamento de dados'!$T$3:$T$6,0)),"")</f>
        <v>CATSER</v>
      </c>
      <c r="M305" s="67">
        <f ca="1">IFERROR(VALUE(MID(Dados_ordenados[[#This Row],[ID 1-catálogo-código]],2,7)),"")</f>
        <v>25518</v>
      </c>
      <c r="N305" s="68">
        <f ca="1">IFERROR(VLOOKUP(COUNTIF(catmat_ord_col_range,Dados_ordenados[[#This Row],[ID 1-catálogo-código]])&amp;"-"&amp;Dados_ordenados[[#This Row],[ID 1-catálogo-código]],Dados_tratados[[CATMAT/CATSER - Contagem de ocorrências]:[Área Gestora + ID]],2,FALSE),"")</f>
        <v>102000</v>
      </c>
      <c r="O305" s="69" t="str">
        <f ca="1">IFERROR(VLOOKUP(COUNTIF(catmat_ord_col_range,Dados_ordenados[[#This Row],[ID 1-catálogo-código]])&amp;"-"&amp;Dados_ordenados[[#This Row],[ID 1-catálogo-código]],Dados_tratados[[CATMAT/CATSER - Contagem de ocorrências]:[Área Gestora + ID]],3,FALSE),"")</f>
        <v>SSEG-2</v>
      </c>
      <c r="P305" s="70" t="str">
        <f ca="1">IF(OR(Dados_ordenados[[#This Row],[ID 1-catálogo-código]]="",Dados_ordenados[[#This Row],[ID 1-catálogo-código]]&lt;&gt;catmat_anterior),Dados_ordenados[[#This Row],[Área Gestora-ID]],areagestoraID_anterior&amp;", "&amp;Dados_ordenados[[#This Row],[Área Gestora-ID]])</f>
        <v>SSEG-1, SSEG-2</v>
      </c>
      <c r="Q305" s="70" t="str">
        <f ca="1">IF(OR(Dados_ordenados[[#This Row],[ID 1-catálogo-código]]="",Dados_ordenados[[#This Row],[ID 1-catálogo-código]]&lt;&gt;catmat_proximo),Dados_ordenados[[#This Row],[ID concatenado por catálogo/código]],"")</f>
        <v/>
      </c>
    </row>
    <row r="306" spans="1:17" x14ac:dyDescent="0.25">
      <c r="A306" s="63" t="str">
        <f ca="1">area_gestora_concatenada</f>
        <v>SSEG</v>
      </c>
      <c r="B306" s="64">
        <f ca="1">IFERROR(IF(INDEX(INDIRECT(area_gestora&amp;"!$B$6:$B$1000"),linha_itemPAC+1)=0,"NÃO INFORMADO",INDEX(INDIRECT(area_gestora&amp;"!$B$6:$B$1000"),linha_itemPAC+1)),"")</f>
        <v>26</v>
      </c>
      <c r="C306" s="64" t="str">
        <f ca="1">IFERROR(IF(INDEX(INDIRECT(area_gestora&amp;"!$D$6:$D$1000"),linha_itemPAC+1)="N/A","N/A", IF(INDEX(INDIRECT(area_gestora&amp;"!$D$6:$D$1000"),linha_itemPAC+1)="","NÃO INFORMADO", IF(INDEX(INDIRECT(area_gestora&amp;"!$D$6:$D$1000"),linha_itemPAC+1)=0,"NÃO INFORMADO", INDEX(INDIRECT(area_gestora&amp;"!$D$6:$D$1000"),linha_itemPAC+1)))),"")</f>
        <v>CATMAT</v>
      </c>
      <c r="D306" s="64">
        <f ca="1">IFERROR(IF(ISERROR(VALUE(Dados_tratados[[#This Row],[Catálogo]]))=FALSE,Dados_tratados[[#This Row],[Catálogo]],VLOOKUP(Dados_tratados[[#This Row],[Catálogo]],$S$3:$T$6,2,FALSE)),"")</f>
        <v>2</v>
      </c>
      <c r="E306" s="64">
        <f ca="1">IFERROR(IF(INDEX(INDIRECT(area_gestora&amp;"!$E$6:$E$1000"),linha_itemPAC+1)="N/A",9999999,
IF(INDEX(INDIRECT(area_gestora&amp;"!$E$6:$E$1000"),linha_itemPAC+1)="",0,
VALUE(INDEX(INDIRECT(area_gestora&amp;"!$E$6:$E$1000"),linha_itemPAC+1)))),"")</f>
        <v>1305</v>
      </c>
      <c r="F306" s="64">
        <f ca="1">IFERROR(IF(Dados_tratados[[#This Row],[Código CATSER ou Classe CATMAT]]="","",VALUE(1&amp;TEXT(Dados_tratados[[#This Row],[Código CATSER ou Classe CATMAT]],"0000000")&amp;Dados_tratados[[#This Row],[ID Catálogo]])),"")</f>
        <v>100013052</v>
      </c>
      <c r="G306" s="64" t="str">
        <f ca="1">IF(Dados_tratados[[#This Row],[Código CATSER ou Classe CATMAT]]="","",COUNTIF(catmat_col_range,Dados_tratados[[#This Row],[Concatenação ID 1-catálogo-código]])&amp;"-"&amp;Dados_tratados[[#This Row],[Concatenação ID 1-catálogo-código]])</f>
        <v>5-100013052</v>
      </c>
      <c r="H306" s="65">
        <f ca="1">IFERROR(INDEX(INDIRECT(area_gestora&amp;"!$L$6:$L$1000"),linha_itemPAC+1),"")</f>
        <v>67068</v>
      </c>
      <c r="I306" s="66" t="str">
        <f ca="1">Dados_tratados[[#This Row],[Área Gestora]]&amp;"-"&amp;Dados_tratados[[#This Row],[ID PCA]]</f>
        <v>SSEG-26</v>
      </c>
      <c r="K306" s="67">
        <f ca="1">IFERROR(SMALL(Dados_tratados[Concatenação ID 1-catálogo-código],ROW(Dados_tratados[[#This Row],[Concatenação ID 1-catálogo-código]])-2),"")</f>
        <v>100255181</v>
      </c>
      <c r="L306" s="67" t="str">
        <f ca="1">IFERROR(INDEX('Tratamento de dados'!$S$3:$S$6,MATCH(VALUE(RIGHT(Dados_ordenados[[#This Row],[ID 1-catálogo-código]],1)),'Tratamento de dados'!$T$3:$T$6,0)),"")</f>
        <v>CATSER</v>
      </c>
      <c r="M306" s="67">
        <f ca="1">IFERROR(VALUE(MID(Dados_ordenados[[#This Row],[ID 1-catálogo-código]],2,7)),"")</f>
        <v>25518</v>
      </c>
      <c r="N306" s="68">
        <f ca="1">IFERROR(VLOOKUP(COUNTIF(catmat_ord_col_range,Dados_ordenados[[#This Row],[ID 1-catálogo-código]])&amp;"-"&amp;Dados_ordenados[[#This Row],[ID 1-catálogo-código]],Dados_tratados[[CATMAT/CATSER - Contagem de ocorrências]:[Área Gestora + ID]],2,FALSE),"")</f>
        <v>97000</v>
      </c>
      <c r="O306" s="69" t="str">
        <f ca="1">IFERROR(VLOOKUP(COUNTIF(catmat_ord_col_range,Dados_ordenados[[#This Row],[ID 1-catálogo-código]])&amp;"-"&amp;Dados_ordenados[[#This Row],[ID 1-catálogo-código]],Dados_tratados[[CATMAT/CATSER - Contagem de ocorrências]:[Área Gestora + ID]],3,FALSE),"")</f>
        <v>SSEG-8</v>
      </c>
      <c r="P306" s="70" t="str">
        <f ca="1">IF(OR(Dados_ordenados[[#This Row],[ID 1-catálogo-código]]="",Dados_ordenados[[#This Row],[ID 1-catálogo-código]]&lt;&gt;catmat_anterior),Dados_ordenados[[#This Row],[Área Gestora-ID]],areagestoraID_anterior&amp;", "&amp;Dados_ordenados[[#This Row],[Área Gestora-ID]])</f>
        <v>SSEG-1, SSEG-2, SSEG-8</v>
      </c>
      <c r="Q306" s="70" t="str">
        <f ca="1">IF(OR(Dados_ordenados[[#This Row],[ID 1-catálogo-código]]="",Dados_ordenados[[#This Row],[ID 1-catálogo-código]]&lt;&gt;catmat_proximo),Dados_ordenados[[#This Row],[ID concatenado por catálogo/código]],"")</f>
        <v>SSEG-1, SSEG-2, SSEG-8</v>
      </c>
    </row>
    <row r="307" spans="1:17" x14ac:dyDescent="0.25">
      <c r="A307" s="63" t="str">
        <f ca="1">area_gestora_concatenada</f>
        <v>SSEG</v>
      </c>
      <c r="B307" s="64">
        <f ca="1">IFERROR(IF(INDEX(INDIRECT(area_gestora&amp;"!$B$6:$B$1000"),linha_itemPAC+1)=0,"NÃO INFORMADO",INDEX(INDIRECT(area_gestora&amp;"!$B$6:$B$1000"),linha_itemPAC+1)),"")</f>
        <v>27</v>
      </c>
      <c r="C307" s="64" t="str">
        <f ca="1">IFERROR(IF(INDEX(INDIRECT(area_gestora&amp;"!$D$6:$D$1000"),linha_itemPAC+1)="N/A","N/A", IF(INDEX(INDIRECT(area_gestora&amp;"!$D$6:$D$1000"),linha_itemPAC+1)="","NÃO INFORMADO", IF(INDEX(INDIRECT(area_gestora&amp;"!$D$6:$D$1000"),linha_itemPAC+1)=0,"NÃO INFORMADO", INDEX(INDIRECT(area_gestora&amp;"!$D$6:$D$1000"),linha_itemPAC+1)))),"")</f>
        <v>CATMAT</v>
      </c>
      <c r="D307" s="64">
        <f ca="1">IFERROR(IF(ISERROR(VALUE(Dados_tratados[[#This Row],[Catálogo]]))=FALSE,Dados_tratados[[#This Row],[Catálogo]],VLOOKUP(Dados_tratados[[#This Row],[Catálogo]],$S$3:$T$6,2,FALSE)),"")</f>
        <v>2</v>
      </c>
      <c r="E307" s="64">
        <f ca="1">IFERROR(IF(INDEX(INDIRECT(area_gestora&amp;"!$E$6:$E$1000"),linha_itemPAC+1)="N/A",9999999,
IF(INDEX(INDIRECT(area_gestora&amp;"!$E$6:$E$1000"),linha_itemPAC+1)="",0,
VALUE(INDEX(INDIRECT(area_gestora&amp;"!$E$6:$E$1000"),linha_itemPAC+1)))),"")</f>
        <v>1305</v>
      </c>
      <c r="F307" s="64">
        <f ca="1">IFERROR(IF(Dados_tratados[[#This Row],[Código CATSER ou Classe CATMAT]]="","",VALUE(1&amp;TEXT(Dados_tratados[[#This Row],[Código CATSER ou Classe CATMAT]],"0000000")&amp;Dados_tratados[[#This Row],[ID Catálogo]])),"")</f>
        <v>100013052</v>
      </c>
      <c r="G307" s="64" t="str">
        <f ca="1">IF(Dados_tratados[[#This Row],[Código CATSER ou Classe CATMAT]]="","",COUNTIF(catmat_col_range,Dados_tratados[[#This Row],[Concatenação ID 1-catálogo-código]])&amp;"-"&amp;Dados_tratados[[#This Row],[Concatenação ID 1-catálogo-código]])</f>
        <v>6-100013052</v>
      </c>
      <c r="H307" s="65">
        <f ca="1">IFERROR(INDEX(INDIRECT(area_gestora&amp;"!$L$6:$L$1000"),linha_itemPAC+1),"")</f>
        <v>0</v>
      </c>
      <c r="I307" s="66" t="str">
        <f ca="1">Dados_tratados[[#This Row],[Área Gestora]]&amp;"-"&amp;Dados_tratados[[#This Row],[ID PCA]]</f>
        <v>SSEG-27</v>
      </c>
      <c r="K307" s="67">
        <f ca="1">IFERROR(SMALL(Dados_tratados[Concatenação ID 1-catálogo-código],ROW(Dados_tratados[[#This Row],[Concatenação ID 1-catálogo-código]])-2),"")</f>
        <v>100255501</v>
      </c>
      <c r="L307" s="67" t="str">
        <f ca="1">IFERROR(INDEX('Tratamento de dados'!$S$3:$S$6,MATCH(VALUE(RIGHT(Dados_ordenados[[#This Row],[ID 1-catálogo-código]],1)),'Tratamento de dados'!$T$3:$T$6,0)),"")</f>
        <v>CATSER</v>
      </c>
      <c r="M307" s="67">
        <f ca="1">IFERROR(VALUE(MID(Dados_ordenados[[#This Row],[ID 1-catálogo-código]],2,7)),"")</f>
        <v>25550</v>
      </c>
      <c r="N307" s="68">
        <f ca="1">IFERROR(VLOOKUP(COUNTIF(catmat_ord_col_range,Dados_ordenados[[#This Row],[ID 1-catálogo-código]])&amp;"-"&amp;Dados_ordenados[[#This Row],[ID 1-catálogo-código]],Dados_tratados[[CATMAT/CATSER - Contagem de ocorrências]:[Área Gestora + ID]],2,FALSE),"")</f>
        <v>2896914</v>
      </c>
      <c r="O307" s="69" t="str">
        <f ca="1">IFERROR(VLOOKUP(COUNTIF(catmat_ord_col_range,Dados_ordenados[[#This Row],[ID 1-catálogo-código]])&amp;"-"&amp;Dados_ordenados[[#This Row],[ID 1-catálogo-código]],Dados_tratados[[CATMAT/CATSER - Contagem de ocorrências]:[Área Gestora + ID]],3,FALSE),"")</f>
        <v>SSEG-4</v>
      </c>
      <c r="P307" s="70" t="str">
        <f ca="1">IF(OR(Dados_ordenados[[#This Row],[ID 1-catálogo-código]]="",Dados_ordenados[[#This Row],[ID 1-catálogo-código]]&lt;&gt;catmat_anterior),Dados_ordenados[[#This Row],[Área Gestora-ID]],areagestoraID_anterior&amp;", "&amp;Dados_ordenados[[#This Row],[Área Gestora-ID]])</f>
        <v>SSEG-4</v>
      </c>
      <c r="Q307" s="70" t="str">
        <f ca="1">IF(OR(Dados_ordenados[[#This Row],[ID 1-catálogo-código]]="",Dados_ordenados[[#This Row],[ID 1-catálogo-código]]&lt;&gt;catmat_proximo),Dados_ordenados[[#This Row],[ID concatenado por catálogo/código]],"")</f>
        <v>SSEG-4</v>
      </c>
    </row>
    <row r="308" spans="1:17" x14ac:dyDescent="0.25">
      <c r="A308" s="63" t="str">
        <f ca="1">area_gestora_concatenada</f>
        <v>SSEG</v>
      </c>
      <c r="B308" s="64">
        <f ca="1">IFERROR(IF(INDEX(INDIRECT(area_gestora&amp;"!$B$6:$B$1000"),linha_itemPAC+1)=0,"NÃO INFORMADO",INDEX(INDIRECT(area_gestora&amp;"!$B$6:$B$1000"),linha_itemPAC+1)),"")</f>
        <v>28</v>
      </c>
      <c r="C308" s="64" t="str">
        <f ca="1">IFERROR(IF(INDEX(INDIRECT(area_gestora&amp;"!$D$6:$D$1000"),linha_itemPAC+1)="N/A","N/A", IF(INDEX(INDIRECT(area_gestora&amp;"!$D$6:$D$1000"),linha_itemPAC+1)="","NÃO INFORMADO", IF(INDEX(INDIRECT(area_gestora&amp;"!$D$6:$D$1000"),linha_itemPAC+1)=0,"NÃO INFORMADO", INDEX(INDIRECT(area_gestora&amp;"!$D$6:$D$1000"),linha_itemPAC+1)))),"")</f>
        <v>CATMAT</v>
      </c>
      <c r="D308" s="64">
        <f ca="1">IFERROR(IF(ISERROR(VALUE(Dados_tratados[[#This Row],[Catálogo]]))=FALSE,Dados_tratados[[#This Row],[Catálogo]],VLOOKUP(Dados_tratados[[#This Row],[Catálogo]],$S$3:$T$6,2,FALSE)),"")</f>
        <v>2</v>
      </c>
      <c r="E308" s="64">
        <f ca="1">IFERROR(IF(INDEX(INDIRECT(area_gestora&amp;"!$E$6:$E$1000"),linha_itemPAC+1)="N/A",9999999,
IF(INDEX(INDIRECT(area_gestora&amp;"!$E$6:$E$1000"),linha_itemPAC+1)="",0,
VALUE(INDEX(INDIRECT(area_gestora&amp;"!$E$6:$E$1000"),linha_itemPAC+1)))),"")</f>
        <v>1330</v>
      </c>
      <c r="F308" s="64">
        <f ca="1">IFERROR(IF(Dados_tratados[[#This Row],[Código CATSER ou Classe CATMAT]]="","",VALUE(1&amp;TEXT(Dados_tratados[[#This Row],[Código CATSER ou Classe CATMAT]],"0000000")&amp;Dados_tratados[[#This Row],[ID Catálogo]])),"")</f>
        <v>100013302</v>
      </c>
      <c r="G308" s="64" t="str">
        <f ca="1">IF(Dados_tratados[[#This Row],[Código CATSER ou Classe CATMAT]]="","",COUNTIF(catmat_col_range,Dados_tratados[[#This Row],[Concatenação ID 1-catálogo-código]])&amp;"-"&amp;Dados_tratados[[#This Row],[Concatenação ID 1-catálogo-código]])</f>
        <v>3-100013302</v>
      </c>
      <c r="H308" s="65">
        <f ca="1">IFERROR(INDEX(INDIRECT(area_gestora&amp;"!$L$6:$L$1000"),linha_itemPAC+1),"")</f>
        <v>41440</v>
      </c>
      <c r="I308" s="66" t="str">
        <f ca="1">Dados_tratados[[#This Row],[Área Gestora]]&amp;"-"&amp;Dados_tratados[[#This Row],[ID PCA]]</f>
        <v>SSEG-28</v>
      </c>
      <c r="K308" s="67">
        <f ca="1">IFERROR(SMALL(Dados_tratados[Concatenação ID 1-catálogo-código],ROW(Dados_tratados[[#This Row],[Concatenação ID 1-catálogo-código]])-2),"")</f>
        <v>100258281</v>
      </c>
      <c r="L308" s="67" t="str">
        <f ca="1">IFERROR(INDEX('Tratamento de dados'!$S$3:$S$6,MATCH(VALUE(RIGHT(Dados_ordenados[[#This Row],[ID 1-catálogo-código]],1)),'Tratamento de dados'!$T$3:$T$6,0)),"")</f>
        <v>CATSER</v>
      </c>
      <c r="M308" s="67">
        <f ca="1">IFERROR(VALUE(MID(Dados_ordenados[[#This Row],[ID 1-catálogo-código]],2,7)),"")</f>
        <v>25828</v>
      </c>
      <c r="N308" s="68">
        <f ca="1">IFERROR(VLOOKUP(COUNTIF(catmat_ord_col_range,Dados_ordenados[[#This Row],[ID 1-catálogo-código]])&amp;"-"&amp;Dados_ordenados[[#This Row],[ID 1-catálogo-código]],Dados_tratados[[CATMAT/CATSER - Contagem de ocorrências]:[Área Gestora + ID]],2,FALSE),"")</f>
        <v>368841.56</v>
      </c>
      <c r="O308" s="69" t="str">
        <f ca="1">IFERROR(VLOOKUP(COUNTIF(catmat_ord_col_range,Dados_ordenados[[#This Row],[ID 1-catálogo-código]])&amp;"-"&amp;Dados_ordenados[[#This Row],[ID 1-catálogo-código]],Dados_tratados[[CATMAT/CATSER - Contagem de ocorrências]:[Área Gestora + ID]],3,FALSE),"")</f>
        <v>EMAG-1</v>
      </c>
      <c r="P308" s="70" t="str">
        <f ca="1">IF(OR(Dados_ordenados[[#This Row],[ID 1-catálogo-código]]="",Dados_ordenados[[#This Row],[ID 1-catálogo-código]]&lt;&gt;catmat_anterior),Dados_ordenados[[#This Row],[Área Gestora-ID]],areagestoraID_anterior&amp;", "&amp;Dados_ordenados[[#This Row],[Área Gestora-ID]])</f>
        <v>EMAG-1</v>
      </c>
      <c r="Q308" s="70" t="str">
        <f ca="1">IF(OR(Dados_ordenados[[#This Row],[ID 1-catálogo-código]]="",Dados_ordenados[[#This Row],[ID 1-catálogo-código]]&lt;&gt;catmat_proximo),Dados_ordenados[[#This Row],[ID concatenado por catálogo/código]],"")</f>
        <v/>
      </c>
    </row>
    <row r="309" spans="1:17" x14ac:dyDescent="0.25">
      <c r="A309" s="63" t="str">
        <f ca="1">area_gestora_concatenada</f>
        <v>SSEG</v>
      </c>
      <c r="B309" s="64">
        <f ca="1">IFERROR(IF(INDEX(INDIRECT(area_gestora&amp;"!$B$6:$B$1000"),linha_itemPAC+1)=0,"NÃO INFORMADO",INDEX(INDIRECT(area_gestora&amp;"!$B$6:$B$1000"),linha_itemPAC+1)),"")</f>
        <v>29</v>
      </c>
      <c r="C309" s="64" t="str">
        <f ca="1">IFERROR(IF(INDEX(INDIRECT(area_gestora&amp;"!$D$6:$D$1000"),linha_itemPAC+1)="N/A","N/A", IF(INDEX(INDIRECT(area_gestora&amp;"!$D$6:$D$1000"),linha_itemPAC+1)="","NÃO INFORMADO", IF(INDEX(INDIRECT(area_gestora&amp;"!$D$6:$D$1000"),linha_itemPAC+1)=0,"NÃO INFORMADO", INDEX(INDIRECT(area_gestora&amp;"!$D$6:$D$1000"),linha_itemPAC+1)))),"")</f>
        <v>CATMAT</v>
      </c>
      <c r="D309" s="64">
        <f ca="1">IFERROR(IF(ISERROR(VALUE(Dados_tratados[[#This Row],[Catálogo]]))=FALSE,Dados_tratados[[#This Row],[Catálogo]],VLOOKUP(Dados_tratados[[#This Row],[Catálogo]],$S$3:$T$6,2,FALSE)),"")</f>
        <v>2</v>
      </c>
      <c r="E309" s="64">
        <f ca="1">IFERROR(IF(INDEX(INDIRECT(area_gestora&amp;"!$E$6:$E$1000"),linha_itemPAC+1)="N/A",9999999,
IF(INDEX(INDIRECT(area_gestora&amp;"!$E$6:$E$1000"),linha_itemPAC+1)="",0,
VALUE(INDEX(INDIRECT(area_gestora&amp;"!$E$6:$E$1000"),linha_itemPAC+1)))),"")</f>
        <v>1330</v>
      </c>
      <c r="F309" s="64">
        <f ca="1">IFERROR(IF(Dados_tratados[[#This Row],[Código CATSER ou Classe CATMAT]]="","",VALUE(1&amp;TEXT(Dados_tratados[[#This Row],[Código CATSER ou Classe CATMAT]],"0000000")&amp;Dados_tratados[[#This Row],[ID Catálogo]])),"")</f>
        <v>100013302</v>
      </c>
      <c r="G309" s="64" t="str">
        <f ca="1">IF(Dados_tratados[[#This Row],[Código CATSER ou Classe CATMAT]]="","",COUNTIF(catmat_col_range,Dados_tratados[[#This Row],[Concatenação ID 1-catálogo-código]])&amp;"-"&amp;Dados_tratados[[#This Row],[Concatenação ID 1-catálogo-código]])</f>
        <v>4-100013302</v>
      </c>
      <c r="H309" s="65">
        <f ca="1">IFERROR(INDEX(INDIRECT(area_gestora&amp;"!$L$6:$L$1000"),linha_itemPAC+1),"")</f>
        <v>12510</v>
      </c>
      <c r="I309" s="66" t="str">
        <f ca="1">Dados_tratados[[#This Row],[Área Gestora]]&amp;"-"&amp;Dados_tratados[[#This Row],[ID PCA]]</f>
        <v>SSEG-29</v>
      </c>
      <c r="K309" s="67">
        <f ca="1">IFERROR(SMALL(Dados_tratados[Concatenação ID 1-catálogo-código],ROW(Dados_tratados[[#This Row],[Concatenação ID 1-catálogo-código]])-2),"")</f>
        <v>100258281</v>
      </c>
      <c r="L309" s="67" t="str">
        <f ca="1">IFERROR(INDEX('Tratamento de dados'!$S$3:$S$6,MATCH(VALUE(RIGHT(Dados_ordenados[[#This Row],[ID 1-catálogo-código]],1)),'Tratamento de dados'!$T$3:$T$6,0)),"")</f>
        <v>CATSER</v>
      </c>
      <c r="M309" s="67">
        <f ca="1">IFERROR(VALUE(MID(Dados_ordenados[[#This Row],[ID 1-catálogo-código]],2,7)),"")</f>
        <v>25828</v>
      </c>
      <c r="N309" s="68">
        <f ca="1">IFERROR(VLOOKUP(COUNTIF(catmat_ord_col_range,Dados_ordenados[[#This Row],[ID 1-catálogo-código]])&amp;"-"&amp;Dados_ordenados[[#This Row],[ID 1-catálogo-código]],Dados_tratados[[CATMAT/CATSER - Contagem de ocorrências]:[Área Gestora + ID]],2,FALSE),"")</f>
        <v>2974.99</v>
      </c>
      <c r="O309" s="69" t="str">
        <f ca="1">IFERROR(VLOOKUP(COUNTIF(catmat_ord_col_range,Dados_ordenados[[#This Row],[ID 1-catálogo-código]])&amp;"-"&amp;Dados_ordenados[[#This Row],[ID 1-catálogo-código]],Dados_tratados[[CATMAT/CATSER - Contagem de ocorrências]:[Área Gestora + ID]],3,FALSE),"")</f>
        <v>SEGE-3</v>
      </c>
      <c r="P309" s="70" t="str">
        <f ca="1">IF(OR(Dados_ordenados[[#This Row],[ID 1-catálogo-código]]="",Dados_ordenados[[#This Row],[ID 1-catálogo-código]]&lt;&gt;catmat_anterior),Dados_ordenados[[#This Row],[Área Gestora-ID]],areagestoraID_anterior&amp;", "&amp;Dados_ordenados[[#This Row],[Área Gestora-ID]])</f>
        <v>EMAG-1, SEGE-3</v>
      </c>
      <c r="Q309" s="70" t="str">
        <f ca="1">IF(OR(Dados_ordenados[[#This Row],[ID 1-catálogo-código]]="",Dados_ordenados[[#This Row],[ID 1-catálogo-código]]&lt;&gt;catmat_proximo),Dados_ordenados[[#This Row],[ID concatenado por catálogo/código]],"")</f>
        <v/>
      </c>
    </row>
    <row r="310" spans="1:17" x14ac:dyDescent="0.25">
      <c r="A310" s="63" t="str">
        <f ca="1">area_gestora_concatenada</f>
        <v>SSEG</v>
      </c>
      <c r="B310" s="64">
        <f ca="1">IFERROR(IF(INDEX(INDIRECT(area_gestora&amp;"!$B$6:$B$1000"),linha_itemPAC+1)=0,"NÃO INFORMADO",INDEX(INDIRECT(area_gestora&amp;"!$B$6:$B$1000"),linha_itemPAC+1)),"")</f>
        <v>30</v>
      </c>
      <c r="C310" s="64" t="str">
        <f ca="1">IFERROR(IF(INDEX(INDIRECT(area_gestora&amp;"!$D$6:$D$1000"),linha_itemPAC+1)="N/A","N/A", IF(INDEX(INDIRECT(area_gestora&amp;"!$D$6:$D$1000"),linha_itemPAC+1)="","NÃO INFORMADO", IF(INDEX(INDIRECT(area_gestora&amp;"!$D$6:$D$1000"),linha_itemPAC+1)=0,"NÃO INFORMADO", INDEX(INDIRECT(area_gestora&amp;"!$D$6:$D$1000"),linha_itemPAC+1)))),"")</f>
        <v>CATMAT</v>
      </c>
      <c r="D310" s="64">
        <f ca="1">IFERROR(IF(ISERROR(VALUE(Dados_tratados[[#This Row],[Catálogo]]))=FALSE,Dados_tratados[[#This Row],[Catálogo]],VLOOKUP(Dados_tratados[[#This Row],[Catálogo]],$S$3:$T$6,2,FALSE)),"")</f>
        <v>2</v>
      </c>
      <c r="E310" s="64">
        <f ca="1">IFERROR(IF(INDEX(INDIRECT(area_gestora&amp;"!$E$6:$E$1000"),linha_itemPAC+1)="N/A",9999999,
IF(INDEX(INDIRECT(area_gestora&amp;"!$E$6:$E$1000"),linha_itemPAC+1)="",0,
VALUE(INDEX(INDIRECT(area_gestora&amp;"!$E$6:$E$1000"),linha_itemPAC+1)))),"")</f>
        <v>1040</v>
      </c>
      <c r="F310" s="64">
        <f ca="1">IFERROR(IF(Dados_tratados[[#This Row],[Código CATSER ou Classe CATMAT]]="","",VALUE(1&amp;TEXT(Dados_tratados[[#This Row],[Código CATSER ou Classe CATMAT]],"0000000")&amp;Dados_tratados[[#This Row],[ID Catálogo]])),"")</f>
        <v>100010402</v>
      </c>
      <c r="G310" s="64" t="str">
        <f ca="1">IF(Dados_tratados[[#This Row],[Código CATSER ou Classe CATMAT]]="","",COUNTIF(catmat_col_range,Dados_tratados[[#This Row],[Concatenação ID 1-catálogo-código]])&amp;"-"&amp;Dados_tratados[[#This Row],[Concatenação ID 1-catálogo-código]])</f>
        <v>1-100010402</v>
      </c>
      <c r="H310" s="65">
        <f ca="1">IFERROR(INDEX(INDIRECT(area_gestora&amp;"!$L$6:$L$1000"),linha_itemPAC+1),"")</f>
        <v>19050</v>
      </c>
      <c r="I310" s="66" t="str">
        <f ca="1">Dados_tratados[[#This Row],[Área Gestora]]&amp;"-"&amp;Dados_tratados[[#This Row],[ID PCA]]</f>
        <v>SSEG-30</v>
      </c>
      <c r="K310" s="67">
        <f ca="1">IFERROR(SMALL(Dados_tratados[Concatenação ID 1-catálogo-código],ROW(Dados_tratados[[#This Row],[Concatenação ID 1-catálogo-código]])-2),"")</f>
        <v>100258281</v>
      </c>
      <c r="L310" s="67" t="str">
        <f ca="1">IFERROR(INDEX('Tratamento de dados'!$S$3:$S$6,MATCH(VALUE(RIGHT(Dados_ordenados[[#This Row],[ID 1-catálogo-código]],1)),'Tratamento de dados'!$T$3:$T$6,0)),"")</f>
        <v>CATSER</v>
      </c>
      <c r="M310" s="67">
        <f ca="1">IFERROR(VALUE(MID(Dados_ordenados[[#This Row],[ID 1-catálogo-código]],2,7)),"")</f>
        <v>25828</v>
      </c>
      <c r="N310" s="68">
        <f ca="1">IFERROR(VLOOKUP(COUNTIF(catmat_ord_col_range,Dados_ordenados[[#This Row],[ID 1-catálogo-código]])&amp;"-"&amp;Dados_ordenados[[#This Row],[ID 1-catálogo-código]],Dados_tratados[[CATMAT/CATSER - Contagem de ocorrências]:[Área Gestora + ID]],2,FALSE),"")</f>
        <v>9230.57</v>
      </c>
      <c r="O310" s="69" t="str">
        <f ca="1">IFERROR(VLOOKUP(COUNTIF(catmat_ord_col_range,Dados_ordenados[[#This Row],[ID 1-catálogo-código]])&amp;"-"&amp;Dados_ordenados[[#This Row],[ID 1-catálogo-código]],Dados_tratados[[CATMAT/CATSER - Contagem de ocorrências]:[Área Gestora + ID]],3,FALSE),"")</f>
        <v>SEGE-3</v>
      </c>
      <c r="P310" s="70" t="str">
        <f ca="1">IF(OR(Dados_ordenados[[#This Row],[ID 1-catálogo-código]]="",Dados_ordenados[[#This Row],[ID 1-catálogo-código]]&lt;&gt;catmat_anterior),Dados_ordenados[[#This Row],[Área Gestora-ID]],areagestoraID_anterior&amp;", "&amp;Dados_ordenados[[#This Row],[Área Gestora-ID]])</f>
        <v>EMAG-1, SEGE-3, SEGE-3</v>
      </c>
      <c r="Q310" s="70" t="str">
        <f ca="1">IF(OR(Dados_ordenados[[#This Row],[ID 1-catálogo-código]]="",Dados_ordenados[[#This Row],[ID 1-catálogo-código]]&lt;&gt;catmat_proximo),Dados_ordenados[[#This Row],[ID concatenado por catálogo/código]],"")</f>
        <v/>
      </c>
    </row>
    <row r="311" spans="1:17" x14ac:dyDescent="0.25">
      <c r="A311" s="63" t="str">
        <f ca="1">area_gestora_concatenada</f>
        <v>SSEG</v>
      </c>
      <c r="B311" s="64">
        <f ca="1">IFERROR(IF(INDEX(INDIRECT(area_gestora&amp;"!$B$6:$B$1000"),linha_itemPAC+1)=0,"NÃO INFORMADO",INDEX(INDIRECT(area_gestora&amp;"!$B$6:$B$1000"),linha_itemPAC+1)),"")</f>
        <v>31</v>
      </c>
      <c r="C311" s="64" t="str">
        <f ca="1">IFERROR(IF(INDEX(INDIRECT(area_gestora&amp;"!$D$6:$D$1000"),linha_itemPAC+1)="N/A","N/A", IF(INDEX(INDIRECT(area_gestora&amp;"!$D$6:$D$1000"),linha_itemPAC+1)="","NÃO INFORMADO", IF(INDEX(INDIRECT(area_gestora&amp;"!$D$6:$D$1000"),linha_itemPAC+1)=0,"NÃO INFORMADO", INDEX(INDIRECT(area_gestora&amp;"!$D$6:$D$1000"),linha_itemPAC+1)))),"")</f>
        <v>CATMAT</v>
      </c>
      <c r="D311" s="64">
        <f ca="1">IFERROR(IF(ISERROR(VALUE(Dados_tratados[[#This Row],[Catálogo]]))=FALSE,Dados_tratados[[#This Row],[Catálogo]],VLOOKUP(Dados_tratados[[#This Row],[Catálogo]],$S$3:$T$6,2,FALSE)),"")</f>
        <v>2</v>
      </c>
      <c r="E311" s="64">
        <f ca="1">IFERROR(IF(INDEX(INDIRECT(area_gestora&amp;"!$E$6:$E$1000"),linha_itemPAC+1)="N/A",9999999,
IF(INDEX(INDIRECT(area_gestora&amp;"!$E$6:$E$1000"),linha_itemPAC+1)="",0,
VALUE(INDEX(INDIRECT(area_gestora&amp;"!$E$6:$E$1000"),linha_itemPAC+1)))),"")</f>
        <v>1040</v>
      </c>
      <c r="F311" s="64">
        <f ca="1">IFERROR(IF(Dados_tratados[[#This Row],[Código CATSER ou Classe CATMAT]]="","",VALUE(1&amp;TEXT(Dados_tratados[[#This Row],[Código CATSER ou Classe CATMAT]],"0000000")&amp;Dados_tratados[[#This Row],[ID Catálogo]])),"")</f>
        <v>100010402</v>
      </c>
      <c r="G311" s="64" t="str">
        <f ca="1">IF(Dados_tratados[[#This Row],[Código CATSER ou Classe CATMAT]]="","",COUNTIF(catmat_col_range,Dados_tratados[[#This Row],[Concatenação ID 1-catálogo-código]])&amp;"-"&amp;Dados_tratados[[#This Row],[Concatenação ID 1-catálogo-código]])</f>
        <v>2-100010402</v>
      </c>
      <c r="H311" s="65">
        <f ca="1">IFERROR(INDEX(INDIRECT(area_gestora&amp;"!$L$6:$L$1000"),linha_itemPAC+1),"")</f>
        <v>12270</v>
      </c>
      <c r="I311" s="66" t="str">
        <f ca="1">Dados_tratados[[#This Row],[Área Gestora]]&amp;"-"&amp;Dados_tratados[[#This Row],[ID PCA]]</f>
        <v>SSEG-31</v>
      </c>
      <c r="K311" s="67">
        <f ca="1">IFERROR(SMALL(Dados_tratados[Concatenação ID 1-catálogo-código],ROW(Dados_tratados[[#This Row],[Concatenação ID 1-catálogo-código]])-2),"")</f>
        <v>100258281</v>
      </c>
      <c r="L311" s="67" t="str">
        <f ca="1">IFERROR(INDEX('Tratamento de dados'!$S$3:$S$6,MATCH(VALUE(RIGHT(Dados_ordenados[[#This Row],[ID 1-catálogo-código]],1)),'Tratamento de dados'!$T$3:$T$6,0)),"")</f>
        <v>CATSER</v>
      </c>
      <c r="M311" s="67">
        <f ca="1">IFERROR(VALUE(MID(Dados_ordenados[[#This Row],[ID 1-catálogo-código]],2,7)),"")</f>
        <v>25828</v>
      </c>
      <c r="N311" s="68">
        <f ca="1">IFERROR(VLOOKUP(COUNTIF(catmat_ord_col_range,Dados_ordenados[[#This Row],[ID 1-catálogo-código]])&amp;"-"&amp;Dados_ordenados[[#This Row],[ID 1-catálogo-código]],Dados_tratados[[CATMAT/CATSER - Contagem de ocorrências]:[Área Gestora + ID]],2,FALSE),"")</f>
        <v>0</v>
      </c>
      <c r="O311" s="69" t="str">
        <f ca="1">IFERROR(VLOOKUP(COUNTIF(catmat_ord_col_range,Dados_ordenados[[#This Row],[ID 1-catálogo-código]])&amp;"-"&amp;Dados_ordenados[[#This Row],[ID 1-catálogo-código]],Dados_tratados[[CATMAT/CATSER - Contagem de ocorrências]:[Área Gestora + ID]],3,FALSE),"")</f>
        <v>SEGE-5</v>
      </c>
      <c r="P311" s="70" t="str">
        <f ca="1">IF(OR(Dados_ordenados[[#This Row],[ID 1-catálogo-código]]="",Dados_ordenados[[#This Row],[ID 1-catálogo-código]]&lt;&gt;catmat_anterior),Dados_ordenados[[#This Row],[Área Gestora-ID]],areagestoraID_anterior&amp;", "&amp;Dados_ordenados[[#This Row],[Área Gestora-ID]])</f>
        <v>EMAG-1, SEGE-3, SEGE-3, SEGE-5</v>
      </c>
      <c r="Q311" s="70" t="str">
        <f ca="1">IF(OR(Dados_ordenados[[#This Row],[ID 1-catálogo-código]]="",Dados_ordenados[[#This Row],[ID 1-catálogo-código]]&lt;&gt;catmat_proximo),Dados_ordenados[[#This Row],[ID concatenado por catálogo/código]],"")</f>
        <v>EMAG-1, SEGE-3, SEGE-3, SEGE-5</v>
      </c>
    </row>
    <row r="312" spans="1:17" x14ac:dyDescent="0.25">
      <c r="A312" s="63" t="str">
        <f ca="1">area_gestora_concatenada</f>
        <v>SSEG</v>
      </c>
      <c r="B312" s="64">
        <f ca="1">IFERROR(IF(INDEX(INDIRECT(area_gestora&amp;"!$B$6:$B$1000"),linha_itemPAC+1)=0,"NÃO INFORMADO",INDEX(INDIRECT(area_gestora&amp;"!$B$6:$B$1000"),linha_itemPAC+1)),"")</f>
        <v>32</v>
      </c>
      <c r="C312" s="64" t="str">
        <f ca="1">IFERROR(IF(INDEX(INDIRECT(area_gestora&amp;"!$D$6:$D$1000"),linha_itemPAC+1)="N/A","N/A", IF(INDEX(INDIRECT(area_gestora&amp;"!$D$6:$D$1000"),linha_itemPAC+1)="","NÃO INFORMADO", IF(INDEX(INDIRECT(area_gestora&amp;"!$D$6:$D$1000"),linha_itemPAC+1)=0,"NÃO INFORMADO", INDEX(INDIRECT(area_gestora&amp;"!$D$6:$D$1000"),linha_itemPAC+1)))),"")</f>
        <v>CATMAT</v>
      </c>
      <c r="D312" s="64">
        <f ca="1">IFERROR(IF(ISERROR(VALUE(Dados_tratados[[#This Row],[Catálogo]]))=FALSE,Dados_tratados[[#This Row],[Catálogo]],VLOOKUP(Dados_tratados[[#This Row],[Catálogo]],$S$3:$T$6,2,FALSE)),"")</f>
        <v>2</v>
      </c>
      <c r="E312" s="64">
        <f ca="1">IFERROR(IF(INDEX(INDIRECT(area_gestora&amp;"!$E$6:$E$1000"),linha_itemPAC+1)="N/A",9999999,
IF(INDEX(INDIRECT(area_gestora&amp;"!$E$6:$E$1000"),linha_itemPAC+1)="",0,
VALUE(INDEX(INDIRECT(area_gestora&amp;"!$E$6:$E$1000"),linha_itemPAC+1)))),"")</f>
        <v>8465</v>
      </c>
      <c r="F312" s="64">
        <f ca="1">IFERROR(IF(Dados_tratados[[#This Row],[Código CATSER ou Classe CATMAT]]="","",VALUE(1&amp;TEXT(Dados_tratados[[#This Row],[Código CATSER ou Classe CATMAT]],"0000000")&amp;Dados_tratados[[#This Row],[ID Catálogo]])),"")</f>
        <v>100084652</v>
      </c>
      <c r="G312" s="64" t="str">
        <f ca="1">IF(Dados_tratados[[#This Row],[Código CATSER ou Classe CATMAT]]="","",COUNTIF(catmat_col_range,Dados_tratados[[#This Row],[Concatenação ID 1-catálogo-código]])&amp;"-"&amp;Dados_tratados[[#This Row],[Concatenação ID 1-catálogo-código]])</f>
        <v>1-100084652</v>
      </c>
      <c r="H312" s="65">
        <f ca="1">IFERROR(INDEX(INDIRECT(area_gestora&amp;"!$L$6:$L$1000"),linha_itemPAC+1),"")</f>
        <v>0</v>
      </c>
      <c r="I312" s="66" t="str">
        <f ca="1">Dados_tratados[[#This Row],[Área Gestora]]&amp;"-"&amp;Dados_tratados[[#This Row],[ID PCA]]</f>
        <v>SSEG-32</v>
      </c>
      <c r="K312" s="67">
        <f ca="1">IFERROR(SMALL(Dados_tratados[Concatenação ID 1-catálogo-código],ROW(Dados_tratados[[#This Row],[Concatenação ID 1-catálogo-código]])-2),"")</f>
        <v>100259921</v>
      </c>
      <c r="L312" s="67" t="str">
        <f ca="1">IFERROR(INDEX('Tratamento de dados'!$S$3:$S$6,MATCH(VALUE(RIGHT(Dados_ordenados[[#This Row],[ID 1-catálogo-código]],1)),'Tratamento de dados'!$T$3:$T$6,0)),"")</f>
        <v>CATSER</v>
      </c>
      <c r="M312" s="67">
        <f ca="1">IFERROR(VALUE(MID(Dados_ordenados[[#This Row],[ID 1-catálogo-código]],2,7)),"")</f>
        <v>25992</v>
      </c>
      <c r="N312" s="68">
        <f ca="1">IFERROR(VLOOKUP(COUNTIF(catmat_ord_col_range,Dados_ordenados[[#This Row],[ID 1-catálogo-código]])&amp;"-"&amp;Dados_ordenados[[#This Row],[ID 1-catálogo-código]],Dados_tratados[[CATMAT/CATSER - Contagem de ocorrências]:[Área Gestora + ID]],2,FALSE),"")</f>
        <v>3684</v>
      </c>
      <c r="O312" s="69" t="str">
        <f ca="1">IFERROR(VLOOKUP(COUNTIF(catmat_ord_col_range,Dados_ordenados[[#This Row],[ID 1-catálogo-código]])&amp;"-"&amp;Dados_ordenados[[#This Row],[ID 1-catálogo-código]],Dados_tratados[[CATMAT/CATSER - Contagem de ocorrências]:[Área Gestora + ID]],3,FALSE),"")</f>
        <v>SETI-3</v>
      </c>
      <c r="P312" s="70" t="str">
        <f ca="1">IF(OR(Dados_ordenados[[#This Row],[ID 1-catálogo-código]]="",Dados_ordenados[[#This Row],[ID 1-catálogo-código]]&lt;&gt;catmat_anterior),Dados_ordenados[[#This Row],[Área Gestora-ID]],areagestoraID_anterior&amp;", "&amp;Dados_ordenados[[#This Row],[Área Gestora-ID]])</f>
        <v>SETI-3</v>
      </c>
      <c r="Q312" s="70" t="str">
        <f ca="1">IF(OR(Dados_ordenados[[#This Row],[ID 1-catálogo-código]]="",Dados_ordenados[[#This Row],[ID 1-catálogo-código]]&lt;&gt;catmat_proximo),Dados_ordenados[[#This Row],[ID concatenado por catálogo/código]],"")</f>
        <v/>
      </c>
    </row>
    <row r="313" spans="1:17" x14ac:dyDescent="0.25">
      <c r="A313" s="63" t="str">
        <f ca="1">area_gestora_concatenada</f>
        <v>SSEG</v>
      </c>
      <c r="B313" s="64">
        <f ca="1">IFERROR(IF(INDEX(INDIRECT(area_gestora&amp;"!$B$6:$B$1000"),linha_itemPAC+1)=0,"NÃO INFORMADO",INDEX(INDIRECT(area_gestora&amp;"!$B$6:$B$1000"),linha_itemPAC+1)),"")</f>
        <v>33</v>
      </c>
      <c r="C313" s="64" t="str">
        <f ca="1">IFERROR(IF(INDEX(INDIRECT(area_gestora&amp;"!$D$6:$D$1000"),linha_itemPAC+1)="N/A","N/A", IF(INDEX(INDIRECT(area_gestora&amp;"!$D$6:$D$1000"),linha_itemPAC+1)="","NÃO INFORMADO", IF(INDEX(INDIRECT(area_gestora&amp;"!$D$6:$D$1000"),linha_itemPAC+1)=0,"NÃO INFORMADO", INDEX(INDIRECT(area_gestora&amp;"!$D$6:$D$1000"),linha_itemPAC+1)))),"")</f>
        <v>CATMAT</v>
      </c>
      <c r="D313" s="64">
        <f ca="1">IFERROR(IF(ISERROR(VALUE(Dados_tratados[[#This Row],[Catálogo]]))=FALSE,Dados_tratados[[#This Row],[Catálogo]],VLOOKUP(Dados_tratados[[#This Row],[Catálogo]],$S$3:$T$6,2,FALSE)),"")</f>
        <v>2</v>
      </c>
      <c r="E313" s="64">
        <f ca="1">IFERROR(IF(INDEX(INDIRECT(area_gestora&amp;"!$E$6:$E$1000"),linha_itemPAC+1)="N/A",9999999,
IF(INDEX(INDIRECT(area_gestora&amp;"!$E$6:$E$1000"),linha_itemPAC+1)="",0,
VALUE(INDEX(INDIRECT(area_gestora&amp;"!$E$6:$E$1000"),linha_itemPAC+1)))),"")</f>
        <v>1005</v>
      </c>
      <c r="F313" s="64">
        <f ca="1">IFERROR(IF(Dados_tratados[[#This Row],[Código CATSER ou Classe CATMAT]]="","",VALUE(1&amp;TEXT(Dados_tratados[[#This Row],[Código CATSER ou Classe CATMAT]],"0000000")&amp;Dados_tratados[[#This Row],[ID Catálogo]])),"")</f>
        <v>100010052</v>
      </c>
      <c r="G313" s="64" t="str">
        <f ca="1">IF(Dados_tratados[[#This Row],[Código CATSER ou Classe CATMAT]]="","",COUNTIF(catmat_col_range,Dados_tratados[[#This Row],[Concatenação ID 1-catálogo-código]])&amp;"-"&amp;Dados_tratados[[#This Row],[Concatenação ID 1-catálogo-código]])</f>
        <v>1-100010052</v>
      </c>
      <c r="H313" s="65">
        <f ca="1">IFERROR(INDEX(INDIRECT(area_gestora&amp;"!$L$6:$L$1000"),linha_itemPAC+1),"")</f>
        <v>2310</v>
      </c>
      <c r="I313" s="66" t="str">
        <f ca="1">Dados_tratados[[#This Row],[Área Gestora]]&amp;"-"&amp;Dados_tratados[[#This Row],[ID PCA]]</f>
        <v>SSEG-33</v>
      </c>
      <c r="K313" s="67">
        <f ca="1">IFERROR(SMALL(Dados_tratados[Concatenação ID 1-catálogo-código],ROW(Dados_tratados[[#This Row],[Concatenação ID 1-catálogo-código]])-2),"")</f>
        <v>100259921</v>
      </c>
      <c r="L313" s="67" t="str">
        <f ca="1">IFERROR(INDEX('Tratamento de dados'!$S$3:$S$6,MATCH(VALUE(RIGHT(Dados_ordenados[[#This Row],[ID 1-catálogo-código]],1)),'Tratamento de dados'!$T$3:$T$6,0)),"")</f>
        <v>CATSER</v>
      </c>
      <c r="M313" s="67">
        <f ca="1">IFERROR(VALUE(MID(Dados_ordenados[[#This Row],[ID 1-catálogo-código]],2,7)),"")</f>
        <v>25992</v>
      </c>
      <c r="N313" s="68">
        <f ca="1">IFERROR(VLOOKUP(COUNTIF(catmat_ord_col_range,Dados_ordenados[[#This Row],[ID 1-catálogo-código]])&amp;"-"&amp;Dados_ordenados[[#This Row],[ID 1-catálogo-código]],Dados_tratados[[CATMAT/CATSER - Contagem de ocorrências]:[Área Gestora + ID]],2,FALSE),"")</f>
        <v>719981</v>
      </c>
      <c r="O313" s="69" t="str">
        <f ca="1">IFERROR(VLOOKUP(COUNTIF(catmat_ord_col_range,Dados_ordenados[[#This Row],[ID 1-catálogo-código]])&amp;"-"&amp;Dados_ordenados[[#This Row],[ID 1-catálogo-código]],Dados_tratados[[CATMAT/CATSER - Contagem de ocorrências]:[Área Gestora + ID]],3,FALSE),"")</f>
        <v>SETI-4</v>
      </c>
      <c r="P313" s="70" t="str">
        <f ca="1">IF(OR(Dados_ordenados[[#This Row],[ID 1-catálogo-código]]="",Dados_ordenados[[#This Row],[ID 1-catálogo-código]]&lt;&gt;catmat_anterior),Dados_ordenados[[#This Row],[Área Gestora-ID]],areagestoraID_anterior&amp;", "&amp;Dados_ordenados[[#This Row],[Área Gestora-ID]])</f>
        <v>SETI-3, SETI-4</v>
      </c>
      <c r="Q313" s="70" t="str">
        <f ca="1">IF(OR(Dados_ordenados[[#This Row],[ID 1-catálogo-código]]="",Dados_ordenados[[#This Row],[ID 1-catálogo-código]]&lt;&gt;catmat_proximo),Dados_ordenados[[#This Row],[ID concatenado por catálogo/código]],"")</f>
        <v/>
      </c>
    </row>
    <row r="314" spans="1:17" x14ac:dyDescent="0.25">
      <c r="A314" s="63" t="str">
        <f ca="1">area_gestora_concatenada</f>
        <v>SSEG</v>
      </c>
      <c r="B314" s="64">
        <f ca="1">IFERROR(IF(INDEX(INDIRECT(area_gestora&amp;"!$B$6:$B$1000"),linha_itemPAC+1)=0,"NÃO INFORMADO",INDEX(INDIRECT(area_gestora&amp;"!$B$6:$B$1000"),linha_itemPAC+1)),"")</f>
        <v>34</v>
      </c>
      <c r="C314" s="64" t="str">
        <f ca="1">IFERROR(IF(INDEX(INDIRECT(area_gestora&amp;"!$D$6:$D$1000"),linha_itemPAC+1)="N/A","N/A", IF(INDEX(INDIRECT(area_gestora&amp;"!$D$6:$D$1000"),linha_itemPAC+1)="","NÃO INFORMADO", IF(INDEX(INDIRECT(area_gestora&amp;"!$D$6:$D$1000"),linha_itemPAC+1)=0,"NÃO INFORMADO", INDEX(INDIRECT(area_gestora&amp;"!$D$6:$D$1000"),linha_itemPAC+1)))),"")</f>
        <v>CATMAT</v>
      </c>
      <c r="D314" s="64">
        <f ca="1">IFERROR(IF(ISERROR(VALUE(Dados_tratados[[#This Row],[Catálogo]]))=FALSE,Dados_tratados[[#This Row],[Catálogo]],VLOOKUP(Dados_tratados[[#This Row],[Catálogo]],$S$3:$T$6,2,FALSE)),"")</f>
        <v>2</v>
      </c>
      <c r="E314" s="64">
        <f ca="1">IFERROR(IF(INDEX(INDIRECT(area_gestora&amp;"!$E$6:$E$1000"),linha_itemPAC+1)="N/A",9999999,
IF(INDEX(INDIRECT(area_gestora&amp;"!$E$6:$E$1000"),linha_itemPAC+1)="",0,
VALUE(INDEX(INDIRECT(area_gestora&amp;"!$E$6:$E$1000"),linha_itemPAC+1)))),"")</f>
        <v>8465</v>
      </c>
      <c r="F314" s="64">
        <f ca="1">IFERROR(IF(Dados_tratados[[#This Row],[Código CATSER ou Classe CATMAT]]="","",VALUE(1&amp;TEXT(Dados_tratados[[#This Row],[Código CATSER ou Classe CATMAT]],"0000000")&amp;Dados_tratados[[#This Row],[ID Catálogo]])),"")</f>
        <v>100084652</v>
      </c>
      <c r="G314" s="64" t="str">
        <f ca="1">IF(Dados_tratados[[#This Row],[Código CATSER ou Classe CATMAT]]="","",COUNTIF(catmat_col_range,Dados_tratados[[#This Row],[Concatenação ID 1-catálogo-código]])&amp;"-"&amp;Dados_tratados[[#This Row],[Concatenação ID 1-catálogo-código]])</f>
        <v>2-100084652</v>
      </c>
      <c r="H314" s="65">
        <f ca="1">IFERROR(INDEX(INDIRECT(area_gestora&amp;"!$L$6:$L$1000"),linha_itemPAC+1),"")</f>
        <v>0</v>
      </c>
      <c r="I314" s="66" t="str">
        <f ca="1">Dados_tratados[[#This Row],[Área Gestora]]&amp;"-"&amp;Dados_tratados[[#This Row],[ID PCA]]</f>
        <v>SSEG-34</v>
      </c>
      <c r="K314" s="67">
        <f ca="1">IFERROR(SMALL(Dados_tratados[Concatenação ID 1-catálogo-código],ROW(Dados_tratados[[#This Row],[Concatenação ID 1-catálogo-código]])-2),"")</f>
        <v>100259921</v>
      </c>
      <c r="L314" s="67" t="str">
        <f ca="1">IFERROR(INDEX('Tratamento de dados'!$S$3:$S$6,MATCH(VALUE(RIGHT(Dados_ordenados[[#This Row],[ID 1-catálogo-código]],1)),'Tratamento de dados'!$T$3:$T$6,0)),"")</f>
        <v>CATSER</v>
      </c>
      <c r="M314" s="67">
        <f ca="1">IFERROR(VALUE(MID(Dados_ordenados[[#This Row],[ID 1-catálogo-código]],2,7)),"")</f>
        <v>25992</v>
      </c>
      <c r="N314" s="68">
        <f ca="1">IFERROR(VLOOKUP(COUNTIF(catmat_ord_col_range,Dados_ordenados[[#This Row],[ID 1-catálogo-código]])&amp;"-"&amp;Dados_ordenados[[#This Row],[ID 1-catálogo-código]],Dados_tratados[[CATMAT/CATSER - Contagem de ocorrências]:[Área Gestora + ID]],2,FALSE),"")</f>
        <v>316978</v>
      </c>
      <c r="O314" s="69" t="str">
        <f ca="1">IFERROR(VLOOKUP(COUNTIF(catmat_ord_col_range,Dados_ordenados[[#This Row],[ID 1-catálogo-código]])&amp;"-"&amp;Dados_ordenados[[#This Row],[ID 1-catálogo-código]],Dados_tratados[[CATMAT/CATSER - Contagem de ocorrências]:[Área Gestora + ID]],3,FALSE),"")</f>
        <v>SETI-5</v>
      </c>
      <c r="P314" s="70" t="str">
        <f ca="1">IF(OR(Dados_ordenados[[#This Row],[ID 1-catálogo-código]]="",Dados_ordenados[[#This Row],[ID 1-catálogo-código]]&lt;&gt;catmat_anterior),Dados_ordenados[[#This Row],[Área Gestora-ID]],areagestoraID_anterior&amp;", "&amp;Dados_ordenados[[#This Row],[Área Gestora-ID]])</f>
        <v>SETI-3, SETI-4, SETI-5</v>
      </c>
      <c r="Q314" s="70" t="str">
        <f ca="1">IF(OR(Dados_ordenados[[#This Row],[ID 1-catálogo-código]]="",Dados_ordenados[[#This Row],[ID 1-catálogo-código]]&lt;&gt;catmat_proximo),Dados_ordenados[[#This Row],[ID concatenado por catálogo/código]],"")</f>
        <v/>
      </c>
    </row>
    <row r="315" spans="1:17" x14ac:dyDescent="0.25">
      <c r="A315" s="63" t="str">
        <f ca="1">area_gestora_concatenada</f>
        <v>SSEG</v>
      </c>
      <c r="B315" s="64">
        <f ca="1">IFERROR(IF(INDEX(INDIRECT(area_gestora&amp;"!$B$6:$B$1000"),linha_itemPAC+1)=0,"NÃO INFORMADO",INDEX(INDIRECT(area_gestora&amp;"!$B$6:$B$1000"),linha_itemPAC+1)),"")</f>
        <v>35</v>
      </c>
      <c r="C315" s="64" t="str">
        <f ca="1">IFERROR(IF(INDEX(INDIRECT(area_gestora&amp;"!$D$6:$D$1000"),linha_itemPAC+1)="N/A","N/A", IF(INDEX(INDIRECT(area_gestora&amp;"!$D$6:$D$1000"),linha_itemPAC+1)="","NÃO INFORMADO", IF(INDEX(INDIRECT(area_gestora&amp;"!$D$6:$D$1000"),linha_itemPAC+1)=0,"NÃO INFORMADO", INDEX(INDIRECT(area_gestora&amp;"!$D$6:$D$1000"),linha_itemPAC+1)))),"")</f>
        <v>CATMAT</v>
      </c>
      <c r="D315" s="64">
        <f ca="1">IFERROR(IF(ISERROR(VALUE(Dados_tratados[[#This Row],[Catálogo]]))=FALSE,Dados_tratados[[#This Row],[Catálogo]],VLOOKUP(Dados_tratados[[#This Row],[Catálogo]],$S$3:$T$6,2,FALSE)),"")</f>
        <v>2</v>
      </c>
      <c r="E315" s="64">
        <f ca="1">IFERROR(IF(INDEX(INDIRECT(area_gestora&amp;"!$E$6:$E$1000"),linha_itemPAC+1)="N/A",9999999,
IF(INDEX(INDIRECT(area_gestora&amp;"!$E$6:$E$1000"),linha_itemPAC+1)="",0,
VALUE(INDEX(INDIRECT(area_gestora&amp;"!$E$6:$E$1000"),linha_itemPAC+1)))),"")</f>
        <v>8415</v>
      </c>
      <c r="F315" s="64">
        <f ca="1">IFERROR(IF(Dados_tratados[[#This Row],[Código CATSER ou Classe CATMAT]]="","",VALUE(1&amp;TEXT(Dados_tratados[[#This Row],[Código CATSER ou Classe CATMAT]],"0000000")&amp;Dados_tratados[[#This Row],[ID Catálogo]])),"")</f>
        <v>100084152</v>
      </c>
      <c r="G315" s="64" t="str">
        <f ca="1">IF(Dados_tratados[[#This Row],[Código CATSER ou Classe CATMAT]]="","",COUNTIF(catmat_col_range,Dados_tratados[[#This Row],[Concatenação ID 1-catálogo-código]])&amp;"-"&amp;Dados_tratados[[#This Row],[Concatenação ID 1-catálogo-código]])</f>
        <v>2-100084152</v>
      </c>
      <c r="H315" s="65">
        <f ca="1">IFERROR(INDEX(INDIRECT(area_gestora&amp;"!$L$6:$L$1000"),linha_itemPAC+1),"")</f>
        <v>0</v>
      </c>
      <c r="I315" s="66" t="str">
        <f ca="1">Dados_tratados[[#This Row],[Área Gestora]]&amp;"-"&amp;Dados_tratados[[#This Row],[ID PCA]]</f>
        <v>SSEG-35</v>
      </c>
      <c r="K315" s="67">
        <f ca="1">IFERROR(SMALL(Dados_tratados[Concatenação ID 1-catálogo-código],ROW(Dados_tratados[[#This Row],[Concatenação ID 1-catálogo-código]])-2),"")</f>
        <v>100259921</v>
      </c>
      <c r="L315" s="67" t="str">
        <f ca="1">IFERROR(INDEX('Tratamento de dados'!$S$3:$S$6,MATCH(VALUE(RIGHT(Dados_ordenados[[#This Row],[ID 1-catálogo-código]],1)),'Tratamento de dados'!$T$3:$T$6,0)),"")</f>
        <v>CATSER</v>
      </c>
      <c r="M315" s="67">
        <f ca="1">IFERROR(VALUE(MID(Dados_ordenados[[#This Row],[ID 1-catálogo-código]],2,7)),"")</f>
        <v>25992</v>
      </c>
      <c r="N315" s="68">
        <f ca="1">IFERROR(VLOOKUP(COUNTIF(catmat_ord_col_range,Dados_ordenados[[#This Row],[ID 1-catálogo-código]])&amp;"-"&amp;Dados_ordenados[[#This Row],[ID 1-catálogo-código]],Dados_tratados[[CATMAT/CATSER - Contagem de ocorrências]:[Área Gestora + ID]],2,FALSE),"")</f>
        <v>0</v>
      </c>
      <c r="O315" s="69" t="str">
        <f ca="1">IFERROR(VLOOKUP(COUNTIF(catmat_ord_col_range,Dados_ordenados[[#This Row],[ID 1-catálogo-código]])&amp;"-"&amp;Dados_ordenados[[#This Row],[ID 1-catálogo-código]],Dados_tratados[[CATMAT/CATSER - Contagem de ocorrências]:[Área Gestora + ID]],3,FALSE),"")</f>
        <v>SETI-7</v>
      </c>
      <c r="P315" s="70" t="str">
        <f ca="1">IF(OR(Dados_ordenados[[#This Row],[ID 1-catálogo-código]]="",Dados_ordenados[[#This Row],[ID 1-catálogo-código]]&lt;&gt;catmat_anterior),Dados_ordenados[[#This Row],[Área Gestora-ID]],areagestoraID_anterior&amp;", "&amp;Dados_ordenados[[#This Row],[Área Gestora-ID]])</f>
        <v>SETI-3, SETI-4, SETI-5, SETI-7</v>
      </c>
      <c r="Q315" s="70" t="str">
        <f ca="1">IF(OR(Dados_ordenados[[#This Row],[ID 1-catálogo-código]]="",Dados_ordenados[[#This Row],[ID 1-catálogo-código]]&lt;&gt;catmat_proximo),Dados_ordenados[[#This Row],[ID concatenado por catálogo/código]],"")</f>
        <v/>
      </c>
    </row>
    <row r="316" spans="1:17" x14ac:dyDescent="0.25">
      <c r="A316" s="63" t="str">
        <f ca="1">area_gestora_concatenada</f>
        <v>SSEG</v>
      </c>
      <c r="B316" s="64">
        <f ca="1">IFERROR(IF(INDEX(INDIRECT(area_gestora&amp;"!$B$6:$B$1000"),linha_itemPAC+1)=0,"NÃO INFORMADO",INDEX(INDIRECT(area_gestora&amp;"!$B$6:$B$1000"),linha_itemPAC+1)),"")</f>
        <v>36</v>
      </c>
      <c r="C316" s="64" t="str">
        <f ca="1">IFERROR(IF(INDEX(INDIRECT(area_gestora&amp;"!$D$6:$D$1000"),linha_itemPAC+1)="N/A","N/A", IF(INDEX(INDIRECT(area_gestora&amp;"!$D$6:$D$1000"),linha_itemPAC+1)="","NÃO INFORMADO", IF(INDEX(INDIRECT(area_gestora&amp;"!$D$6:$D$1000"),linha_itemPAC+1)=0,"NÃO INFORMADO", INDEX(INDIRECT(area_gestora&amp;"!$D$6:$D$1000"),linha_itemPAC+1)))),"")</f>
        <v>CATMAT</v>
      </c>
      <c r="D316" s="64">
        <f ca="1">IFERROR(IF(ISERROR(VALUE(Dados_tratados[[#This Row],[Catálogo]]))=FALSE,Dados_tratados[[#This Row],[Catálogo]],VLOOKUP(Dados_tratados[[#This Row],[Catálogo]],$S$3:$T$6,2,FALSE)),"")</f>
        <v>2</v>
      </c>
      <c r="E316" s="64">
        <f ca="1">IFERROR(IF(INDEX(INDIRECT(area_gestora&amp;"!$E$6:$E$1000"),linha_itemPAC+1)="N/A",9999999,
IF(INDEX(INDIRECT(area_gestora&amp;"!$E$6:$E$1000"),linha_itemPAC+1)="",0,
VALUE(INDEX(INDIRECT(area_gestora&amp;"!$E$6:$E$1000"),linha_itemPAC+1)))),"")</f>
        <v>4240</v>
      </c>
      <c r="F316" s="64">
        <f ca="1">IFERROR(IF(Dados_tratados[[#This Row],[Código CATSER ou Classe CATMAT]]="","",VALUE(1&amp;TEXT(Dados_tratados[[#This Row],[Código CATSER ou Classe CATMAT]],"0000000")&amp;Dados_tratados[[#This Row],[ID Catálogo]])),"")</f>
        <v>100042402</v>
      </c>
      <c r="G316" s="64" t="str">
        <f ca="1">IF(Dados_tratados[[#This Row],[Código CATSER ou Classe CATMAT]]="","",COUNTIF(catmat_col_range,Dados_tratados[[#This Row],[Concatenação ID 1-catálogo-código]])&amp;"-"&amp;Dados_tratados[[#This Row],[Concatenação ID 1-catálogo-código]])</f>
        <v>1-100042402</v>
      </c>
      <c r="H316" s="65">
        <f ca="1">IFERROR(INDEX(INDIRECT(area_gestora&amp;"!$L$6:$L$1000"),linha_itemPAC+1),"")</f>
        <v>11780</v>
      </c>
      <c r="I316" s="66" t="str">
        <f ca="1">Dados_tratados[[#This Row],[Área Gestora]]&amp;"-"&amp;Dados_tratados[[#This Row],[ID PCA]]</f>
        <v>SSEG-36</v>
      </c>
      <c r="K316" s="67">
        <f ca="1">IFERROR(SMALL(Dados_tratados[Concatenação ID 1-catálogo-código],ROW(Dados_tratados[[#This Row],[Concatenação ID 1-catálogo-código]])-2),"")</f>
        <v>100259921</v>
      </c>
      <c r="L316" s="67" t="str">
        <f ca="1">IFERROR(INDEX('Tratamento de dados'!$S$3:$S$6,MATCH(VALUE(RIGHT(Dados_ordenados[[#This Row],[ID 1-catálogo-código]],1)),'Tratamento de dados'!$T$3:$T$6,0)),"")</f>
        <v>CATSER</v>
      </c>
      <c r="M316" s="67">
        <f ca="1">IFERROR(VALUE(MID(Dados_ordenados[[#This Row],[ID 1-catálogo-código]],2,7)),"")</f>
        <v>25992</v>
      </c>
      <c r="N316" s="68">
        <f ca="1">IFERROR(VLOOKUP(COUNTIF(catmat_ord_col_range,Dados_ordenados[[#This Row],[ID 1-catálogo-código]])&amp;"-"&amp;Dados_ordenados[[#This Row],[ID 1-catálogo-código]],Dados_tratados[[CATMAT/CATSER - Contagem de ocorrências]:[Área Gestora + ID]],2,FALSE),"")</f>
        <v>95728</v>
      </c>
      <c r="O316" s="69" t="str">
        <f ca="1">IFERROR(VLOOKUP(COUNTIF(catmat_ord_col_range,Dados_ordenados[[#This Row],[ID 1-catálogo-código]])&amp;"-"&amp;Dados_ordenados[[#This Row],[ID 1-catálogo-código]],Dados_tratados[[CATMAT/CATSER - Contagem de ocorrências]:[Área Gestora + ID]],3,FALSE),"")</f>
        <v>SETI-14</v>
      </c>
      <c r="P316" s="70" t="str">
        <f ca="1">IF(OR(Dados_ordenados[[#This Row],[ID 1-catálogo-código]]="",Dados_ordenados[[#This Row],[ID 1-catálogo-código]]&lt;&gt;catmat_anterior),Dados_ordenados[[#This Row],[Área Gestora-ID]],areagestoraID_anterior&amp;", "&amp;Dados_ordenados[[#This Row],[Área Gestora-ID]])</f>
        <v>SETI-3, SETI-4, SETI-5, SETI-7, SETI-14</v>
      </c>
      <c r="Q316" s="70" t="str">
        <f ca="1">IF(OR(Dados_ordenados[[#This Row],[ID 1-catálogo-código]]="",Dados_ordenados[[#This Row],[ID 1-catálogo-código]]&lt;&gt;catmat_proximo),Dados_ordenados[[#This Row],[ID concatenado por catálogo/código]],"")</f>
        <v/>
      </c>
    </row>
    <row r="317" spans="1:17" x14ac:dyDescent="0.25">
      <c r="A317" s="63" t="str">
        <f ca="1">area_gestora_concatenada</f>
        <v>SSEG</v>
      </c>
      <c r="B317" s="64">
        <f ca="1">IFERROR(IF(INDEX(INDIRECT(area_gestora&amp;"!$B$6:$B$1000"),linha_itemPAC+1)=0,"NÃO INFORMADO",INDEX(INDIRECT(area_gestora&amp;"!$B$6:$B$1000"),linha_itemPAC+1)),"")</f>
        <v>37</v>
      </c>
      <c r="C317" s="64" t="str">
        <f ca="1">IFERROR(IF(INDEX(INDIRECT(area_gestora&amp;"!$D$6:$D$1000"),linha_itemPAC+1)="N/A","N/A", IF(INDEX(INDIRECT(area_gestora&amp;"!$D$6:$D$1000"),linha_itemPAC+1)="","NÃO INFORMADO", IF(INDEX(INDIRECT(area_gestora&amp;"!$D$6:$D$1000"),linha_itemPAC+1)=0,"NÃO INFORMADO", INDEX(INDIRECT(area_gestora&amp;"!$D$6:$D$1000"),linha_itemPAC+1)))),"")</f>
        <v>CATMAT</v>
      </c>
      <c r="D317" s="64">
        <f ca="1">IFERROR(IF(ISERROR(VALUE(Dados_tratados[[#This Row],[Catálogo]]))=FALSE,Dados_tratados[[#This Row],[Catálogo]],VLOOKUP(Dados_tratados[[#This Row],[Catálogo]],$S$3:$T$6,2,FALSE)),"")</f>
        <v>2</v>
      </c>
      <c r="E317" s="64">
        <f ca="1">IFERROR(IF(INDEX(INDIRECT(area_gestora&amp;"!$E$6:$E$1000"),linha_itemPAC+1)="N/A",9999999,
IF(INDEX(INDIRECT(area_gestora&amp;"!$E$6:$E$1000"),linha_itemPAC+1)="",0,
VALUE(INDEX(INDIRECT(area_gestora&amp;"!$E$6:$E$1000"),linha_itemPAC+1)))),"")</f>
        <v>4240</v>
      </c>
      <c r="F317" s="64">
        <f ca="1">IFERROR(IF(Dados_tratados[[#This Row],[Código CATSER ou Classe CATMAT]]="","",VALUE(1&amp;TEXT(Dados_tratados[[#This Row],[Código CATSER ou Classe CATMAT]],"0000000")&amp;Dados_tratados[[#This Row],[ID Catálogo]])),"")</f>
        <v>100042402</v>
      </c>
      <c r="G317" s="64" t="str">
        <f ca="1">IF(Dados_tratados[[#This Row],[Código CATSER ou Classe CATMAT]]="","",COUNTIF(catmat_col_range,Dados_tratados[[#This Row],[Concatenação ID 1-catálogo-código]])&amp;"-"&amp;Dados_tratados[[#This Row],[Concatenação ID 1-catálogo-código]])</f>
        <v>2-100042402</v>
      </c>
      <c r="H317" s="65">
        <f ca="1">IFERROR(INDEX(INDIRECT(area_gestora&amp;"!$L$6:$L$1000"),linha_itemPAC+1),"")</f>
        <v>11720</v>
      </c>
      <c r="I317" s="66" t="str">
        <f ca="1">Dados_tratados[[#This Row],[Área Gestora]]&amp;"-"&amp;Dados_tratados[[#This Row],[ID PCA]]</f>
        <v>SSEG-37</v>
      </c>
      <c r="K317" s="67">
        <f ca="1">IFERROR(SMALL(Dados_tratados[Concatenação ID 1-catálogo-código],ROW(Dados_tratados[[#This Row],[Concatenação ID 1-catálogo-código]])-2),"")</f>
        <v>100259921</v>
      </c>
      <c r="L317" s="67" t="str">
        <f ca="1">IFERROR(INDEX('Tratamento de dados'!$S$3:$S$6,MATCH(VALUE(RIGHT(Dados_ordenados[[#This Row],[ID 1-catálogo-código]],1)),'Tratamento de dados'!$T$3:$T$6,0)),"")</f>
        <v>CATSER</v>
      </c>
      <c r="M317" s="67">
        <f ca="1">IFERROR(VALUE(MID(Dados_ordenados[[#This Row],[ID 1-catálogo-código]],2,7)),"")</f>
        <v>25992</v>
      </c>
      <c r="N317" s="68">
        <f ca="1">IFERROR(VLOOKUP(COUNTIF(catmat_ord_col_range,Dados_ordenados[[#This Row],[ID 1-catálogo-código]])&amp;"-"&amp;Dados_ordenados[[#This Row],[ID 1-catálogo-código]],Dados_tratados[[CATMAT/CATSER - Contagem de ocorrências]:[Área Gestora + ID]],2,FALSE),"")</f>
        <v>240047</v>
      </c>
      <c r="O317" s="69" t="str">
        <f ca="1">IFERROR(VLOOKUP(COUNTIF(catmat_ord_col_range,Dados_ordenados[[#This Row],[ID 1-catálogo-código]])&amp;"-"&amp;Dados_ordenados[[#This Row],[ID 1-catálogo-código]],Dados_tratados[[CATMAT/CATSER - Contagem de ocorrências]:[Área Gestora + ID]],3,FALSE),"")</f>
        <v>SETI-17</v>
      </c>
      <c r="P317" s="70" t="str">
        <f ca="1">IF(OR(Dados_ordenados[[#This Row],[ID 1-catálogo-código]]="",Dados_ordenados[[#This Row],[ID 1-catálogo-código]]&lt;&gt;catmat_anterior),Dados_ordenados[[#This Row],[Área Gestora-ID]],areagestoraID_anterior&amp;", "&amp;Dados_ordenados[[#This Row],[Área Gestora-ID]])</f>
        <v>SETI-3, SETI-4, SETI-5, SETI-7, SETI-14, SETI-17</v>
      </c>
      <c r="Q317" s="70" t="str">
        <f ca="1">IF(OR(Dados_ordenados[[#This Row],[ID 1-catálogo-código]]="",Dados_ordenados[[#This Row],[ID 1-catálogo-código]]&lt;&gt;catmat_proximo),Dados_ordenados[[#This Row],[ID concatenado por catálogo/código]],"")</f>
        <v/>
      </c>
    </row>
    <row r="318" spans="1:17" x14ac:dyDescent="0.25">
      <c r="A318" s="63" t="str">
        <f ca="1">area_gestora_concatenada</f>
        <v>SSEG</v>
      </c>
      <c r="B318" s="64">
        <f ca="1">IFERROR(IF(INDEX(INDIRECT(area_gestora&amp;"!$B$6:$B$1000"),linha_itemPAC+1)=0,"NÃO INFORMADO",INDEX(INDIRECT(area_gestora&amp;"!$B$6:$B$1000"),linha_itemPAC+1)),"")</f>
        <v>38</v>
      </c>
      <c r="C318" s="64" t="str">
        <f ca="1">IFERROR(IF(INDEX(INDIRECT(area_gestora&amp;"!$D$6:$D$1000"),linha_itemPAC+1)="N/A","N/A", IF(INDEX(INDIRECT(area_gestora&amp;"!$D$6:$D$1000"),linha_itemPAC+1)="","NÃO INFORMADO", IF(INDEX(INDIRECT(area_gestora&amp;"!$D$6:$D$1000"),linha_itemPAC+1)=0,"NÃO INFORMADO", INDEX(INDIRECT(area_gestora&amp;"!$D$6:$D$1000"),linha_itemPAC+1)))),"")</f>
        <v>CATMAT</v>
      </c>
      <c r="D318" s="64">
        <f ca="1">IFERROR(IF(ISERROR(VALUE(Dados_tratados[[#This Row],[Catálogo]]))=FALSE,Dados_tratados[[#This Row],[Catálogo]],VLOOKUP(Dados_tratados[[#This Row],[Catálogo]],$S$3:$T$6,2,FALSE)),"")</f>
        <v>2</v>
      </c>
      <c r="E318" s="64">
        <f ca="1">IFERROR(IF(INDEX(INDIRECT(area_gestora&amp;"!$E$6:$E$1000"),linha_itemPAC+1)="N/A",9999999,
IF(INDEX(INDIRECT(area_gestora&amp;"!$E$6:$E$1000"),linha_itemPAC+1)="",0,
VALUE(INDEX(INDIRECT(area_gestora&amp;"!$E$6:$E$1000"),linha_itemPAC+1)))),"")</f>
        <v>4240</v>
      </c>
      <c r="F318" s="64">
        <f ca="1">IFERROR(IF(Dados_tratados[[#This Row],[Código CATSER ou Classe CATMAT]]="","",VALUE(1&amp;TEXT(Dados_tratados[[#This Row],[Código CATSER ou Classe CATMAT]],"0000000")&amp;Dados_tratados[[#This Row],[ID Catálogo]])),"")</f>
        <v>100042402</v>
      </c>
      <c r="G318" s="64" t="str">
        <f ca="1">IF(Dados_tratados[[#This Row],[Código CATSER ou Classe CATMAT]]="","",COUNTIF(catmat_col_range,Dados_tratados[[#This Row],[Concatenação ID 1-catálogo-código]])&amp;"-"&amp;Dados_tratados[[#This Row],[Concatenação ID 1-catálogo-código]])</f>
        <v>3-100042402</v>
      </c>
      <c r="H318" s="65">
        <f ca="1">IFERROR(INDEX(INDIRECT(area_gestora&amp;"!$L$6:$L$1000"),linha_itemPAC+1),"")</f>
        <v>19296</v>
      </c>
      <c r="I318" s="66" t="str">
        <f ca="1">Dados_tratados[[#This Row],[Área Gestora]]&amp;"-"&amp;Dados_tratados[[#This Row],[ID PCA]]</f>
        <v>SSEG-38</v>
      </c>
      <c r="K318" s="67">
        <f ca="1">IFERROR(SMALL(Dados_tratados[Concatenação ID 1-catálogo-código],ROW(Dados_tratados[[#This Row],[Concatenação ID 1-catálogo-código]])-2),"")</f>
        <v>100259921</v>
      </c>
      <c r="L318" s="67" t="str">
        <f ca="1">IFERROR(INDEX('Tratamento de dados'!$S$3:$S$6,MATCH(VALUE(RIGHT(Dados_ordenados[[#This Row],[ID 1-catálogo-código]],1)),'Tratamento de dados'!$T$3:$T$6,0)),"")</f>
        <v>CATSER</v>
      </c>
      <c r="M318" s="67">
        <f ca="1">IFERROR(VALUE(MID(Dados_ordenados[[#This Row],[ID 1-catálogo-código]],2,7)),"")</f>
        <v>25992</v>
      </c>
      <c r="N318" s="68">
        <f ca="1">IFERROR(VLOOKUP(COUNTIF(catmat_ord_col_range,Dados_ordenados[[#This Row],[ID 1-catálogo-código]])&amp;"-"&amp;Dados_ordenados[[#This Row],[ID 1-catálogo-código]],Dados_tratados[[CATMAT/CATSER - Contagem de ocorrências]:[Área Gestora + ID]],2,FALSE),"")</f>
        <v>960243</v>
      </c>
      <c r="O318" s="69" t="str">
        <f ca="1">IFERROR(VLOOKUP(COUNTIF(catmat_ord_col_range,Dados_ordenados[[#This Row],[ID 1-catálogo-código]])&amp;"-"&amp;Dados_ordenados[[#This Row],[ID 1-catálogo-código]],Dados_tratados[[CATMAT/CATSER - Contagem de ocorrências]:[Área Gestora + ID]],3,FALSE),"")</f>
        <v>SETI-18</v>
      </c>
      <c r="P318" s="70" t="str">
        <f ca="1">IF(OR(Dados_ordenados[[#This Row],[ID 1-catálogo-código]]="",Dados_ordenados[[#This Row],[ID 1-catálogo-código]]&lt;&gt;catmat_anterior),Dados_ordenados[[#This Row],[Área Gestora-ID]],areagestoraID_anterior&amp;", "&amp;Dados_ordenados[[#This Row],[Área Gestora-ID]])</f>
        <v>SETI-3, SETI-4, SETI-5, SETI-7, SETI-14, SETI-17, SETI-18</v>
      </c>
      <c r="Q318" s="70" t="str">
        <f ca="1">IF(OR(Dados_ordenados[[#This Row],[ID 1-catálogo-código]]="",Dados_ordenados[[#This Row],[ID 1-catálogo-código]]&lt;&gt;catmat_proximo),Dados_ordenados[[#This Row],[ID concatenado por catálogo/código]],"")</f>
        <v/>
      </c>
    </row>
    <row r="319" spans="1:17" x14ac:dyDescent="0.25">
      <c r="A319" s="63" t="str">
        <f ca="1">area_gestora_concatenada</f>
        <v>SSEG</v>
      </c>
      <c r="B319" s="64">
        <f ca="1">IFERROR(IF(INDEX(INDIRECT(area_gestora&amp;"!$B$6:$B$1000"),linha_itemPAC+1)=0,"NÃO INFORMADO",INDEX(INDIRECT(area_gestora&amp;"!$B$6:$B$1000"),linha_itemPAC+1)),"")</f>
        <v>39</v>
      </c>
      <c r="C319" s="64" t="str">
        <f ca="1">IFERROR(IF(INDEX(INDIRECT(area_gestora&amp;"!$D$6:$D$1000"),linha_itemPAC+1)="N/A","N/A", IF(INDEX(INDIRECT(area_gestora&amp;"!$D$6:$D$1000"),linha_itemPAC+1)="","NÃO INFORMADO", IF(INDEX(INDIRECT(area_gestora&amp;"!$D$6:$D$1000"),linha_itemPAC+1)=0,"NÃO INFORMADO", INDEX(INDIRECT(area_gestora&amp;"!$D$6:$D$1000"),linha_itemPAC+1)))),"")</f>
        <v>CATMAT</v>
      </c>
      <c r="D319" s="64">
        <f ca="1">IFERROR(IF(ISERROR(VALUE(Dados_tratados[[#This Row],[Catálogo]]))=FALSE,Dados_tratados[[#This Row],[Catálogo]],VLOOKUP(Dados_tratados[[#This Row],[Catálogo]],$S$3:$T$6,2,FALSE)),"")</f>
        <v>2</v>
      </c>
      <c r="E319" s="64">
        <f ca="1">IFERROR(IF(INDEX(INDIRECT(area_gestora&amp;"!$E$6:$E$1000"),linha_itemPAC+1)="N/A",9999999,
IF(INDEX(INDIRECT(area_gestora&amp;"!$E$6:$E$1000"),linha_itemPAC+1)="",0,
VALUE(INDEX(INDIRECT(area_gestora&amp;"!$E$6:$E$1000"),linha_itemPAC+1)))),"")</f>
        <v>8465</v>
      </c>
      <c r="F319" s="64">
        <f ca="1">IFERROR(IF(Dados_tratados[[#This Row],[Código CATSER ou Classe CATMAT]]="","",VALUE(1&amp;TEXT(Dados_tratados[[#This Row],[Código CATSER ou Classe CATMAT]],"0000000")&amp;Dados_tratados[[#This Row],[ID Catálogo]])),"")</f>
        <v>100084652</v>
      </c>
      <c r="G319" s="64" t="str">
        <f ca="1">IF(Dados_tratados[[#This Row],[Código CATSER ou Classe CATMAT]]="","",COUNTIF(catmat_col_range,Dados_tratados[[#This Row],[Concatenação ID 1-catálogo-código]])&amp;"-"&amp;Dados_tratados[[#This Row],[Concatenação ID 1-catálogo-código]])</f>
        <v>3-100084652</v>
      </c>
      <c r="H319" s="65">
        <f ca="1">IFERROR(INDEX(INDIRECT(area_gestora&amp;"!$L$6:$L$1000"),linha_itemPAC+1),"")</f>
        <v>10400</v>
      </c>
      <c r="I319" s="66" t="str">
        <f ca="1">Dados_tratados[[#This Row],[Área Gestora]]&amp;"-"&amp;Dados_tratados[[#This Row],[ID PCA]]</f>
        <v>SSEG-39</v>
      </c>
      <c r="K319" s="67">
        <f ca="1">IFERROR(SMALL(Dados_tratados[Concatenação ID 1-catálogo-código],ROW(Dados_tratados[[#This Row],[Concatenação ID 1-catálogo-código]])-2),"")</f>
        <v>100259921</v>
      </c>
      <c r="L319" s="67" t="str">
        <f ca="1">IFERROR(INDEX('Tratamento de dados'!$S$3:$S$6,MATCH(VALUE(RIGHT(Dados_ordenados[[#This Row],[ID 1-catálogo-código]],1)),'Tratamento de dados'!$T$3:$T$6,0)),"")</f>
        <v>CATSER</v>
      </c>
      <c r="M319" s="67">
        <f ca="1">IFERROR(VALUE(MID(Dados_ordenados[[#This Row],[ID 1-catálogo-código]],2,7)),"")</f>
        <v>25992</v>
      </c>
      <c r="N319" s="68">
        <f ca="1">IFERROR(VLOOKUP(COUNTIF(catmat_ord_col_range,Dados_ordenados[[#This Row],[ID 1-catálogo-código]])&amp;"-"&amp;Dados_ordenados[[#This Row],[ID 1-catálogo-código]],Dados_tratados[[CATMAT/CATSER - Contagem de ocorrências]:[Área Gestora + ID]],2,FALSE),"")</f>
        <v>2462032</v>
      </c>
      <c r="O319" s="69" t="str">
        <f ca="1">IFERROR(VLOOKUP(COUNTIF(catmat_ord_col_range,Dados_ordenados[[#This Row],[ID 1-catálogo-código]])&amp;"-"&amp;Dados_ordenados[[#This Row],[ID 1-catálogo-código]],Dados_tratados[[CATMAT/CATSER - Contagem de ocorrências]:[Área Gestora + ID]],3,FALSE),"")</f>
        <v>SETI-19</v>
      </c>
      <c r="P319" s="70" t="str">
        <f ca="1">IF(OR(Dados_ordenados[[#This Row],[ID 1-catálogo-código]]="",Dados_ordenados[[#This Row],[ID 1-catálogo-código]]&lt;&gt;catmat_anterior),Dados_ordenados[[#This Row],[Área Gestora-ID]],areagestoraID_anterior&amp;", "&amp;Dados_ordenados[[#This Row],[Área Gestora-ID]])</f>
        <v>SETI-3, SETI-4, SETI-5, SETI-7, SETI-14, SETI-17, SETI-18, SETI-19</v>
      </c>
      <c r="Q319" s="70" t="str">
        <f ca="1">IF(OR(Dados_ordenados[[#This Row],[ID 1-catálogo-código]]="",Dados_ordenados[[#This Row],[ID 1-catálogo-código]]&lt;&gt;catmat_proximo),Dados_ordenados[[#This Row],[ID concatenado por catálogo/código]],"")</f>
        <v/>
      </c>
    </row>
    <row r="320" spans="1:17" x14ac:dyDescent="0.25">
      <c r="A320" s="63" t="str">
        <f ca="1">area_gestora_concatenada</f>
        <v>SSEG</v>
      </c>
      <c r="B320" s="64">
        <f ca="1">IFERROR(IF(INDEX(INDIRECT(area_gestora&amp;"!$B$6:$B$1000"),linha_itemPAC+1)=0,"NÃO INFORMADO",INDEX(INDIRECT(area_gestora&amp;"!$B$6:$B$1000"),linha_itemPAC+1)),"")</f>
        <v>40</v>
      </c>
      <c r="C320" s="64" t="str">
        <f ca="1">IFERROR(IF(INDEX(INDIRECT(area_gestora&amp;"!$D$6:$D$1000"),linha_itemPAC+1)="N/A","N/A", IF(INDEX(INDIRECT(area_gestora&amp;"!$D$6:$D$1000"),linha_itemPAC+1)="","NÃO INFORMADO", IF(INDEX(INDIRECT(area_gestora&amp;"!$D$6:$D$1000"),linha_itemPAC+1)=0,"NÃO INFORMADO", INDEX(INDIRECT(area_gestora&amp;"!$D$6:$D$1000"),linha_itemPAC+1)))),"")</f>
        <v>CATMAT</v>
      </c>
      <c r="D320" s="64">
        <f ca="1">IFERROR(IF(ISERROR(VALUE(Dados_tratados[[#This Row],[Catálogo]]))=FALSE,Dados_tratados[[#This Row],[Catálogo]],VLOOKUP(Dados_tratados[[#This Row],[Catálogo]],$S$3:$T$6,2,FALSE)),"")</f>
        <v>2</v>
      </c>
      <c r="E320" s="64">
        <f ca="1">IFERROR(IF(INDEX(INDIRECT(area_gestora&amp;"!$E$6:$E$1000"),linha_itemPAC+1)="N/A",9999999,
IF(INDEX(INDIRECT(area_gestora&amp;"!$E$6:$E$1000"),linha_itemPAC+1)="",0,
VALUE(INDEX(INDIRECT(area_gestora&amp;"!$E$6:$E$1000"),linha_itemPAC+1)))),"")</f>
        <v>4240</v>
      </c>
      <c r="F320" s="64">
        <f ca="1">IFERROR(IF(Dados_tratados[[#This Row],[Código CATSER ou Classe CATMAT]]="","",VALUE(1&amp;TEXT(Dados_tratados[[#This Row],[Código CATSER ou Classe CATMAT]],"0000000")&amp;Dados_tratados[[#This Row],[ID Catálogo]])),"")</f>
        <v>100042402</v>
      </c>
      <c r="G320" s="64" t="str">
        <f ca="1">IF(Dados_tratados[[#This Row],[Código CATSER ou Classe CATMAT]]="","",COUNTIF(catmat_col_range,Dados_tratados[[#This Row],[Concatenação ID 1-catálogo-código]])&amp;"-"&amp;Dados_tratados[[#This Row],[Concatenação ID 1-catálogo-código]])</f>
        <v>4-100042402</v>
      </c>
      <c r="H320" s="65">
        <f ca="1">IFERROR(INDEX(INDIRECT(area_gestora&amp;"!$L$6:$L$1000"),linha_itemPAC+1),"")</f>
        <v>3289</v>
      </c>
      <c r="I320" s="66" t="str">
        <f ca="1">Dados_tratados[[#This Row],[Área Gestora]]&amp;"-"&amp;Dados_tratados[[#This Row],[ID PCA]]</f>
        <v>SSEG-40</v>
      </c>
      <c r="K320" s="67">
        <f ca="1">IFERROR(SMALL(Dados_tratados[Concatenação ID 1-catálogo-código],ROW(Dados_tratados[[#This Row],[Concatenação ID 1-catálogo-código]])-2),"")</f>
        <v>100259921</v>
      </c>
      <c r="L320" s="67" t="str">
        <f ca="1">IFERROR(INDEX('Tratamento de dados'!$S$3:$S$6,MATCH(VALUE(RIGHT(Dados_ordenados[[#This Row],[ID 1-catálogo-código]],1)),'Tratamento de dados'!$T$3:$T$6,0)),"")</f>
        <v>CATSER</v>
      </c>
      <c r="M320" s="67">
        <f ca="1">IFERROR(VALUE(MID(Dados_ordenados[[#This Row],[ID 1-catálogo-código]],2,7)),"")</f>
        <v>25992</v>
      </c>
      <c r="N320" s="68">
        <f ca="1">IFERROR(VLOOKUP(COUNTIF(catmat_ord_col_range,Dados_ordenados[[#This Row],[ID 1-catálogo-código]])&amp;"-"&amp;Dados_ordenados[[#This Row],[ID 1-catálogo-código]],Dados_tratados[[CATMAT/CATSER - Contagem de ocorrências]:[Área Gestora + ID]],2,FALSE),"")</f>
        <v>429990</v>
      </c>
      <c r="O320" s="69" t="str">
        <f ca="1">IFERROR(VLOOKUP(COUNTIF(catmat_ord_col_range,Dados_ordenados[[#This Row],[ID 1-catálogo-código]])&amp;"-"&amp;Dados_ordenados[[#This Row],[ID 1-catálogo-código]],Dados_tratados[[CATMAT/CATSER - Contagem de ocorrências]:[Área Gestora + ID]],3,FALSE),"")</f>
        <v>SETI-25</v>
      </c>
      <c r="P320" s="70" t="str">
        <f ca="1">IF(OR(Dados_ordenados[[#This Row],[ID 1-catálogo-código]]="",Dados_ordenados[[#This Row],[ID 1-catálogo-código]]&lt;&gt;catmat_anterior),Dados_ordenados[[#This Row],[Área Gestora-ID]],areagestoraID_anterior&amp;", "&amp;Dados_ordenados[[#This Row],[Área Gestora-ID]])</f>
        <v>SETI-3, SETI-4, SETI-5, SETI-7, SETI-14, SETI-17, SETI-18, SETI-19, SETI-25</v>
      </c>
      <c r="Q320" s="70" t="str">
        <f ca="1">IF(OR(Dados_ordenados[[#This Row],[ID 1-catálogo-código]]="",Dados_ordenados[[#This Row],[ID 1-catálogo-código]]&lt;&gt;catmat_proximo),Dados_ordenados[[#This Row],[ID concatenado por catálogo/código]],"")</f>
        <v/>
      </c>
    </row>
    <row r="321" spans="1:17" x14ac:dyDescent="0.25">
      <c r="A321" s="63" t="str">
        <f ca="1">area_gestora_concatenada</f>
        <v>SSEG</v>
      </c>
      <c r="B321" s="64">
        <f ca="1">IFERROR(IF(INDEX(INDIRECT(area_gestora&amp;"!$B$6:$B$1000"),linha_itemPAC+1)=0,"NÃO INFORMADO",INDEX(INDIRECT(area_gestora&amp;"!$B$6:$B$1000"),linha_itemPAC+1)),"")</f>
        <v>41</v>
      </c>
      <c r="C321" s="64" t="str">
        <f ca="1">IFERROR(IF(INDEX(INDIRECT(area_gestora&amp;"!$D$6:$D$1000"),linha_itemPAC+1)="N/A","N/A", IF(INDEX(INDIRECT(area_gestora&amp;"!$D$6:$D$1000"),linha_itemPAC+1)="","NÃO INFORMADO", IF(INDEX(INDIRECT(area_gestora&amp;"!$D$6:$D$1000"),linha_itemPAC+1)=0,"NÃO INFORMADO", INDEX(INDIRECT(area_gestora&amp;"!$D$6:$D$1000"),linha_itemPAC+1)))),"")</f>
        <v>CATMAT</v>
      </c>
      <c r="D321" s="64">
        <f ca="1">IFERROR(IF(ISERROR(VALUE(Dados_tratados[[#This Row],[Catálogo]]))=FALSE,Dados_tratados[[#This Row],[Catálogo]],VLOOKUP(Dados_tratados[[#This Row],[Catálogo]],$S$3:$T$6,2,FALSE)),"")</f>
        <v>2</v>
      </c>
      <c r="E321" s="64">
        <f ca="1">IFERROR(IF(INDEX(INDIRECT(area_gestora&amp;"!$E$6:$E$1000"),linha_itemPAC+1)="N/A",9999999,
IF(INDEX(INDIRECT(area_gestora&amp;"!$E$6:$E$1000"),linha_itemPAC+1)="",0,
VALUE(INDEX(INDIRECT(area_gestora&amp;"!$E$6:$E$1000"),linha_itemPAC+1)))),"")</f>
        <v>6230</v>
      </c>
      <c r="F321" s="64">
        <f ca="1">IFERROR(IF(Dados_tratados[[#This Row],[Código CATSER ou Classe CATMAT]]="","",VALUE(1&amp;TEXT(Dados_tratados[[#This Row],[Código CATSER ou Classe CATMAT]],"0000000")&amp;Dados_tratados[[#This Row],[ID Catálogo]])),"")</f>
        <v>100062302</v>
      </c>
      <c r="G321" s="64" t="str">
        <f ca="1">IF(Dados_tratados[[#This Row],[Código CATSER ou Classe CATMAT]]="","",COUNTIF(catmat_col_range,Dados_tratados[[#This Row],[Concatenação ID 1-catálogo-código]])&amp;"-"&amp;Dados_tratados[[#This Row],[Concatenação ID 1-catálogo-código]])</f>
        <v>1-100062302</v>
      </c>
      <c r="H321" s="65">
        <f ca="1">IFERROR(INDEX(INDIRECT(area_gestora&amp;"!$L$6:$L$1000"),linha_itemPAC+1),"")</f>
        <v>3852</v>
      </c>
      <c r="I321" s="66" t="str">
        <f ca="1">Dados_tratados[[#This Row],[Área Gestora]]&amp;"-"&amp;Dados_tratados[[#This Row],[ID PCA]]</f>
        <v>SSEG-41</v>
      </c>
      <c r="K321" s="67">
        <f ca="1">IFERROR(SMALL(Dados_tratados[Concatenação ID 1-catálogo-código],ROW(Dados_tratados[[#This Row],[Concatenação ID 1-catálogo-código]])-2),"")</f>
        <v>100259921</v>
      </c>
      <c r="L321" s="67" t="str">
        <f ca="1">IFERROR(INDEX('Tratamento de dados'!$S$3:$S$6,MATCH(VALUE(RIGHT(Dados_ordenados[[#This Row],[ID 1-catálogo-código]],1)),'Tratamento de dados'!$T$3:$T$6,0)),"")</f>
        <v>CATSER</v>
      </c>
      <c r="M321" s="67">
        <f ca="1">IFERROR(VALUE(MID(Dados_ordenados[[#This Row],[ID 1-catálogo-código]],2,7)),"")</f>
        <v>25992</v>
      </c>
      <c r="N321" s="68">
        <f ca="1">IFERROR(VLOOKUP(COUNTIF(catmat_ord_col_range,Dados_ordenados[[#This Row],[ID 1-catálogo-código]])&amp;"-"&amp;Dados_ordenados[[#This Row],[ID 1-catálogo-código]],Dados_tratados[[CATMAT/CATSER - Contagem de ocorrências]:[Área Gestora + ID]],2,FALSE),"")</f>
        <v>371000</v>
      </c>
      <c r="O321" s="69" t="str">
        <f ca="1">IFERROR(VLOOKUP(COUNTIF(catmat_ord_col_range,Dados_ordenados[[#This Row],[ID 1-catálogo-código]])&amp;"-"&amp;Dados_ordenados[[#This Row],[ID 1-catálogo-código]],Dados_tratados[[CATMAT/CATSER - Contagem de ocorrências]:[Área Gestora + ID]],3,FALSE),"")</f>
        <v>SETI-27</v>
      </c>
      <c r="P321" s="70" t="str">
        <f ca="1">IF(OR(Dados_ordenados[[#This Row],[ID 1-catálogo-código]]="",Dados_ordenados[[#This Row],[ID 1-catálogo-código]]&lt;&gt;catmat_anterior),Dados_ordenados[[#This Row],[Área Gestora-ID]],areagestoraID_anterior&amp;", "&amp;Dados_ordenados[[#This Row],[Área Gestora-ID]])</f>
        <v>SETI-3, SETI-4, SETI-5, SETI-7, SETI-14, SETI-17, SETI-18, SETI-19, SETI-25, SETI-27</v>
      </c>
      <c r="Q321" s="70" t="str">
        <f ca="1">IF(OR(Dados_ordenados[[#This Row],[ID 1-catálogo-código]]="",Dados_ordenados[[#This Row],[ID 1-catálogo-código]]&lt;&gt;catmat_proximo),Dados_ordenados[[#This Row],[ID concatenado por catálogo/código]],"")</f>
        <v/>
      </c>
    </row>
    <row r="322" spans="1:17" x14ac:dyDescent="0.25">
      <c r="A322" s="63" t="str">
        <f ca="1">area_gestora_concatenada</f>
        <v>SSEG</v>
      </c>
      <c r="B322" s="64">
        <f ca="1">IFERROR(IF(INDEX(INDIRECT(area_gestora&amp;"!$B$6:$B$1000"),linha_itemPAC+1)=0,"NÃO INFORMADO",INDEX(INDIRECT(area_gestora&amp;"!$B$6:$B$1000"),linha_itemPAC+1)),"")</f>
        <v>42</v>
      </c>
      <c r="C322" s="64" t="str">
        <f ca="1">IFERROR(IF(INDEX(INDIRECT(area_gestora&amp;"!$D$6:$D$1000"),linha_itemPAC+1)="N/A","N/A", IF(INDEX(INDIRECT(area_gestora&amp;"!$D$6:$D$1000"),linha_itemPAC+1)="","NÃO INFORMADO", IF(INDEX(INDIRECT(area_gestora&amp;"!$D$6:$D$1000"),linha_itemPAC+1)=0,"NÃO INFORMADO", INDEX(INDIRECT(area_gestora&amp;"!$D$6:$D$1000"),linha_itemPAC+1)))),"")</f>
        <v>CATMAT</v>
      </c>
      <c r="D322" s="64">
        <f ca="1">IFERROR(IF(ISERROR(VALUE(Dados_tratados[[#This Row],[Catálogo]]))=FALSE,Dados_tratados[[#This Row],[Catálogo]],VLOOKUP(Dados_tratados[[#This Row],[Catálogo]],$S$3:$T$6,2,FALSE)),"")</f>
        <v>2</v>
      </c>
      <c r="E322" s="64">
        <f ca="1">IFERROR(IF(INDEX(INDIRECT(area_gestora&amp;"!$E$6:$E$1000"),linha_itemPAC+1)="N/A",9999999,
IF(INDEX(INDIRECT(area_gestora&amp;"!$E$6:$E$1000"),linha_itemPAC+1)="",0,
VALUE(INDEX(INDIRECT(area_gestora&amp;"!$E$6:$E$1000"),linha_itemPAC+1)))),"")</f>
        <v>8105</v>
      </c>
      <c r="F322" s="64">
        <f ca="1">IFERROR(IF(Dados_tratados[[#This Row],[Código CATSER ou Classe CATMAT]]="","",VALUE(1&amp;TEXT(Dados_tratados[[#This Row],[Código CATSER ou Classe CATMAT]],"0000000")&amp;Dados_tratados[[#This Row],[ID Catálogo]])),"")</f>
        <v>100081052</v>
      </c>
      <c r="G322" s="64" t="str">
        <f ca="1">IF(Dados_tratados[[#This Row],[Código CATSER ou Classe CATMAT]]="","",COUNTIF(catmat_col_range,Dados_tratados[[#This Row],[Concatenação ID 1-catálogo-código]])&amp;"-"&amp;Dados_tratados[[#This Row],[Concatenação ID 1-catálogo-código]])</f>
        <v>2-100081052</v>
      </c>
      <c r="H322" s="65">
        <f ca="1">IFERROR(INDEX(INDIRECT(area_gestora&amp;"!$L$6:$L$1000"),linha_itemPAC+1),"")</f>
        <v>7676</v>
      </c>
      <c r="I322" s="66" t="str">
        <f ca="1">Dados_tratados[[#This Row],[Área Gestora]]&amp;"-"&amp;Dados_tratados[[#This Row],[ID PCA]]</f>
        <v>SSEG-42</v>
      </c>
      <c r="K322" s="67">
        <f ca="1">IFERROR(SMALL(Dados_tratados[Concatenação ID 1-catálogo-código],ROW(Dados_tratados[[#This Row],[Concatenação ID 1-catálogo-código]])-2),"")</f>
        <v>100259921</v>
      </c>
      <c r="L322" s="67" t="str">
        <f ca="1">IFERROR(INDEX('Tratamento de dados'!$S$3:$S$6,MATCH(VALUE(RIGHT(Dados_ordenados[[#This Row],[ID 1-catálogo-código]],1)),'Tratamento de dados'!$T$3:$T$6,0)),"")</f>
        <v>CATSER</v>
      </c>
      <c r="M322" s="67">
        <f ca="1">IFERROR(VALUE(MID(Dados_ordenados[[#This Row],[ID 1-catálogo-código]],2,7)),"")</f>
        <v>25992</v>
      </c>
      <c r="N322" s="68">
        <f ca="1">IFERROR(VLOOKUP(COUNTIF(catmat_ord_col_range,Dados_ordenados[[#This Row],[ID 1-catálogo-código]])&amp;"-"&amp;Dados_ordenados[[#This Row],[ID 1-catálogo-código]],Dados_tratados[[CATMAT/CATSER - Contagem de ocorrências]:[Área Gestora + ID]],2,FALSE),"")</f>
        <v>393140</v>
      </c>
      <c r="O322" s="69" t="str">
        <f ca="1">IFERROR(VLOOKUP(COUNTIF(catmat_ord_col_range,Dados_ordenados[[#This Row],[ID 1-catálogo-código]])&amp;"-"&amp;Dados_ordenados[[#This Row],[ID 1-catálogo-código]],Dados_tratados[[CATMAT/CATSER - Contagem de ocorrências]:[Área Gestora + ID]],3,FALSE),"")</f>
        <v>SETI-28</v>
      </c>
      <c r="P322" s="70" t="str">
        <f ca="1">IF(OR(Dados_ordenados[[#This Row],[ID 1-catálogo-código]]="",Dados_ordenados[[#This Row],[ID 1-catálogo-código]]&lt;&gt;catmat_anterior),Dados_ordenados[[#This Row],[Área Gestora-ID]],areagestoraID_anterior&amp;", "&amp;Dados_ordenados[[#This Row],[Área Gestora-ID]])</f>
        <v>SETI-3, SETI-4, SETI-5, SETI-7, SETI-14, SETI-17, SETI-18, SETI-19, SETI-25, SETI-27, SETI-28</v>
      </c>
      <c r="Q322" s="70" t="str">
        <f ca="1">IF(OR(Dados_ordenados[[#This Row],[ID 1-catálogo-código]]="",Dados_ordenados[[#This Row],[ID 1-catálogo-código]]&lt;&gt;catmat_proximo),Dados_ordenados[[#This Row],[ID concatenado por catálogo/código]],"")</f>
        <v/>
      </c>
    </row>
    <row r="323" spans="1:17" x14ac:dyDescent="0.25">
      <c r="A323" s="63" t="str">
        <f ca="1">area_gestora_concatenada</f>
        <v>SSEG</v>
      </c>
      <c r="B323" s="64">
        <f ca="1">IFERROR(IF(INDEX(INDIRECT(area_gestora&amp;"!$B$6:$B$1000"),linha_itemPAC+1)=0,"NÃO INFORMADO",INDEX(INDIRECT(area_gestora&amp;"!$B$6:$B$1000"),linha_itemPAC+1)),"")</f>
        <v>43</v>
      </c>
      <c r="C323" s="64" t="str">
        <f ca="1">IFERROR(IF(INDEX(INDIRECT(area_gestora&amp;"!$D$6:$D$1000"),linha_itemPAC+1)="N/A","N/A", IF(INDEX(INDIRECT(area_gestora&amp;"!$D$6:$D$1000"),linha_itemPAC+1)="","NÃO INFORMADO", IF(INDEX(INDIRECT(area_gestora&amp;"!$D$6:$D$1000"),linha_itemPAC+1)=0,"NÃO INFORMADO", INDEX(INDIRECT(area_gestora&amp;"!$D$6:$D$1000"),linha_itemPAC+1)))),"")</f>
        <v>CATMAT</v>
      </c>
      <c r="D323" s="64">
        <f ca="1">IFERROR(IF(ISERROR(VALUE(Dados_tratados[[#This Row],[Catálogo]]))=FALSE,Dados_tratados[[#This Row],[Catálogo]],VLOOKUP(Dados_tratados[[#This Row],[Catálogo]],$S$3:$T$6,2,FALSE)),"")</f>
        <v>2</v>
      </c>
      <c r="E323" s="64">
        <f ca="1">IFERROR(IF(INDEX(INDIRECT(area_gestora&amp;"!$E$6:$E$1000"),linha_itemPAC+1)="N/A",9999999,
IF(INDEX(INDIRECT(area_gestora&amp;"!$E$6:$E$1000"),linha_itemPAC+1)="",0,
VALUE(INDEX(INDIRECT(area_gestora&amp;"!$E$6:$E$1000"),linha_itemPAC+1)))),"")</f>
        <v>4240</v>
      </c>
      <c r="F323" s="64">
        <f ca="1">IFERROR(IF(Dados_tratados[[#This Row],[Código CATSER ou Classe CATMAT]]="","",VALUE(1&amp;TEXT(Dados_tratados[[#This Row],[Código CATSER ou Classe CATMAT]],"0000000")&amp;Dados_tratados[[#This Row],[ID Catálogo]])),"")</f>
        <v>100042402</v>
      </c>
      <c r="G323" s="64" t="str">
        <f ca="1">IF(Dados_tratados[[#This Row],[Código CATSER ou Classe CATMAT]]="","",COUNTIF(catmat_col_range,Dados_tratados[[#This Row],[Concatenação ID 1-catálogo-código]])&amp;"-"&amp;Dados_tratados[[#This Row],[Concatenação ID 1-catálogo-código]])</f>
        <v>5-100042402</v>
      </c>
      <c r="H323" s="65">
        <f ca="1">IFERROR(INDEX(INDIRECT(area_gestora&amp;"!$L$6:$L$1000"),linha_itemPAC+1),"")</f>
        <v>4290</v>
      </c>
      <c r="I323" s="66" t="str">
        <f ca="1">Dados_tratados[[#This Row],[Área Gestora]]&amp;"-"&amp;Dados_tratados[[#This Row],[ID PCA]]</f>
        <v>SSEG-43</v>
      </c>
      <c r="K323" s="67">
        <f ca="1">IFERROR(SMALL(Dados_tratados[Concatenação ID 1-catálogo-código],ROW(Dados_tratados[[#This Row],[Concatenação ID 1-catálogo-código]])-2),"")</f>
        <v>100259921</v>
      </c>
      <c r="L323" s="67" t="str">
        <f ca="1">IFERROR(INDEX('Tratamento de dados'!$S$3:$S$6,MATCH(VALUE(RIGHT(Dados_ordenados[[#This Row],[ID 1-catálogo-código]],1)),'Tratamento de dados'!$T$3:$T$6,0)),"")</f>
        <v>CATSER</v>
      </c>
      <c r="M323" s="67">
        <f ca="1">IFERROR(VALUE(MID(Dados_ordenados[[#This Row],[ID 1-catálogo-código]],2,7)),"")</f>
        <v>25992</v>
      </c>
      <c r="N323" s="68">
        <f ca="1">IFERROR(VLOOKUP(COUNTIF(catmat_ord_col_range,Dados_ordenados[[#This Row],[ID 1-catálogo-código]])&amp;"-"&amp;Dados_ordenados[[#This Row],[ID 1-catálogo-código]],Dados_tratados[[CATMAT/CATSER - Contagem de ocorrências]:[Área Gestora + ID]],2,FALSE),"")</f>
        <v>276000</v>
      </c>
      <c r="O323" s="69" t="str">
        <f ca="1">IFERROR(VLOOKUP(COUNTIF(catmat_ord_col_range,Dados_ordenados[[#This Row],[ID 1-catálogo-código]])&amp;"-"&amp;Dados_ordenados[[#This Row],[ID 1-catálogo-código]],Dados_tratados[[CATMAT/CATSER - Contagem de ocorrências]:[Área Gestora + ID]],3,FALSE),"")</f>
        <v>SETI-29</v>
      </c>
      <c r="P323" s="70" t="str">
        <f ca="1">IF(OR(Dados_ordenados[[#This Row],[ID 1-catálogo-código]]="",Dados_ordenados[[#This Row],[ID 1-catálogo-código]]&lt;&gt;catmat_anterior),Dados_ordenados[[#This Row],[Área Gestora-ID]],areagestoraID_anterior&amp;", "&amp;Dados_ordenados[[#This Row],[Área Gestora-ID]])</f>
        <v>SETI-3, SETI-4, SETI-5, SETI-7, SETI-14, SETI-17, SETI-18, SETI-19, SETI-25, SETI-27, SETI-28, SETI-29</v>
      </c>
      <c r="Q323" s="70" t="str">
        <f ca="1">IF(OR(Dados_ordenados[[#This Row],[ID 1-catálogo-código]]="",Dados_ordenados[[#This Row],[ID 1-catálogo-código]]&lt;&gt;catmat_proximo),Dados_ordenados[[#This Row],[ID concatenado por catálogo/código]],"")</f>
        <v/>
      </c>
    </row>
    <row r="324" spans="1:17" x14ac:dyDescent="0.25">
      <c r="A324" s="63" t="str">
        <f ca="1">area_gestora_concatenada</f>
        <v>SSEG</v>
      </c>
      <c r="B324" s="64">
        <f ca="1">IFERROR(IF(INDEX(INDIRECT(area_gestora&amp;"!$B$6:$B$1000"),linha_itemPAC+1)=0,"NÃO INFORMADO",INDEX(INDIRECT(area_gestora&amp;"!$B$6:$B$1000"),linha_itemPAC+1)),"")</f>
        <v>44</v>
      </c>
      <c r="C324" s="64" t="str">
        <f ca="1">IFERROR(IF(INDEX(INDIRECT(area_gestora&amp;"!$D$6:$D$1000"),linha_itemPAC+1)="N/A","N/A", IF(INDEX(INDIRECT(area_gestora&amp;"!$D$6:$D$1000"),linha_itemPAC+1)="","NÃO INFORMADO", IF(INDEX(INDIRECT(area_gestora&amp;"!$D$6:$D$1000"),linha_itemPAC+1)=0,"NÃO INFORMADO", INDEX(INDIRECT(area_gestora&amp;"!$D$6:$D$1000"),linha_itemPAC+1)))),"")</f>
        <v>CATMAT</v>
      </c>
      <c r="D324" s="64">
        <f ca="1">IFERROR(IF(ISERROR(VALUE(Dados_tratados[[#This Row],[Catálogo]]))=FALSE,Dados_tratados[[#This Row],[Catálogo]],VLOOKUP(Dados_tratados[[#This Row],[Catálogo]],$S$3:$T$6,2,FALSE)),"")</f>
        <v>2</v>
      </c>
      <c r="E324" s="64">
        <f ca="1">IFERROR(IF(INDEX(INDIRECT(area_gestora&amp;"!$E$6:$E$1000"),linha_itemPAC+1)="N/A",9999999,
IF(INDEX(INDIRECT(area_gestora&amp;"!$E$6:$E$1000"),linha_itemPAC+1)="",0,
VALUE(INDEX(INDIRECT(area_gestora&amp;"!$E$6:$E$1000"),linha_itemPAC+1)))),"")</f>
        <v>8470</v>
      </c>
      <c r="F324" s="64">
        <f ca="1">IFERROR(IF(Dados_tratados[[#This Row],[Código CATSER ou Classe CATMAT]]="","",VALUE(1&amp;TEXT(Dados_tratados[[#This Row],[Código CATSER ou Classe CATMAT]],"0000000")&amp;Dados_tratados[[#This Row],[ID Catálogo]])),"")</f>
        <v>100084702</v>
      </c>
      <c r="G324" s="64" t="str">
        <f ca="1">IF(Dados_tratados[[#This Row],[Código CATSER ou Classe CATMAT]]="","",COUNTIF(catmat_col_range,Dados_tratados[[#This Row],[Concatenação ID 1-catálogo-código]])&amp;"-"&amp;Dados_tratados[[#This Row],[Concatenação ID 1-catálogo-código]])</f>
        <v>1-100084702</v>
      </c>
      <c r="H324" s="65">
        <f ca="1">IFERROR(INDEX(INDIRECT(area_gestora&amp;"!$L$6:$L$1000"),linha_itemPAC+1),"")</f>
        <v>0</v>
      </c>
      <c r="I324" s="66" t="str">
        <f ca="1">Dados_tratados[[#This Row],[Área Gestora]]&amp;"-"&amp;Dados_tratados[[#This Row],[ID PCA]]</f>
        <v>SSEG-44</v>
      </c>
      <c r="K324" s="67">
        <f ca="1">IFERROR(SMALL(Dados_tratados[Concatenação ID 1-catálogo-código],ROW(Dados_tratados[[#This Row],[Concatenação ID 1-catálogo-código]])-2),"")</f>
        <v>100259921</v>
      </c>
      <c r="L324" s="67" t="str">
        <f ca="1">IFERROR(INDEX('Tratamento de dados'!$S$3:$S$6,MATCH(VALUE(RIGHT(Dados_ordenados[[#This Row],[ID 1-catálogo-código]],1)),'Tratamento de dados'!$T$3:$T$6,0)),"")</f>
        <v>CATSER</v>
      </c>
      <c r="M324" s="67">
        <f ca="1">IFERROR(VALUE(MID(Dados_ordenados[[#This Row],[ID 1-catálogo-código]],2,7)),"")</f>
        <v>25992</v>
      </c>
      <c r="N324" s="68">
        <f ca="1">IFERROR(VLOOKUP(COUNTIF(catmat_ord_col_range,Dados_ordenados[[#This Row],[ID 1-catálogo-código]])&amp;"-"&amp;Dados_ordenados[[#This Row],[ID 1-catálogo-código]],Dados_tratados[[CATMAT/CATSER - Contagem de ocorrências]:[Área Gestora + ID]],2,FALSE),"")</f>
        <v>772753</v>
      </c>
      <c r="O324" s="69" t="str">
        <f ca="1">IFERROR(VLOOKUP(COUNTIF(catmat_ord_col_range,Dados_ordenados[[#This Row],[ID 1-catálogo-código]])&amp;"-"&amp;Dados_ordenados[[#This Row],[ID 1-catálogo-código]],Dados_tratados[[CATMAT/CATSER - Contagem de ocorrências]:[Área Gestora + ID]],3,FALSE),"")</f>
        <v>SETI-30</v>
      </c>
      <c r="P324" s="70" t="str">
        <f ca="1">IF(OR(Dados_ordenados[[#This Row],[ID 1-catálogo-código]]="",Dados_ordenados[[#This Row],[ID 1-catálogo-código]]&lt;&gt;catmat_anterior),Dados_ordenados[[#This Row],[Área Gestora-ID]],areagestoraID_anterior&amp;", "&amp;Dados_ordenados[[#This Row],[Área Gestora-ID]])</f>
        <v>SETI-3, SETI-4, SETI-5, SETI-7, SETI-14, SETI-17, SETI-18, SETI-19, SETI-25, SETI-27, SETI-28, SETI-29, SETI-30</v>
      </c>
      <c r="Q324" s="70" t="str">
        <f ca="1">IF(OR(Dados_ordenados[[#This Row],[ID 1-catálogo-código]]="",Dados_ordenados[[#This Row],[ID 1-catálogo-código]]&lt;&gt;catmat_proximo),Dados_ordenados[[#This Row],[ID concatenado por catálogo/código]],"")</f>
        <v/>
      </c>
    </row>
    <row r="325" spans="1:17" x14ac:dyDescent="0.25">
      <c r="A325" s="63" t="str">
        <f ca="1">area_gestora_concatenada</f>
        <v>SSEG</v>
      </c>
      <c r="B325" s="64">
        <f ca="1">IFERROR(IF(INDEX(INDIRECT(area_gestora&amp;"!$B$6:$B$1000"),linha_itemPAC+1)=0,"NÃO INFORMADO",INDEX(INDIRECT(area_gestora&amp;"!$B$6:$B$1000"),linha_itemPAC+1)),"")</f>
        <v>45</v>
      </c>
      <c r="C325" s="64" t="str">
        <f ca="1">IFERROR(IF(INDEX(INDIRECT(area_gestora&amp;"!$D$6:$D$1000"),linha_itemPAC+1)="N/A","N/A", IF(INDEX(INDIRECT(area_gestora&amp;"!$D$6:$D$1000"),linha_itemPAC+1)="","NÃO INFORMADO", IF(INDEX(INDIRECT(area_gestora&amp;"!$D$6:$D$1000"),linha_itemPAC+1)=0,"NÃO INFORMADO", INDEX(INDIRECT(area_gestora&amp;"!$D$6:$D$1000"),linha_itemPAC+1)))),"")</f>
        <v>CATMAT</v>
      </c>
      <c r="D325" s="64">
        <f ca="1">IFERROR(IF(ISERROR(VALUE(Dados_tratados[[#This Row],[Catálogo]]))=FALSE,Dados_tratados[[#This Row],[Catálogo]],VLOOKUP(Dados_tratados[[#This Row],[Catálogo]],$S$3:$T$6,2,FALSE)),"")</f>
        <v>2</v>
      </c>
      <c r="E325" s="64">
        <f ca="1">IFERROR(IF(INDEX(INDIRECT(area_gestora&amp;"!$E$6:$E$1000"),linha_itemPAC+1)="N/A",9999999,
IF(INDEX(INDIRECT(area_gestora&amp;"!$E$6:$E$1000"),linha_itemPAC+1)="",0,
VALUE(INDEX(INDIRECT(area_gestora&amp;"!$E$6:$E$1000"),linha_itemPAC+1)))),"")</f>
        <v>9999</v>
      </c>
      <c r="F325" s="64">
        <f ca="1">IFERROR(IF(Dados_tratados[[#This Row],[Código CATSER ou Classe CATMAT]]="","",VALUE(1&amp;TEXT(Dados_tratados[[#This Row],[Código CATSER ou Classe CATMAT]],"0000000")&amp;Dados_tratados[[#This Row],[ID Catálogo]])),"")</f>
        <v>100099992</v>
      </c>
      <c r="G325" s="64" t="str">
        <f ca="1">IF(Dados_tratados[[#This Row],[Código CATSER ou Classe CATMAT]]="","",COUNTIF(catmat_col_range,Dados_tratados[[#This Row],[Concatenação ID 1-catálogo-código]])&amp;"-"&amp;Dados_tratados[[#This Row],[Concatenação ID 1-catálogo-código]])</f>
        <v>1-100099992</v>
      </c>
      <c r="H325" s="65">
        <f ca="1">IFERROR(INDEX(INDIRECT(area_gestora&amp;"!$L$6:$L$1000"),linha_itemPAC+1),"")</f>
        <v>436</v>
      </c>
      <c r="I325" s="66" t="str">
        <f ca="1">Dados_tratados[[#This Row],[Área Gestora]]&amp;"-"&amp;Dados_tratados[[#This Row],[ID PCA]]</f>
        <v>SSEG-45</v>
      </c>
      <c r="K325" s="67">
        <f ca="1">IFERROR(SMALL(Dados_tratados[Concatenação ID 1-catálogo-código],ROW(Dados_tratados[[#This Row],[Concatenação ID 1-catálogo-código]])-2),"")</f>
        <v>100259921</v>
      </c>
      <c r="L325" s="67" t="str">
        <f ca="1">IFERROR(INDEX('Tratamento de dados'!$S$3:$S$6,MATCH(VALUE(RIGHT(Dados_ordenados[[#This Row],[ID 1-catálogo-código]],1)),'Tratamento de dados'!$T$3:$T$6,0)),"")</f>
        <v>CATSER</v>
      </c>
      <c r="M325" s="67">
        <f ca="1">IFERROR(VALUE(MID(Dados_ordenados[[#This Row],[ID 1-catálogo-código]],2,7)),"")</f>
        <v>25992</v>
      </c>
      <c r="N325" s="68">
        <f ca="1">IFERROR(VLOOKUP(COUNTIF(catmat_ord_col_range,Dados_ordenados[[#This Row],[ID 1-catálogo-código]])&amp;"-"&amp;Dados_ordenados[[#This Row],[ID 1-catálogo-código]],Dados_tratados[[CATMAT/CATSER - Contagem de ocorrências]:[Área Gestora + ID]],2,FALSE),"")</f>
        <v>2455082</v>
      </c>
      <c r="O325" s="69" t="str">
        <f ca="1">IFERROR(VLOOKUP(COUNTIF(catmat_ord_col_range,Dados_ordenados[[#This Row],[ID 1-catálogo-código]])&amp;"-"&amp;Dados_ordenados[[#This Row],[ID 1-catálogo-código]],Dados_tratados[[CATMAT/CATSER - Contagem de ocorrências]:[Área Gestora + ID]],3,FALSE),"")</f>
        <v>SETI-31</v>
      </c>
      <c r="P325" s="70" t="str">
        <f ca="1">IF(OR(Dados_ordenados[[#This Row],[ID 1-catálogo-código]]="",Dados_ordenados[[#This Row],[ID 1-catálogo-código]]&lt;&gt;catmat_anterior),Dados_ordenados[[#This Row],[Área Gestora-ID]],areagestoraID_anterior&amp;", "&amp;Dados_ordenados[[#This Row],[Área Gestora-ID]])</f>
        <v>SETI-3, SETI-4, SETI-5, SETI-7, SETI-14, SETI-17, SETI-18, SETI-19, SETI-25, SETI-27, SETI-28, SETI-29, SETI-30, SETI-31</v>
      </c>
      <c r="Q325" s="70" t="str">
        <f ca="1">IF(OR(Dados_ordenados[[#This Row],[ID 1-catálogo-código]]="",Dados_ordenados[[#This Row],[ID 1-catálogo-código]]&lt;&gt;catmat_proximo),Dados_ordenados[[#This Row],[ID concatenado por catálogo/código]],"")</f>
        <v/>
      </c>
    </row>
    <row r="326" spans="1:17" x14ac:dyDescent="0.25">
      <c r="A326" s="63" t="str">
        <f ca="1">area_gestora_concatenada</f>
        <v>SSEG</v>
      </c>
      <c r="B326" s="64">
        <f ca="1">IFERROR(IF(INDEX(INDIRECT(area_gestora&amp;"!$B$6:$B$1000"),linha_itemPAC+1)=0,"NÃO INFORMADO",INDEX(INDIRECT(area_gestora&amp;"!$B$6:$B$1000"),linha_itemPAC+1)),"")</f>
        <v>46</v>
      </c>
      <c r="C326" s="64" t="str">
        <f ca="1">IFERROR(IF(INDEX(INDIRECT(area_gestora&amp;"!$D$6:$D$1000"),linha_itemPAC+1)="N/A","N/A", IF(INDEX(INDIRECT(area_gestora&amp;"!$D$6:$D$1000"),linha_itemPAC+1)="","NÃO INFORMADO", IF(INDEX(INDIRECT(area_gestora&amp;"!$D$6:$D$1000"),linha_itemPAC+1)=0,"NÃO INFORMADO", INDEX(INDIRECT(area_gestora&amp;"!$D$6:$D$1000"),linha_itemPAC+1)))),"")</f>
        <v>CATMAT</v>
      </c>
      <c r="D326" s="64">
        <f ca="1">IFERROR(IF(ISERROR(VALUE(Dados_tratados[[#This Row],[Catálogo]]))=FALSE,Dados_tratados[[#This Row],[Catálogo]],VLOOKUP(Dados_tratados[[#This Row],[Catálogo]],$S$3:$T$6,2,FALSE)),"")</f>
        <v>2</v>
      </c>
      <c r="E326" s="64">
        <f ca="1">IFERROR(IF(INDEX(INDIRECT(area_gestora&amp;"!$E$6:$E$1000"),linha_itemPAC+1)="N/A",9999999,
IF(INDEX(INDIRECT(area_gestora&amp;"!$E$6:$E$1000"),linha_itemPAC+1)="",0,
VALUE(INDEX(INDIRECT(area_gestora&amp;"!$E$6:$E$1000"),linha_itemPAC+1)))),"")</f>
        <v>9999</v>
      </c>
      <c r="F326" s="64">
        <f ca="1">IFERROR(IF(Dados_tratados[[#This Row],[Código CATSER ou Classe CATMAT]]="","",VALUE(1&amp;TEXT(Dados_tratados[[#This Row],[Código CATSER ou Classe CATMAT]],"0000000")&amp;Dados_tratados[[#This Row],[ID Catálogo]])),"")</f>
        <v>100099992</v>
      </c>
      <c r="G326" s="64" t="str">
        <f ca="1">IF(Dados_tratados[[#This Row],[Código CATSER ou Classe CATMAT]]="","",COUNTIF(catmat_col_range,Dados_tratados[[#This Row],[Concatenação ID 1-catálogo-código]])&amp;"-"&amp;Dados_tratados[[#This Row],[Concatenação ID 1-catálogo-código]])</f>
        <v>2-100099992</v>
      </c>
      <c r="H326" s="65">
        <f ca="1">IFERROR(INDEX(INDIRECT(area_gestora&amp;"!$L$6:$L$1000"),linha_itemPAC+1),"")</f>
        <v>1460</v>
      </c>
      <c r="I326" s="66" t="str">
        <f ca="1">Dados_tratados[[#This Row],[Área Gestora]]&amp;"-"&amp;Dados_tratados[[#This Row],[ID PCA]]</f>
        <v>SSEG-46</v>
      </c>
      <c r="K326" s="67">
        <f ca="1">IFERROR(SMALL(Dados_tratados[Concatenação ID 1-catálogo-código],ROW(Dados_tratados[[#This Row],[Concatenação ID 1-catálogo-código]])-2),"")</f>
        <v>100259921</v>
      </c>
      <c r="L326" s="67" t="str">
        <f ca="1">IFERROR(INDEX('Tratamento de dados'!$S$3:$S$6,MATCH(VALUE(RIGHT(Dados_ordenados[[#This Row],[ID 1-catálogo-código]],1)),'Tratamento de dados'!$T$3:$T$6,0)),"")</f>
        <v>CATSER</v>
      </c>
      <c r="M326" s="67">
        <f ca="1">IFERROR(VALUE(MID(Dados_ordenados[[#This Row],[ID 1-catálogo-código]],2,7)),"")</f>
        <v>25992</v>
      </c>
      <c r="N326" s="68">
        <f ca="1">IFERROR(VLOOKUP(COUNTIF(catmat_ord_col_range,Dados_ordenados[[#This Row],[ID 1-catálogo-código]])&amp;"-"&amp;Dados_ordenados[[#This Row],[ID 1-catálogo-código]],Dados_tratados[[CATMAT/CATSER - Contagem de ocorrências]:[Área Gestora + ID]],2,FALSE),"")</f>
        <v>670400</v>
      </c>
      <c r="O326" s="69" t="str">
        <f ca="1">IFERROR(VLOOKUP(COUNTIF(catmat_ord_col_range,Dados_ordenados[[#This Row],[ID 1-catálogo-código]])&amp;"-"&amp;Dados_ordenados[[#This Row],[ID 1-catálogo-código]],Dados_tratados[[CATMAT/CATSER - Contagem de ocorrências]:[Área Gestora + ID]],3,FALSE),"")</f>
        <v>SETI-33</v>
      </c>
      <c r="P326" s="70" t="str">
        <f ca="1">IF(OR(Dados_ordenados[[#This Row],[ID 1-catálogo-código]]="",Dados_ordenados[[#This Row],[ID 1-catálogo-código]]&lt;&gt;catmat_anterior),Dados_ordenados[[#This Row],[Área Gestora-ID]],areagestoraID_anterior&amp;", "&amp;Dados_ordenados[[#This Row],[Área Gestora-ID]])</f>
        <v>SETI-3, SETI-4, SETI-5, SETI-7, SETI-14, SETI-17, SETI-18, SETI-19, SETI-25, SETI-27, SETI-28, SETI-29, SETI-30, SETI-31, SETI-33</v>
      </c>
      <c r="Q326" s="70" t="str">
        <f ca="1">IF(OR(Dados_ordenados[[#This Row],[ID 1-catálogo-código]]="",Dados_ordenados[[#This Row],[ID 1-catálogo-código]]&lt;&gt;catmat_proximo),Dados_ordenados[[#This Row],[ID concatenado por catálogo/código]],"")</f>
        <v/>
      </c>
    </row>
    <row r="327" spans="1:17" x14ac:dyDescent="0.25">
      <c r="A327" s="63" t="str">
        <f ca="1">area_gestora_concatenada</f>
        <v>SSEG</v>
      </c>
      <c r="B327" s="64">
        <f ca="1">IFERROR(IF(INDEX(INDIRECT(area_gestora&amp;"!$B$6:$B$1000"),linha_itemPAC+1)=0,"NÃO INFORMADO",INDEX(INDIRECT(area_gestora&amp;"!$B$6:$B$1000"),linha_itemPAC+1)),"")</f>
        <v>47</v>
      </c>
      <c r="C327" s="64" t="str">
        <f ca="1">IFERROR(IF(INDEX(INDIRECT(area_gestora&amp;"!$D$6:$D$1000"),linha_itemPAC+1)="N/A","N/A", IF(INDEX(INDIRECT(area_gestora&amp;"!$D$6:$D$1000"),linha_itemPAC+1)="","NÃO INFORMADO", IF(INDEX(INDIRECT(area_gestora&amp;"!$D$6:$D$1000"),linha_itemPAC+1)=0,"NÃO INFORMADO", INDEX(INDIRECT(area_gestora&amp;"!$D$6:$D$1000"),linha_itemPAC+1)))),"")</f>
        <v>CATSER</v>
      </c>
      <c r="D327" s="64">
        <f ca="1">IFERROR(IF(ISERROR(VALUE(Dados_tratados[[#This Row],[Catálogo]]))=FALSE,Dados_tratados[[#This Row],[Catálogo]],VLOOKUP(Dados_tratados[[#This Row],[Catálogo]],$S$3:$T$6,2,FALSE)),"")</f>
        <v>1</v>
      </c>
      <c r="E327" s="64">
        <f ca="1">IFERROR(IF(INDEX(INDIRECT(area_gestora&amp;"!$E$6:$E$1000"),linha_itemPAC+1)="N/A",9999999,
IF(INDEX(INDIRECT(area_gestora&amp;"!$E$6:$E$1000"),linha_itemPAC+1)="",0,
VALUE(INDEX(INDIRECT(area_gestora&amp;"!$E$6:$E$1000"),linha_itemPAC+1)))),"")</f>
        <v>873</v>
      </c>
      <c r="F327" s="64">
        <f ca="1">IFERROR(IF(Dados_tratados[[#This Row],[Código CATSER ou Classe CATMAT]]="","",VALUE(1&amp;TEXT(Dados_tratados[[#This Row],[Código CATSER ou Classe CATMAT]],"0000000")&amp;Dados_tratados[[#This Row],[ID Catálogo]])),"")</f>
        <v>100008731</v>
      </c>
      <c r="G327" s="64" t="str">
        <f ca="1">IF(Dados_tratados[[#This Row],[Código CATSER ou Classe CATMAT]]="","",COUNTIF(catmat_col_range,Dados_tratados[[#This Row],[Concatenação ID 1-catálogo-código]])&amp;"-"&amp;Dados_tratados[[#This Row],[Concatenação ID 1-catálogo-código]])</f>
        <v>1-100008731</v>
      </c>
      <c r="H327" s="65">
        <f ca="1">IFERROR(INDEX(INDIRECT(area_gestora&amp;"!$L$6:$L$1000"),linha_itemPAC+1),"")</f>
        <v>0</v>
      </c>
      <c r="I327" s="66" t="str">
        <f ca="1">Dados_tratados[[#This Row],[Área Gestora]]&amp;"-"&amp;Dados_tratados[[#This Row],[ID PCA]]</f>
        <v>SSEG-47</v>
      </c>
      <c r="K327" s="67">
        <f ca="1">IFERROR(SMALL(Dados_tratados[Concatenação ID 1-catálogo-código],ROW(Dados_tratados[[#This Row],[Concatenação ID 1-catálogo-código]])-2),"")</f>
        <v>100259921</v>
      </c>
      <c r="L327" s="67" t="str">
        <f ca="1">IFERROR(INDEX('Tratamento de dados'!$S$3:$S$6,MATCH(VALUE(RIGHT(Dados_ordenados[[#This Row],[ID 1-catálogo-código]],1)),'Tratamento de dados'!$T$3:$T$6,0)),"")</f>
        <v>CATSER</v>
      </c>
      <c r="M327" s="67">
        <f ca="1">IFERROR(VALUE(MID(Dados_ordenados[[#This Row],[ID 1-catálogo-código]],2,7)),"")</f>
        <v>25992</v>
      </c>
      <c r="N327" s="68">
        <f ca="1">IFERROR(VLOOKUP(COUNTIF(catmat_ord_col_range,Dados_ordenados[[#This Row],[ID 1-catálogo-código]])&amp;"-"&amp;Dados_ordenados[[#This Row],[ID 1-catálogo-código]],Dados_tratados[[CATMAT/CATSER - Contagem de ocorrências]:[Área Gestora + ID]],2,FALSE),"")</f>
        <v>347606</v>
      </c>
      <c r="O327" s="69" t="str">
        <f ca="1">IFERROR(VLOOKUP(COUNTIF(catmat_ord_col_range,Dados_ordenados[[#This Row],[ID 1-catálogo-código]])&amp;"-"&amp;Dados_ordenados[[#This Row],[ID 1-catálogo-código]],Dados_tratados[[CATMAT/CATSER - Contagem de ocorrências]:[Área Gestora + ID]],3,FALSE),"")</f>
        <v>SETI-34</v>
      </c>
      <c r="P327" s="70" t="str">
        <f ca="1">IF(OR(Dados_ordenados[[#This Row],[ID 1-catálogo-código]]="",Dados_ordenados[[#This Row],[ID 1-catálogo-código]]&lt;&gt;catmat_anterior),Dados_ordenados[[#This Row],[Área Gestora-ID]],areagestoraID_anterior&amp;", "&amp;Dados_ordenados[[#This Row],[Área Gestora-ID]])</f>
        <v>SETI-3, SETI-4, SETI-5, SETI-7, SETI-14, SETI-17, SETI-18, SETI-19, SETI-25, SETI-27, SETI-28, SETI-29, SETI-30, SETI-31, SETI-33, SETI-34</v>
      </c>
      <c r="Q327" s="70" t="str">
        <f ca="1">IF(OR(Dados_ordenados[[#This Row],[ID 1-catálogo-código]]="",Dados_ordenados[[#This Row],[ID 1-catálogo-código]]&lt;&gt;catmat_proximo),Dados_ordenados[[#This Row],[ID concatenado por catálogo/código]],"")</f>
        <v/>
      </c>
    </row>
    <row r="328" spans="1:17" x14ac:dyDescent="0.25">
      <c r="A328" s="63" t="str">
        <f ca="1">area_gestora_concatenada</f>
        <v>SSEG</v>
      </c>
      <c r="B328" s="64">
        <f ca="1">IFERROR(IF(INDEX(INDIRECT(area_gestora&amp;"!$B$6:$B$1000"),linha_itemPAC+1)=0,"NÃO INFORMADO",INDEX(INDIRECT(area_gestora&amp;"!$B$6:$B$1000"),linha_itemPAC+1)),"")</f>
        <v>48</v>
      </c>
      <c r="C328" s="64" t="str">
        <f ca="1">IFERROR(IF(INDEX(INDIRECT(area_gestora&amp;"!$D$6:$D$1000"),linha_itemPAC+1)="N/A","N/A", IF(INDEX(INDIRECT(area_gestora&amp;"!$D$6:$D$1000"),linha_itemPAC+1)="","NÃO INFORMADO", IF(INDEX(INDIRECT(area_gestora&amp;"!$D$6:$D$1000"),linha_itemPAC+1)=0,"NÃO INFORMADO", INDEX(INDIRECT(area_gestora&amp;"!$D$6:$D$1000"),linha_itemPAC+1)))),"")</f>
        <v>CATSER</v>
      </c>
      <c r="D328" s="64">
        <f ca="1">IFERROR(IF(ISERROR(VALUE(Dados_tratados[[#This Row],[Catálogo]]))=FALSE,Dados_tratados[[#This Row],[Catálogo]],VLOOKUP(Dados_tratados[[#This Row],[Catálogo]],$S$3:$T$6,2,FALSE)),"")</f>
        <v>1</v>
      </c>
      <c r="E328" s="64">
        <f ca="1">IFERROR(IF(INDEX(INDIRECT(area_gestora&amp;"!$E$6:$E$1000"),linha_itemPAC+1)="N/A",9999999,
IF(INDEX(INDIRECT(area_gestora&amp;"!$E$6:$E$1000"),linha_itemPAC+1)="",0,
VALUE(INDEX(INDIRECT(area_gestora&amp;"!$E$6:$E$1000"),linha_itemPAC+1)))),"")</f>
        <v>872</v>
      </c>
      <c r="F328" s="64">
        <f ca="1">IFERROR(IF(Dados_tratados[[#This Row],[Código CATSER ou Classe CATMAT]]="","",VALUE(1&amp;TEXT(Dados_tratados[[#This Row],[Código CATSER ou Classe CATMAT]],"0000000")&amp;Dados_tratados[[#This Row],[ID Catálogo]])),"")</f>
        <v>100008721</v>
      </c>
      <c r="G328" s="64" t="str">
        <f ca="1">IF(Dados_tratados[[#This Row],[Código CATSER ou Classe CATMAT]]="","",COUNTIF(catmat_col_range,Dados_tratados[[#This Row],[Concatenação ID 1-catálogo-código]])&amp;"-"&amp;Dados_tratados[[#This Row],[Concatenação ID 1-catálogo-código]])</f>
        <v>1-100008721</v>
      </c>
      <c r="H328" s="65">
        <f ca="1">IFERROR(INDEX(INDIRECT(area_gestora&amp;"!$L$6:$L$1000"),linha_itemPAC+1),"")</f>
        <v>0</v>
      </c>
      <c r="I328" s="66" t="str">
        <f ca="1">Dados_tratados[[#This Row],[Área Gestora]]&amp;"-"&amp;Dados_tratados[[#This Row],[ID PCA]]</f>
        <v>SSEG-48</v>
      </c>
      <c r="K328" s="67">
        <f ca="1">IFERROR(SMALL(Dados_tratados[Concatenação ID 1-catálogo-código],ROW(Dados_tratados[[#This Row],[Concatenação ID 1-catálogo-código]])-2),"")</f>
        <v>100259921</v>
      </c>
      <c r="L328" s="67" t="str">
        <f ca="1">IFERROR(INDEX('Tratamento de dados'!$S$3:$S$6,MATCH(VALUE(RIGHT(Dados_ordenados[[#This Row],[ID 1-catálogo-código]],1)),'Tratamento de dados'!$T$3:$T$6,0)),"")</f>
        <v>CATSER</v>
      </c>
      <c r="M328" s="67">
        <f ca="1">IFERROR(VALUE(MID(Dados_ordenados[[#This Row],[ID 1-catálogo-código]],2,7)),"")</f>
        <v>25992</v>
      </c>
      <c r="N328" s="68">
        <f ca="1">IFERROR(VLOOKUP(COUNTIF(catmat_ord_col_range,Dados_ordenados[[#This Row],[ID 1-catálogo-código]])&amp;"-"&amp;Dados_ordenados[[#This Row],[ID 1-catálogo-código]],Dados_tratados[[CATMAT/CATSER - Contagem de ocorrências]:[Área Gestora + ID]],2,FALSE),"")</f>
        <v>221606</v>
      </c>
      <c r="O328" s="69" t="str">
        <f ca="1">IFERROR(VLOOKUP(COUNTIF(catmat_ord_col_range,Dados_ordenados[[#This Row],[ID 1-catálogo-código]])&amp;"-"&amp;Dados_ordenados[[#This Row],[ID 1-catálogo-código]],Dados_tratados[[CATMAT/CATSER - Contagem de ocorrências]:[Área Gestora + ID]],3,FALSE),"")</f>
        <v>SETI-45</v>
      </c>
      <c r="P328" s="70" t="str">
        <f ca="1">IF(OR(Dados_ordenados[[#This Row],[ID 1-catálogo-código]]="",Dados_ordenados[[#This Row],[ID 1-catálogo-código]]&lt;&gt;catmat_anterior),Dados_ordenados[[#This Row],[Área Gestora-ID]],areagestoraID_anterior&amp;", "&amp;Dados_ordenados[[#This Row],[Área Gestora-ID]])</f>
        <v>SETI-3, SETI-4, SETI-5, SETI-7, SETI-14, SETI-17, SETI-18, SETI-19, SETI-25, SETI-27, SETI-28, SETI-29, SETI-30, SETI-31, SETI-33, SETI-34, SETI-45</v>
      </c>
      <c r="Q328" s="70" t="str">
        <f ca="1">IF(OR(Dados_ordenados[[#This Row],[ID 1-catálogo-código]]="",Dados_ordenados[[#This Row],[ID 1-catálogo-código]]&lt;&gt;catmat_proximo),Dados_ordenados[[#This Row],[ID concatenado por catálogo/código]],"")</f>
        <v/>
      </c>
    </row>
    <row r="329" spans="1:17" x14ac:dyDescent="0.25">
      <c r="A329" s="63" t="str">
        <f ca="1">area_gestora_concatenada</f>
        <v>SSEG</v>
      </c>
      <c r="B329" s="64">
        <f ca="1">IFERROR(IF(INDEX(INDIRECT(area_gestora&amp;"!$B$6:$B$1000"),linha_itemPAC+1)=0,"NÃO INFORMADO",INDEX(INDIRECT(area_gestora&amp;"!$B$6:$B$1000"),linha_itemPAC+1)),"")</f>
        <v>49</v>
      </c>
      <c r="C329" s="64" t="str">
        <f ca="1">IFERROR(IF(INDEX(INDIRECT(area_gestora&amp;"!$D$6:$D$1000"),linha_itemPAC+1)="N/A","N/A", IF(INDEX(INDIRECT(area_gestora&amp;"!$D$6:$D$1000"),linha_itemPAC+1)="","NÃO INFORMADO", IF(INDEX(INDIRECT(area_gestora&amp;"!$D$6:$D$1000"),linha_itemPAC+1)=0,"NÃO INFORMADO", INDEX(INDIRECT(area_gestora&amp;"!$D$6:$D$1000"),linha_itemPAC+1)))),"")</f>
        <v>CATMAT</v>
      </c>
      <c r="D329" s="64">
        <f ca="1">IFERROR(IF(ISERROR(VALUE(Dados_tratados[[#This Row],[Catálogo]]))=FALSE,Dados_tratados[[#This Row],[Catálogo]],VLOOKUP(Dados_tratados[[#This Row],[Catálogo]],$S$3:$T$6,2,FALSE)),"")</f>
        <v>2</v>
      </c>
      <c r="E329" s="64">
        <f ca="1">IFERROR(IF(INDEX(INDIRECT(area_gestora&amp;"!$E$6:$E$1000"),linha_itemPAC+1)="N/A",9999999,
IF(INDEX(INDIRECT(area_gestora&amp;"!$E$6:$E$1000"),linha_itemPAC+1)="",0,
VALUE(INDEX(INDIRECT(area_gestora&amp;"!$E$6:$E$1000"),linha_itemPAC+1)))),"")</f>
        <v>2310</v>
      </c>
      <c r="F329" s="64">
        <f ca="1">IFERROR(IF(Dados_tratados[[#This Row],[Código CATSER ou Classe CATMAT]]="","",VALUE(1&amp;TEXT(Dados_tratados[[#This Row],[Código CATSER ou Classe CATMAT]],"0000000")&amp;Dados_tratados[[#This Row],[ID Catálogo]])),"")</f>
        <v>100023102</v>
      </c>
      <c r="G329" s="64" t="str">
        <f ca="1">IF(Dados_tratados[[#This Row],[Código CATSER ou Classe CATMAT]]="","",COUNTIF(catmat_col_range,Dados_tratados[[#This Row],[Concatenação ID 1-catálogo-código]])&amp;"-"&amp;Dados_tratados[[#This Row],[Concatenação ID 1-catálogo-código]])</f>
        <v>1-100023102</v>
      </c>
      <c r="H329" s="65">
        <f ca="1">IFERROR(INDEX(INDIRECT(area_gestora&amp;"!$L$6:$L$1000"),linha_itemPAC+1),"")</f>
        <v>154600</v>
      </c>
      <c r="I329" s="66" t="str">
        <f ca="1">Dados_tratados[[#This Row],[Área Gestora]]&amp;"-"&amp;Dados_tratados[[#This Row],[ID PCA]]</f>
        <v>SSEG-49</v>
      </c>
      <c r="K329" s="67">
        <f ca="1">IFERROR(SMALL(Dados_tratados[Concatenação ID 1-catálogo-código],ROW(Dados_tratados[[#This Row],[Concatenação ID 1-catálogo-código]])-2),"")</f>
        <v>100259921</v>
      </c>
      <c r="L329" s="67" t="str">
        <f ca="1">IFERROR(INDEX('Tratamento de dados'!$S$3:$S$6,MATCH(VALUE(RIGHT(Dados_ordenados[[#This Row],[ID 1-catálogo-código]],1)),'Tratamento de dados'!$T$3:$T$6,0)),"")</f>
        <v>CATSER</v>
      </c>
      <c r="M329" s="67">
        <f ca="1">IFERROR(VALUE(MID(Dados_ordenados[[#This Row],[ID 1-catálogo-código]],2,7)),"")</f>
        <v>25992</v>
      </c>
      <c r="N329" s="68">
        <f ca="1">IFERROR(VLOOKUP(COUNTIF(catmat_ord_col_range,Dados_ordenados[[#This Row],[ID 1-catálogo-código]])&amp;"-"&amp;Dados_ordenados[[#This Row],[ID 1-catálogo-código]],Dados_tratados[[CATMAT/CATSER - Contagem de ocorrências]:[Área Gestora + ID]],2,FALSE),"")</f>
        <v>51829</v>
      </c>
      <c r="O329" s="69" t="str">
        <f ca="1">IFERROR(VLOOKUP(COUNTIF(catmat_ord_col_range,Dados_ordenados[[#This Row],[ID 1-catálogo-código]])&amp;"-"&amp;Dados_ordenados[[#This Row],[ID 1-catálogo-código]],Dados_tratados[[CATMAT/CATSER - Contagem de ocorrências]:[Área Gestora + ID]],3,FALSE),"")</f>
        <v>SETI-46</v>
      </c>
      <c r="P329" s="70" t="str">
        <f ca="1">IF(OR(Dados_ordenados[[#This Row],[ID 1-catálogo-código]]="",Dados_ordenados[[#This Row],[ID 1-catálogo-código]]&lt;&gt;catmat_anterior),Dados_ordenados[[#This Row],[Área Gestora-ID]],areagestoraID_anterior&amp;", "&amp;Dados_ordenados[[#This Row],[Área Gestora-ID]])</f>
        <v>SETI-3, SETI-4, SETI-5, SETI-7, SETI-14, SETI-17, SETI-18, SETI-19, SETI-25, SETI-27, SETI-28, SETI-29, SETI-30, SETI-31, SETI-33, SETI-34, SETI-45, SETI-46</v>
      </c>
      <c r="Q329" s="70" t="str">
        <f ca="1">IF(OR(Dados_ordenados[[#This Row],[ID 1-catálogo-código]]="",Dados_ordenados[[#This Row],[ID 1-catálogo-código]]&lt;&gt;catmat_proximo),Dados_ordenados[[#This Row],[ID concatenado por catálogo/código]],"")</f>
        <v/>
      </c>
    </row>
    <row r="330" spans="1:17" x14ac:dyDescent="0.25">
      <c r="A330" s="63" t="str">
        <f ca="1">area_gestora_concatenada</f>
        <v>SSEG</v>
      </c>
      <c r="B330" s="64">
        <f ca="1">IFERROR(IF(INDEX(INDIRECT(area_gestora&amp;"!$B$6:$B$1000"),linha_itemPAC+1)=0,"NÃO INFORMADO",INDEX(INDIRECT(area_gestora&amp;"!$B$6:$B$1000"),linha_itemPAC+1)),"")</f>
        <v>50</v>
      </c>
      <c r="C330" s="64" t="str">
        <f ca="1">IFERROR(IF(INDEX(INDIRECT(area_gestora&amp;"!$D$6:$D$1000"),linha_itemPAC+1)="N/A","N/A", IF(INDEX(INDIRECT(area_gestora&amp;"!$D$6:$D$1000"),linha_itemPAC+1)="","NÃO INFORMADO", IF(INDEX(INDIRECT(area_gestora&amp;"!$D$6:$D$1000"),linha_itemPAC+1)=0,"NÃO INFORMADO", INDEX(INDIRECT(area_gestora&amp;"!$D$6:$D$1000"),linha_itemPAC+1)))),"")</f>
        <v>CATMAT</v>
      </c>
      <c r="D330" s="64">
        <f ca="1">IFERROR(IF(ISERROR(VALUE(Dados_tratados[[#This Row],[Catálogo]]))=FALSE,Dados_tratados[[#This Row],[Catálogo]],VLOOKUP(Dados_tratados[[#This Row],[Catálogo]],$S$3:$T$6,2,FALSE)),"")</f>
        <v>2</v>
      </c>
      <c r="E330" s="64">
        <f ca="1">IFERROR(IF(INDEX(INDIRECT(area_gestora&amp;"!$E$6:$E$1000"),linha_itemPAC+1)="N/A",9999999,
IF(INDEX(INDIRECT(area_gestora&amp;"!$E$6:$E$1000"),linha_itemPAC+1)="",0,
VALUE(INDEX(INDIRECT(area_gestora&amp;"!$E$6:$E$1000"),linha_itemPAC+1)))),"")</f>
        <v>2320</v>
      </c>
      <c r="F330" s="64">
        <f ca="1">IFERROR(IF(Dados_tratados[[#This Row],[Código CATSER ou Classe CATMAT]]="","",VALUE(1&amp;TEXT(Dados_tratados[[#This Row],[Código CATSER ou Classe CATMAT]],"0000000")&amp;Dados_tratados[[#This Row],[ID Catálogo]])),"")</f>
        <v>100023202</v>
      </c>
      <c r="G330" s="64" t="str">
        <f ca="1">IF(Dados_tratados[[#This Row],[Código CATSER ou Classe CATMAT]]="","",COUNTIF(catmat_col_range,Dados_tratados[[#This Row],[Concatenação ID 1-catálogo-código]])&amp;"-"&amp;Dados_tratados[[#This Row],[Concatenação ID 1-catálogo-código]])</f>
        <v>1-100023202</v>
      </c>
      <c r="H330" s="65">
        <f ca="1">IFERROR(INDEX(INDIRECT(area_gestora&amp;"!$L$6:$L$1000"),linha_itemPAC+1),"")</f>
        <v>0</v>
      </c>
      <c r="I330" s="66" t="str">
        <f ca="1">Dados_tratados[[#This Row],[Área Gestora]]&amp;"-"&amp;Dados_tratados[[#This Row],[ID PCA]]</f>
        <v>SSEG-50</v>
      </c>
      <c r="K330" s="67">
        <f ca="1">IFERROR(SMALL(Dados_tratados[Concatenação ID 1-catálogo-código],ROW(Dados_tratados[[#This Row],[Concatenação ID 1-catálogo-código]])-2),"")</f>
        <v>100259921</v>
      </c>
      <c r="L330" s="67" t="str">
        <f ca="1">IFERROR(INDEX('Tratamento de dados'!$S$3:$S$6,MATCH(VALUE(RIGHT(Dados_ordenados[[#This Row],[ID 1-catálogo-código]],1)),'Tratamento de dados'!$T$3:$T$6,0)),"")</f>
        <v>CATSER</v>
      </c>
      <c r="M330" s="67">
        <f ca="1">IFERROR(VALUE(MID(Dados_ordenados[[#This Row],[ID 1-catálogo-código]],2,7)),"")</f>
        <v>25992</v>
      </c>
      <c r="N330" s="68">
        <f ca="1">IFERROR(VLOOKUP(COUNTIF(catmat_ord_col_range,Dados_ordenados[[#This Row],[ID 1-catálogo-código]])&amp;"-"&amp;Dados_ordenados[[#This Row],[ID 1-catálogo-código]],Dados_tratados[[CATMAT/CATSER - Contagem de ocorrências]:[Área Gestora + ID]],2,FALSE),"")</f>
        <v>15548</v>
      </c>
      <c r="O330" s="69" t="str">
        <f ca="1">IFERROR(VLOOKUP(COUNTIF(catmat_ord_col_range,Dados_ordenados[[#This Row],[ID 1-catálogo-código]])&amp;"-"&amp;Dados_ordenados[[#This Row],[ID 1-catálogo-código]],Dados_tratados[[CATMAT/CATSER - Contagem de ocorrências]:[Área Gestora + ID]],3,FALSE),"")</f>
        <v>SETI-48</v>
      </c>
      <c r="P330" s="70" t="str">
        <f ca="1">IF(OR(Dados_ordenados[[#This Row],[ID 1-catálogo-código]]="",Dados_ordenados[[#This Row],[ID 1-catálogo-código]]&lt;&gt;catmat_anterior),Dados_ordenados[[#This Row],[Área Gestora-ID]],areagestoraID_anterior&amp;", "&amp;Dados_ordenados[[#This Row],[Área Gestora-ID]])</f>
        <v>SETI-3, SETI-4, SETI-5, SETI-7, SETI-14, SETI-17, SETI-18, SETI-19, SETI-25, SETI-27, SETI-28, SETI-29, SETI-30, SETI-31, SETI-33, SETI-34, SETI-45, SETI-46, SETI-48</v>
      </c>
      <c r="Q330" s="70" t="str">
        <f ca="1">IF(OR(Dados_ordenados[[#This Row],[ID 1-catálogo-código]]="",Dados_ordenados[[#This Row],[ID 1-catálogo-código]]&lt;&gt;catmat_proximo),Dados_ordenados[[#This Row],[ID concatenado por catálogo/código]],"")</f>
        <v/>
      </c>
    </row>
    <row r="331" spans="1:17" x14ac:dyDescent="0.25">
      <c r="A331" s="63" t="str">
        <f ca="1">area_gestora_concatenada</f>
        <v>SSEG</v>
      </c>
      <c r="B331" s="64">
        <f ca="1">IFERROR(IF(INDEX(INDIRECT(area_gestora&amp;"!$B$6:$B$1000"),linha_itemPAC+1)=0,"NÃO INFORMADO",INDEX(INDIRECT(area_gestora&amp;"!$B$6:$B$1000"),linha_itemPAC+1)),"")</f>
        <v>51</v>
      </c>
      <c r="C331" s="64" t="str">
        <f ca="1">IFERROR(IF(INDEX(INDIRECT(area_gestora&amp;"!$D$6:$D$1000"),linha_itemPAC+1)="N/A","N/A", IF(INDEX(INDIRECT(area_gestora&amp;"!$D$6:$D$1000"),linha_itemPAC+1)="","NÃO INFORMADO", IF(INDEX(INDIRECT(area_gestora&amp;"!$D$6:$D$1000"),linha_itemPAC+1)=0,"NÃO INFORMADO", INDEX(INDIRECT(area_gestora&amp;"!$D$6:$D$1000"),linha_itemPAC+1)))),"")</f>
        <v>CATMAT</v>
      </c>
      <c r="D331" s="64">
        <f ca="1">IFERROR(IF(ISERROR(VALUE(Dados_tratados[[#This Row],[Catálogo]]))=FALSE,Dados_tratados[[#This Row],[Catálogo]],VLOOKUP(Dados_tratados[[#This Row],[Catálogo]],$S$3:$T$6,2,FALSE)),"")</f>
        <v>2</v>
      </c>
      <c r="E331" s="64">
        <f ca="1">IFERROR(IF(INDEX(INDIRECT(area_gestora&amp;"!$E$6:$E$1000"),linha_itemPAC+1)="N/A",9999999,
IF(INDEX(INDIRECT(area_gestora&amp;"!$E$6:$E$1000"),linha_itemPAC+1)="",0,
VALUE(INDEX(INDIRECT(area_gestora&amp;"!$E$6:$E$1000"),linha_itemPAC+1)))),"")</f>
        <v>2320</v>
      </c>
      <c r="F331" s="64">
        <f ca="1">IFERROR(IF(Dados_tratados[[#This Row],[Código CATSER ou Classe CATMAT]]="","",VALUE(1&amp;TEXT(Dados_tratados[[#This Row],[Código CATSER ou Classe CATMAT]],"0000000")&amp;Dados_tratados[[#This Row],[ID Catálogo]])),"")</f>
        <v>100023202</v>
      </c>
      <c r="G331" s="64" t="str">
        <f ca="1">IF(Dados_tratados[[#This Row],[Código CATSER ou Classe CATMAT]]="","",COUNTIF(catmat_col_range,Dados_tratados[[#This Row],[Concatenação ID 1-catálogo-código]])&amp;"-"&amp;Dados_tratados[[#This Row],[Concatenação ID 1-catálogo-código]])</f>
        <v>2-100023202</v>
      </c>
      <c r="H331" s="65">
        <f ca="1">IFERROR(INDEX(INDIRECT(area_gestora&amp;"!$L$6:$L$1000"),linha_itemPAC+1),"")</f>
        <v>0</v>
      </c>
      <c r="I331" s="66" t="str">
        <f ca="1">Dados_tratados[[#This Row],[Área Gestora]]&amp;"-"&amp;Dados_tratados[[#This Row],[ID PCA]]</f>
        <v>SSEG-51</v>
      </c>
      <c r="K331" s="67">
        <f ca="1">IFERROR(SMALL(Dados_tratados[Concatenação ID 1-catálogo-código],ROW(Dados_tratados[[#This Row],[Concatenação ID 1-catálogo-código]])-2),"")</f>
        <v>100259921</v>
      </c>
      <c r="L331" s="67" t="str">
        <f ca="1">IFERROR(INDEX('Tratamento de dados'!$S$3:$S$6,MATCH(VALUE(RIGHT(Dados_ordenados[[#This Row],[ID 1-catálogo-código]],1)),'Tratamento de dados'!$T$3:$T$6,0)),"")</f>
        <v>CATSER</v>
      </c>
      <c r="M331" s="67">
        <f ca="1">IFERROR(VALUE(MID(Dados_ordenados[[#This Row],[ID 1-catálogo-código]],2,7)),"")</f>
        <v>25992</v>
      </c>
      <c r="N331" s="68">
        <f ca="1">IFERROR(VLOOKUP(COUNTIF(catmat_ord_col_range,Dados_ordenados[[#This Row],[ID 1-catálogo-código]])&amp;"-"&amp;Dados_ordenados[[#This Row],[ID 1-catálogo-código]],Dados_tratados[[CATMAT/CATSER - Contagem de ocorrências]:[Área Gestora + ID]],2,FALSE),"")</f>
        <v>6287</v>
      </c>
      <c r="O331" s="69" t="str">
        <f ca="1">IFERROR(VLOOKUP(COUNTIF(catmat_ord_col_range,Dados_ordenados[[#This Row],[ID 1-catálogo-código]])&amp;"-"&amp;Dados_ordenados[[#This Row],[ID 1-catálogo-código]],Dados_tratados[[CATMAT/CATSER - Contagem de ocorrências]:[Área Gestora + ID]],3,FALSE),"")</f>
        <v>SETI-53</v>
      </c>
      <c r="P331" s="70" t="str">
        <f ca="1">IF(OR(Dados_ordenados[[#This Row],[ID 1-catálogo-código]]="",Dados_ordenados[[#This Row],[ID 1-catálogo-código]]&lt;&gt;catmat_anterior),Dados_ordenados[[#This Row],[Área Gestora-ID]],areagestoraID_anterior&amp;", "&amp;Dados_ordenados[[#This Row],[Área Gestora-ID]])</f>
        <v>SETI-3, SETI-4, SETI-5, SETI-7, SETI-14, SETI-17, SETI-18, SETI-19, SETI-25, SETI-27, SETI-28, SETI-29, SETI-30, SETI-31, SETI-33, SETI-34, SETI-45, SETI-46, SETI-48, SETI-53</v>
      </c>
      <c r="Q331" s="70" t="str">
        <f ca="1">IF(OR(Dados_ordenados[[#This Row],[ID 1-catálogo-código]]="",Dados_ordenados[[#This Row],[ID 1-catálogo-código]]&lt;&gt;catmat_proximo),Dados_ordenados[[#This Row],[ID concatenado por catálogo/código]],"")</f>
        <v/>
      </c>
    </row>
    <row r="332" spans="1:17" x14ac:dyDescent="0.25">
      <c r="A332" s="63" t="str">
        <f ca="1">area_gestora_concatenada</f>
        <v>SSEG</v>
      </c>
      <c r="B332" s="64">
        <f ca="1">IFERROR(IF(INDEX(INDIRECT(area_gestora&amp;"!$B$6:$B$1000"),linha_itemPAC+1)=0,"NÃO INFORMADO",INDEX(INDIRECT(area_gestora&amp;"!$B$6:$B$1000"),linha_itemPAC+1)),"")</f>
        <v>52</v>
      </c>
      <c r="C332" s="64" t="str">
        <f ca="1">IFERROR(IF(INDEX(INDIRECT(area_gestora&amp;"!$D$6:$D$1000"),linha_itemPAC+1)="N/A","N/A", IF(INDEX(INDIRECT(area_gestora&amp;"!$D$6:$D$1000"),linha_itemPAC+1)="","NÃO INFORMADO", IF(INDEX(INDIRECT(area_gestora&amp;"!$D$6:$D$1000"),linha_itemPAC+1)=0,"NÃO INFORMADO", INDEX(INDIRECT(area_gestora&amp;"!$D$6:$D$1000"),linha_itemPAC+1)))),"")</f>
        <v>CATSER</v>
      </c>
      <c r="D332" s="64">
        <f ca="1">IFERROR(IF(ISERROR(VALUE(Dados_tratados[[#This Row],[Catálogo]]))=FALSE,Dados_tratados[[#This Row],[Catálogo]],VLOOKUP(Dados_tratados[[#This Row],[Catálogo]],$S$3:$T$6,2,FALSE)),"")</f>
        <v>1</v>
      </c>
      <c r="E332" s="64">
        <f ca="1">IFERROR(IF(INDEX(INDIRECT(area_gestora&amp;"!$E$6:$E$1000"),linha_itemPAC+1)="N/A",9999999,
IF(INDEX(INDIRECT(area_gestora&amp;"!$E$6:$E$1000"),linha_itemPAC+1)="",0,
VALUE(INDEX(INDIRECT(area_gestora&amp;"!$E$6:$E$1000"),linha_itemPAC+1)))),"")</f>
        <v>881</v>
      </c>
      <c r="F332" s="64">
        <f ca="1">IFERROR(IF(Dados_tratados[[#This Row],[Código CATSER ou Classe CATMAT]]="","",VALUE(1&amp;TEXT(Dados_tratados[[#This Row],[Código CATSER ou Classe CATMAT]],"0000000")&amp;Dados_tratados[[#This Row],[ID Catálogo]])),"")</f>
        <v>100008811</v>
      </c>
      <c r="G332" s="64" t="str">
        <f ca="1">IF(Dados_tratados[[#This Row],[Código CATSER ou Classe CATMAT]]="","",COUNTIF(catmat_col_range,Dados_tratados[[#This Row],[Concatenação ID 1-catálogo-código]])&amp;"-"&amp;Dados_tratados[[#This Row],[Concatenação ID 1-catálogo-código]])</f>
        <v>1-100008811</v>
      </c>
      <c r="H332" s="65">
        <f ca="1">IFERROR(INDEX(INDIRECT(area_gestora&amp;"!$L$6:$L$1000"),linha_itemPAC+1),"")</f>
        <v>0</v>
      </c>
      <c r="I332" s="66" t="str">
        <f ca="1">Dados_tratados[[#This Row],[Área Gestora]]&amp;"-"&amp;Dados_tratados[[#This Row],[ID PCA]]</f>
        <v>SSEG-52</v>
      </c>
      <c r="K332" s="67">
        <f ca="1">IFERROR(SMALL(Dados_tratados[Concatenação ID 1-catálogo-código],ROW(Dados_tratados[[#This Row],[Concatenação ID 1-catálogo-código]])-2),"")</f>
        <v>100259921</v>
      </c>
      <c r="L332" s="67" t="str">
        <f ca="1">IFERROR(INDEX('Tratamento de dados'!$S$3:$S$6,MATCH(VALUE(RIGHT(Dados_ordenados[[#This Row],[ID 1-catálogo-código]],1)),'Tratamento de dados'!$T$3:$T$6,0)),"")</f>
        <v>CATSER</v>
      </c>
      <c r="M332" s="67">
        <f ca="1">IFERROR(VALUE(MID(Dados_ordenados[[#This Row],[ID 1-catálogo-código]],2,7)),"")</f>
        <v>25992</v>
      </c>
      <c r="N332" s="68">
        <f ca="1">IFERROR(VLOOKUP(COUNTIF(catmat_ord_col_range,Dados_ordenados[[#This Row],[ID 1-catálogo-código]])&amp;"-"&amp;Dados_ordenados[[#This Row],[ID 1-catálogo-código]],Dados_tratados[[CATMAT/CATSER - Contagem de ocorrências]:[Área Gestora + ID]],2,FALSE),"")</f>
        <v>1447667</v>
      </c>
      <c r="O332" s="69" t="str">
        <f ca="1">IFERROR(VLOOKUP(COUNTIF(catmat_ord_col_range,Dados_ordenados[[#This Row],[ID 1-catálogo-código]])&amp;"-"&amp;Dados_ordenados[[#This Row],[ID 1-catálogo-código]],Dados_tratados[[CATMAT/CATSER - Contagem de ocorrências]:[Área Gestora + ID]],3,FALSE),"")</f>
        <v>SETI-66</v>
      </c>
      <c r="P332" s="70" t="str">
        <f ca="1">IF(OR(Dados_ordenados[[#This Row],[ID 1-catálogo-código]]="",Dados_ordenados[[#This Row],[ID 1-catálogo-código]]&lt;&gt;catmat_anterior),Dados_ordenados[[#This Row],[Área Gestora-ID]],areagestoraID_anterior&amp;", "&amp;Dados_ordenados[[#This Row],[Área Gestora-ID]])</f>
        <v>SETI-3, SETI-4, SETI-5, SETI-7, SETI-14, SETI-17, SETI-18, SETI-19, SETI-25, SETI-27, SETI-28, SETI-29, SETI-30, SETI-31, SETI-33, SETI-34, SETI-45, SETI-46, SETI-48, SETI-53, SETI-66</v>
      </c>
      <c r="Q332" s="70" t="str">
        <f ca="1">IF(OR(Dados_ordenados[[#This Row],[ID 1-catálogo-código]]="",Dados_ordenados[[#This Row],[ID 1-catálogo-código]]&lt;&gt;catmat_proximo),Dados_ordenados[[#This Row],[ID concatenado por catálogo/código]],"")</f>
        <v>SETI-3, SETI-4, SETI-5, SETI-7, SETI-14, SETI-17, SETI-18, SETI-19, SETI-25, SETI-27, SETI-28, SETI-29, SETI-30, SETI-31, SETI-33, SETI-34, SETI-45, SETI-46, SETI-48, SETI-53, SETI-66</v>
      </c>
    </row>
    <row r="333" spans="1:17" x14ac:dyDescent="0.25">
      <c r="A333" s="63" t="str">
        <f ca="1">area_gestora_concatenada</f>
        <v>SSEG</v>
      </c>
      <c r="B333" s="64">
        <f ca="1">IFERROR(IF(INDEX(INDIRECT(area_gestora&amp;"!$B$6:$B$1000"),linha_itemPAC+1)=0,"NÃO INFORMADO",INDEX(INDIRECT(area_gestora&amp;"!$B$6:$B$1000"),linha_itemPAC+1)),"")</f>
        <v>53</v>
      </c>
      <c r="C333" s="64" t="str">
        <f ca="1">IFERROR(IF(INDEX(INDIRECT(area_gestora&amp;"!$D$6:$D$1000"),linha_itemPAC+1)="N/A","N/A", IF(INDEX(INDIRECT(area_gestora&amp;"!$D$6:$D$1000"),linha_itemPAC+1)="","NÃO INFORMADO", IF(INDEX(INDIRECT(area_gestora&amp;"!$D$6:$D$1000"),linha_itemPAC+1)=0,"NÃO INFORMADO", INDEX(INDIRECT(area_gestora&amp;"!$D$6:$D$1000"),linha_itemPAC+1)))),"")</f>
        <v>CATMAT</v>
      </c>
      <c r="D333" s="64">
        <f ca="1">IFERROR(IF(ISERROR(VALUE(Dados_tratados[[#This Row],[Catálogo]]))=FALSE,Dados_tratados[[#This Row],[Catálogo]],VLOOKUP(Dados_tratados[[#This Row],[Catálogo]],$S$3:$T$6,2,FALSE)),"")</f>
        <v>2</v>
      </c>
      <c r="E333" s="64">
        <f ca="1">IFERROR(IF(INDEX(INDIRECT(area_gestora&amp;"!$E$6:$E$1000"),linha_itemPAC+1)="N/A",9999999,
IF(INDEX(INDIRECT(area_gestora&amp;"!$E$6:$E$1000"),linha_itemPAC+1)="",0,
VALUE(INDEX(INDIRECT(area_gestora&amp;"!$E$6:$E$1000"),linha_itemPAC+1)))),"")</f>
        <v>5836</v>
      </c>
      <c r="F333" s="64">
        <f ca="1">IFERROR(IF(Dados_tratados[[#This Row],[Código CATSER ou Classe CATMAT]]="","",VALUE(1&amp;TEXT(Dados_tratados[[#This Row],[Código CATSER ou Classe CATMAT]],"0000000")&amp;Dados_tratados[[#This Row],[ID Catálogo]])),"")</f>
        <v>100058362</v>
      </c>
      <c r="G333" s="64" t="str">
        <f ca="1">IF(Dados_tratados[[#This Row],[Código CATSER ou Classe CATMAT]]="","",COUNTIF(catmat_col_range,Dados_tratados[[#This Row],[Concatenação ID 1-catálogo-código]])&amp;"-"&amp;Dados_tratados[[#This Row],[Concatenação ID 1-catálogo-código]])</f>
        <v>1-100058362</v>
      </c>
      <c r="H333" s="65">
        <f ca="1">IFERROR(INDEX(INDIRECT(area_gestora&amp;"!$L$6:$L$1000"),linha_itemPAC+1),"")</f>
        <v>0</v>
      </c>
      <c r="I333" s="66" t="str">
        <f ca="1">Dados_tratados[[#This Row],[Área Gestora]]&amp;"-"&amp;Dados_tratados[[#This Row],[ID PCA]]</f>
        <v>SSEG-53</v>
      </c>
      <c r="K333" s="67">
        <f ca="1">IFERROR(SMALL(Dados_tratados[Concatenação ID 1-catálogo-código],ROW(Dados_tratados[[#This Row],[Concatenação ID 1-catálogo-código]])-2),"")</f>
        <v>100263441</v>
      </c>
      <c r="L333" s="67" t="str">
        <f ca="1">IFERROR(INDEX('Tratamento de dados'!$S$3:$S$6,MATCH(VALUE(RIGHT(Dados_ordenados[[#This Row],[ID 1-catálogo-código]],1)),'Tratamento de dados'!$T$3:$T$6,0)),"")</f>
        <v>CATSER</v>
      </c>
      <c r="M333" s="67">
        <f ca="1">IFERROR(VALUE(MID(Dados_ordenados[[#This Row],[ID 1-catálogo-código]],2,7)),"")</f>
        <v>26344</v>
      </c>
      <c r="N333" s="68">
        <f ca="1">IFERROR(VLOOKUP(COUNTIF(catmat_ord_col_range,Dados_ordenados[[#This Row],[ID 1-catálogo-código]])&amp;"-"&amp;Dados_ordenados[[#This Row],[ID 1-catálogo-código]],Dados_tratados[[CATMAT/CATSER - Contagem de ocorrências]:[Área Gestora + ID]],2,FALSE),"")</f>
        <v>66886</v>
      </c>
      <c r="O333" s="69" t="str">
        <f ca="1">IFERROR(VLOOKUP(COUNTIF(catmat_ord_col_range,Dados_ordenados[[#This Row],[ID 1-catálogo-código]])&amp;"-"&amp;Dados_ordenados[[#This Row],[ID 1-catálogo-código]],Dados_tratados[[CATMAT/CATSER - Contagem de ocorrências]:[Área Gestora + ID]],3,FALSE),"")</f>
        <v>SETI-13</v>
      </c>
      <c r="P333" s="70" t="str">
        <f ca="1">IF(OR(Dados_ordenados[[#This Row],[ID 1-catálogo-código]]="",Dados_ordenados[[#This Row],[ID 1-catálogo-código]]&lt;&gt;catmat_anterior),Dados_ordenados[[#This Row],[Área Gestora-ID]],areagestoraID_anterior&amp;", "&amp;Dados_ordenados[[#This Row],[Área Gestora-ID]])</f>
        <v>SETI-13</v>
      </c>
      <c r="Q333" s="70" t="str">
        <f ca="1">IF(OR(Dados_ordenados[[#This Row],[ID 1-catálogo-código]]="",Dados_ordenados[[#This Row],[ID 1-catálogo-código]]&lt;&gt;catmat_proximo),Dados_ordenados[[#This Row],[ID concatenado por catálogo/código]],"")</f>
        <v>SETI-13</v>
      </c>
    </row>
    <row r="334" spans="1:17" x14ac:dyDescent="0.25">
      <c r="A334" s="63" t="str">
        <f ca="1">area_gestora_concatenada</f>
        <v>SSEG</v>
      </c>
      <c r="B334" s="64">
        <f ca="1">IFERROR(IF(INDEX(INDIRECT(area_gestora&amp;"!$B$6:$B$1000"),linha_itemPAC+1)=0,"NÃO INFORMADO",INDEX(INDIRECT(area_gestora&amp;"!$B$6:$B$1000"),linha_itemPAC+1)),"")</f>
        <v>54</v>
      </c>
      <c r="C334" s="64" t="str">
        <f ca="1">IFERROR(IF(INDEX(INDIRECT(area_gestora&amp;"!$D$6:$D$1000"),linha_itemPAC+1)="N/A","N/A", IF(INDEX(INDIRECT(area_gestora&amp;"!$D$6:$D$1000"),linha_itemPAC+1)="","NÃO INFORMADO", IF(INDEX(INDIRECT(area_gestora&amp;"!$D$6:$D$1000"),linha_itemPAC+1)=0,"NÃO INFORMADO", INDEX(INDIRECT(area_gestora&amp;"!$D$6:$D$1000"),linha_itemPAC+1)))),"")</f>
        <v>CATMAT</v>
      </c>
      <c r="D334" s="64">
        <f ca="1">IFERROR(IF(ISERROR(VALUE(Dados_tratados[[#This Row],[Catálogo]]))=FALSE,Dados_tratados[[#This Row],[Catálogo]],VLOOKUP(Dados_tratados[[#This Row],[Catálogo]],$S$3:$T$6,2,FALSE)),"")</f>
        <v>2</v>
      </c>
      <c r="E334" s="64">
        <f ca="1">IFERROR(IF(INDEX(INDIRECT(area_gestora&amp;"!$E$6:$E$1000"),linha_itemPAC+1)="N/A",9999999,
IF(INDEX(INDIRECT(area_gestora&amp;"!$E$6:$E$1000"),linha_itemPAC+1)="",0,
VALUE(INDEX(INDIRECT(area_gestora&amp;"!$E$6:$E$1000"),linha_itemPAC+1)))),"")</f>
        <v>5836</v>
      </c>
      <c r="F334" s="64">
        <f ca="1">IFERROR(IF(Dados_tratados[[#This Row],[Código CATSER ou Classe CATMAT]]="","",VALUE(1&amp;TEXT(Dados_tratados[[#This Row],[Código CATSER ou Classe CATMAT]],"0000000")&amp;Dados_tratados[[#This Row],[ID Catálogo]])),"")</f>
        <v>100058362</v>
      </c>
      <c r="G334" s="64" t="str">
        <f ca="1">IF(Dados_tratados[[#This Row],[Código CATSER ou Classe CATMAT]]="","",COUNTIF(catmat_col_range,Dados_tratados[[#This Row],[Concatenação ID 1-catálogo-código]])&amp;"-"&amp;Dados_tratados[[#This Row],[Concatenação ID 1-catálogo-código]])</f>
        <v>2-100058362</v>
      </c>
      <c r="H334" s="65">
        <f ca="1">IFERROR(INDEX(INDIRECT(area_gestora&amp;"!$L$6:$L$1000"),linha_itemPAC+1),"")</f>
        <v>0</v>
      </c>
      <c r="I334" s="66" t="str">
        <f ca="1">Dados_tratados[[#This Row],[Área Gestora]]&amp;"-"&amp;Dados_tratados[[#This Row],[ID PCA]]</f>
        <v>SSEG-54</v>
      </c>
      <c r="K334" s="67">
        <f ca="1">IFERROR(SMALL(Dados_tratados[Concatenação ID 1-catálogo-código],ROW(Dados_tratados[[#This Row],[Concatenação ID 1-catálogo-código]])-2),"")</f>
        <v>100264841</v>
      </c>
      <c r="L334" s="67" t="str">
        <f ca="1">IFERROR(INDEX('Tratamento de dados'!$S$3:$S$6,MATCH(VALUE(RIGHT(Dados_ordenados[[#This Row],[ID 1-catálogo-código]],1)),'Tratamento de dados'!$T$3:$T$6,0)),"")</f>
        <v>CATSER</v>
      </c>
      <c r="M334" s="67">
        <f ca="1">IFERROR(VALUE(MID(Dados_ordenados[[#This Row],[ID 1-catálogo-código]],2,7)),"")</f>
        <v>26484</v>
      </c>
      <c r="N334" s="68">
        <f ca="1">IFERROR(VLOOKUP(COUNTIF(catmat_ord_col_range,Dados_ordenados[[#This Row],[ID 1-catálogo-código]])&amp;"-"&amp;Dados_ordenados[[#This Row],[ID 1-catálogo-código]],Dados_tratados[[CATMAT/CATSER - Contagem de ocorrências]:[Área Gestora + ID]],2,FALSE),"")</f>
        <v>0</v>
      </c>
      <c r="O334" s="69" t="str">
        <f ca="1">IFERROR(VLOOKUP(COUNTIF(catmat_ord_col_range,Dados_ordenados[[#This Row],[ID 1-catálogo-código]])&amp;"-"&amp;Dados_ordenados[[#This Row],[ID 1-catálogo-código]],Dados_tratados[[CATMAT/CATSER - Contagem de ocorrências]:[Área Gestora + ID]],3,FALSE),"")</f>
        <v>SETI-1</v>
      </c>
      <c r="P334" s="70" t="str">
        <f ca="1">IF(OR(Dados_ordenados[[#This Row],[ID 1-catálogo-código]]="",Dados_ordenados[[#This Row],[ID 1-catálogo-código]]&lt;&gt;catmat_anterior),Dados_ordenados[[#This Row],[Área Gestora-ID]],areagestoraID_anterior&amp;", "&amp;Dados_ordenados[[#This Row],[Área Gestora-ID]])</f>
        <v>SETI-1</v>
      </c>
      <c r="Q334" s="70" t="str">
        <f ca="1">IF(OR(Dados_ordenados[[#This Row],[ID 1-catálogo-código]]="",Dados_ordenados[[#This Row],[ID 1-catálogo-código]]&lt;&gt;catmat_proximo),Dados_ordenados[[#This Row],[ID concatenado por catálogo/código]],"")</f>
        <v/>
      </c>
    </row>
    <row r="335" spans="1:17" x14ac:dyDescent="0.25">
      <c r="A335" s="63" t="str">
        <f ca="1">area_gestora_concatenada</f>
        <v>SSEG</v>
      </c>
      <c r="B335" s="64">
        <f ca="1">IFERROR(IF(INDEX(INDIRECT(area_gestora&amp;"!$B$6:$B$1000"),linha_itemPAC+1)=0,"NÃO INFORMADO",INDEX(INDIRECT(area_gestora&amp;"!$B$6:$B$1000"),linha_itemPAC+1)),"")</f>
        <v>55</v>
      </c>
      <c r="C335" s="64" t="str">
        <f ca="1">IFERROR(IF(INDEX(INDIRECT(area_gestora&amp;"!$D$6:$D$1000"),linha_itemPAC+1)="N/A","N/A", IF(INDEX(INDIRECT(area_gestora&amp;"!$D$6:$D$1000"),linha_itemPAC+1)="","NÃO INFORMADO", IF(INDEX(INDIRECT(area_gestora&amp;"!$D$6:$D$1000"),linha_itemPAC+1)=0,"NÃO INFORMADO", INDEX(INDIRECT(area_gestora&amp;"!$D$6:$D$1000"),linha_itemPAC+1)))),"")</f>
        <v>CATMAT</v>
      </c>
      <c r="D335" s="64">
        <f ca="1">IFERROR(IF(ISERROR(VALUE(Dados_tratados[[#This Row],[Catálogo]]))=FALSE,Dados_tratados[[#This Row],[Catálogo]],VLOOKUP(Dados_tratados[[#This Row],[Catálogo]],$S$3:$T$6,2,FALSE)),"")</f>
        <v>2</v>
      </c>
      <c r="E335" s="64">
        <f ca="1">IFERROR(IF(INDEX(INDIRECT(area_gestora&amp;"!$E$6:$E$1000"),linha_itemPAC+1)="N/A",9999999,
IF(INDEX(INDIRECT(area_gestora&amp;"!$E$6:$E$1000"),linha_itemPAC+1)="",0,
VALUE(INDEX(INDIRECT(area_gestora&amp;"!$E$6:$E$1000"),linha_itemPAC+1)))),"")</f>
        <v>6710</v>
      </c>
      <c r="F335" s="64">
        <f ca="1">IFERROR(IF(Dados_tratados[[#This Row],[Código CATSER ou Classe CATMAT]]="","",VALUE(1&amp;TEXT(Dados_tratados[[#This Row],[Código CATSER ou Classe CATMAT]],"0000000")&amp;Dados_tratados[[#This Row],[ID Catálogo]])),"")</f>
        <v>100067102</v>
      </c>
      <c r="G335" s="64" t="str">
        <f ca="1">IF(Dados_tratados[[#This Row],[Código CATSER ou Classe CATMAT]]="","",COUNTIF(catmat_col_range,Dados_tratados[[#This Row],[Concatenação ID 1-catálogo-código]])&amp;"-"&amp;Dados_tratados[[#This Row],[Concatenação ID 1-catálogo-código]])</f>
        <v>1-100067102</v>
      </c>
      <c r="H335" s="65">
        <f ca="1">IFERROR(INDEX(INDIRECT(area_gestora&amp;"!$L$6:$L$1000"),linha_itemPAC+1),"")</f>
        <v>0</v>
      </c>
      <c r="I335" s="66" t="str">
        <f ca="1">Dados_tratados[[#This Row],[Área Gestora]]&amp;"-"&amp;Dados_tratados[[#This Row],[ID PCA]]</f>
        <v>SSEG-55</v>
      </c>
      <c r="K335" s="67">
        <f ca="1">IFERROR(SMALL(Dados_tratados[Concatenação ID 1-catálogo-código],ROW(Dados_tratados[[#This Row],[Concatenação ID 1-catálogo-código]])-2),"")</f>
        <v>100264841</v>
      </c>
      <c r="L335" s="67" t="str">
        <f ca="1">IFERROR(INDEX('Tratamento de dados'!$S$3:$S$6,MATCH(VALUE(RIGHT(Dados_ordenados[[#This Row],[ID 1-catálogo-código]],1)),'Tratamento de dados'!$T$3:$T$6,0)),"")</f>
        <v>CATSER</v>
      </c>
      <c r="M335" s="67">
        <f ca="1">IFERROR(VALUE(MID(Dados_ordenados[[#This Row],[ID 1-catálogo-código]],2,7)),"")</f>
        <v>26484</v>
      </c>
      <c r="N335" s="68">
        <f ca="1">IFERROR(VLOOKUP(COUNTIF(catmat_ord_col_range,Dados_ordenados[[#This Row],[ID 1-catálogo-código]])&amp;"-"&amp;Dados_ordenados[[#This Row],[ID 1-catálogo-código]],Dados_tratados[[CATMAT/CATSER - Contagem de ocorrências]:[Área Gestora + ID]],2,FALSE),"")</f>
        <v>24375</v>
      </c>
      <c r="O335" s="69" t="str">
        <f ca="1">IFERROR(VLOOKUP(COUNTIF(catmat_ord_col_range,Dados_ordenados[[#This Row],[ID 1-catálogo-código]])&amp;"-"&amp;Dados_ordenados[[#This Row],[ID 1-catálogo-código]],Dados_tratados[[CATMAT/CATSER - Contagem de ocorrências]:[Área Gestora + ID]],3,FALSE),"")</f>
        <v>SETI-2</v>
      </c>
      <c r="P335" s="70" t="str">
        <f ca="1">IF(OR(Dados_ordenados[[#This Row],[ID 1-catálogo-código]]="",Dados_ordenados[[#This Row],[ID 1-catálogo-código]]&lt;&gt;catmat_anterior),Dados_ordenados[[#This Row],[Área Gestora-ID]],areagestoraID_anterior&amp;", "&amp;Dados_ordenados[[#This Row],[Área Gestora-ID]])</f>
        <v>SETI-1, SETI-2</v>
      </c>
      <c r="Q335" s="70" t="str">
        <f ca="1">IF(OR(Dados_ordenados[[#This Row],[ID 1-catálogo-código]]="",Dados_ordenados[[#This Row],[ID 1-catálogo-código]]&lt;&gt;catmat_proximo),Dados_ordenados[[#This Row],[ID concatenado por catálogo/código]],"")</f>
        <v/>
      </c>
    </row>
    <row r="336" spans="1:17" x14ac:dyDescent="0.25">
      <c r="A336" s="63" t="str">
        <f ca="1">area_gestora_concatenada</f>
        <v>SSEG</v>
      </c>
      <c r="B336" s="64">
        <f ca="1">IFERROR(IF(INDEX(INDIRECT(area_gestora&amp;"!$B$6:$B$1000"),linha_itemPAC+1)=0,"NÃO INFORMADO",INDEX(INDIRECT(area_gestora&amp;"!$B$6:$B$1000"),linha_itemPAC+1)),"")</f>
        <v>56</v>
      </c>
      <c r="C336" s="64" t="str">
        <f ca="1">IFERROR(IF(INDEX(INDIRECT(area_gestora&amp;"!$D$6:$D$1000"),linha_itemPAC+1)="N/A","N/A", IF(INDEX(INDIRECT(area_gestora&amp;"!$D$6:$D$1000"),linha_itemPAC+1)="","NÃO INFORMADO", IF(INDEX(INDIRECT(area_gestora&amp;"!$D$6:$D$1000"),linha_itemPAC+1)=0,"NÃO INFORMADO", INDEX(INDIRECT(area_gestora&amp;"!$D$6:$D$1000"),linha_itemPAC+1)))),"")</f>
        <v>CATMAT</v>
      </c>
      <c r="D336" s="64">
        <f ca="1">IFERROR(IF(ISERROR(VALUE(Dados_tratados[[#This Row],[Catálogo]]))=FALSE,Dados_tratados[[#This Row],[Catálogo]],VLOOKUP(Dados_tratados[[#This Row],[Catálogo]],$S$3:$T$6,2,FALSE)),"")</f>
        <v>2</v>
      </c>
      <c r="E336" s="64">
        <f ca="1">IFERROR(IF(INDEX(INDIRECT(area_gestora&amp;"!$E$6:$E$1000"),linha_itemPAC+1)="N/A",9999999,
IF(INDEX(INDIRECT(area_gestora&amp;"!$E$6:$E$1000"),linha_itemPAC+1)="",0,
VALUE(INDEX(INDIRECT(area_gestora&amp;"!$E$6:$E$1000"),linha_itemPAC+1)))),"")</f>
        <v>3590</v>
      </c>
      <c r="F336" s="64">
        <f ca="1">IFERROR(IF(Dados_tratados[[#This Row],[Código CATSER ou Classe CATMAT]]="","",VALUE(1&amp;TEXT(Dados_tratados[[#This Row],[Código CATSER ou Classe CATMAT]],"0000000")&amp;Dados_tratados[[#This Row],[ID Catálogo]])),"")</f>
        <v>100035902</v>
      </c>
      <c r="G336" s="64" t="str">
        <f ca="1">IF(Dados_tratados[[#This Row],[Código CATSER ou Classe CATMAT]]="","",COUNTIF(catmat_col_range,Dados_tratados[[#This Row],[Concatenação ID 1-catálogo-código]])&amp;"-"&amp;Dados_tratados[[#This Row],[Concatenação ID 1-catálogo-código]])</f>
        <v>2-100035902</v>
      </c>
      <c r="H336" s="65">
        <f ca="1">IFERROR(INDEX(INDIRECT(area_gestora&amp;"!$L$6:$L$1000"),linha_itemPAC+1),"")</f>
        <v>0</v>
      </c>
      <c r="I336" s="66" t="str">
        <f ca="1">Dados_tratados[[#This Row],[Área Gestora]]&amp;"-"&amp;Dados_tratados[[#This Row],[ID PCA]]</f>
        <v>SSEG-56</v>
      </c>
      <c r="K336" s="67">
        <f ca="1">IFERROR(SMALL(Dados_tratados[Concatenação ID 1-catálogo-código],ROW(Dados_tratados[[#This Row],[Concatenação ID 1-catálogo-código]])-2),"")</f>
        <v>100264841</v>
      </c>
      <c r="L336" s="67" t="str">
        <f ca="1">IFERROR(INDEX('Tratamento de dados'!$S$3:$S$6,MATCH(VALUE(RIGHT(Dados_ordenados[[#This Row],[ID 1-catálogo-código]],1)),'Tratamento de dados'!$T$3:$T$6,0)),"")</f>
        <v>CATSER</v>
      </c>
      <c r="M336" s="67">
        <f ca="1">IFERROR(VALUE(MID(Dados_ordenados[[#This Row],[ID 1-catálogo-código]],2,7)),"")</f>
        <v>26484</v>
      </c>
      <c r="N336" s="68">
        <f ca="1">IFERROR(VLOOKUP(COUNTIF(catmat_ord_col_range,Dados_ordenados[[#This Row],[ID 1-catálogo-código]])&amp;"-"&amp;Dados_ordenados[[#This Row],[ID 1-catálogo-código]],Dados_tratados[[CATMAT/CATSER - Contagem de ocorrências]:[Área Gestora + ID]],2,FALSE),"")</f>
        <v>20288</v>
      </c>
      <c r="O336" s="69" t="str">
        <f ca="1">IFERROR(VLOOKUP(COUNTIF(catmat_ord_col_range,Dados_ordenados[[#This Row],[ID 1-catálogo-código]])&amp;"-"&amp;Dados_ordenados[[#This Row],[ID 1-catálogo-código]],Dados_tratados[[CATMAT/CATSER - Contagem de ocorrências]:[Área Gestora + ID]],3,FALSE),"")</f>
        <v>SETI-6</v>
      </c>
      <c r="P336" s="70" t="str">
        <f ca="1">IF(OR(Dados_ordenados[[#This Row],[ID 1-catálogo-código]]="",Dados_ordenados[[#This Row],[ID 1-catálogo-código]]&lt;&gt;catmat_anterior),Dados_ordenados[[#This Row],[Área Gestora-ID]],areagestoraID_anterior&amp;", "&amp;Dados_ordenados[[#This Row],[Área Gestora-ID]])</f>
        <v>SETI-1, SETI-2, SETI-6</v>
      </c>
      <c r="Q336" s="70" t="str">
        <f ca="1">IF(OR(Dados_ordenados[[#This Row],[ID 1-catálogo-código]]="",Dados_ordenados[[#This Row],[ID 1-catálogo-código]]&lt;&gt;catmat_proximo),Dados_ordenados[[#This Row],[ID concatenado por catálogo/código]],"")</f>
        <v/>
      </c>
    </row>
    <row r="337" spans="1:17" x14ac:dyDescent="0.25">
      <c r="A337" s="63" t="str">
        <f ca="1">area_gestora_concatenada</f>
        <v>SSEG</v>
      </c>
      <c r="B337" s="64">
        <f ca="1">IFERROR(IF(INDEX(INDIRECT(area_gestora&amp;"!$B$6:$B$1000"),linha_itemPAC+1)=0,"NÃO INFORMADO",INDEX(INDIRECT(area_gestora&amp;"!$B$6:$B$1000"),linha_itemPAC+1)),"")</f>
        <v>57</v>
      </c>
      <c r="C337" s="64" t="str">
        <f ca="1">IFERROR(IF(INDEX(INDIRECT(area_gestora&amp;"!$D$6:$D$1000"),linha_itemPAC+1)="N/A","N/A", IF(INDEX(INDIRECT(area_gestora&amp;"!$D$6:$D$1000"),linha_itemPAC+1)="","NÃO INFORMADO", IF(INDEX(INDIRECT(area_gestora&amp;"!$D$6:$D$1000"),linha_itemPAC+1)=0,"NÃO INFORMADO", INDEX(INDIRECT(area_gestora&amp;"!$D$6:$D$1000"),linha_itemPAC+1)))),"")</f>
        <v>CATMAT</v>
      </c>
      <c r="D337" s="64">
        <f ca="1">IFERROR(IF(ISERROR(VALUE(Dados_tratados[[#This Row],[Catálogo]]))=FALSE,Dados_tratados[[#This Row],[Catálogo]],VLOOKUP(Dados_tratados[[#This Row],[Catálogo]],$S$3:$T$6,2,FALSE)),"")</f>
        <v>2</v>
      </c>
      <c r="E337" s="64">
        <f ca="1">IFERROR(IF(INDEX(INDIRECT(area_gestora&amp;"!$E$6:$E$1000"),linha_itemPAC+1)="N/A",9999999,
IF(INDEX(INDIRECT(area_gestora&amp;"!$E$6:$E$1000"),linha_itemPAC+1)="",0,
VALUE(INDEX(INDIRECT(area_gestora&amp;"!$E$6:$E$1000"),linha_itemPAC+1)))),"")</f>
        <v>1005</v>
      </c>
      <c r="F337" s="64">
        <f ca="1">IFERROR(IF(Dados_tratados[[#This Row],[Código CATSER ou Classe CATMAT]]="","",VALUE(1&amp;TEXT(Dados_tratados[[#This Row],[Código CATSER ou Classe CATMAT]],"0000000")&amp;Dados_tratados[[#This Row],[ID Catálogo]])),"")</f>
        <v>100010052</v>
      </c>
      <c r="G337" s="64" t="str">
        <f ca="1">IF(Dados_tratados[[#This Row],[Código CATSER ou Classe CATMAT]]="","",COUNTIF(catmat_col_range,Dados_tratados[[#This Row],[Concatenação ID 1-catálogo-código]])&amp;"-"&amp;Dados_tratados[[#This Row],[Concatenação ID 1-catálogo-código]])</f>
        <v>2-100010052</v>
      </c>
      <c r="H337" s="65">
        <f ca="1">IFERROR(INDEX(INDIRECT(area_gestora&amp;"!$L$6:$L$1000"),linha_itemPAC+1),"")</f>
        <v>0</v>
      </c>
      <c r="I337" s="66" t="str">
        <f ca="1">Dados_tratados[[#This Row],[Área Gestora]]&amp;"-"&amp;Dados_tratados[[#This Row],[ID PCA]]</f>
        <v>SSEG-57</v>
      </c>
      <c r="K337" s="67">
        <f ca="1">IFERROR(SMALL(Dados_tratados[Concatenação ID 1-catálogo-código],ROW(Dados_tratados[[#This Row],[Concatenação ID 1-catálogo-código]])-2),"")</f>
        <v>100264841</v>
      </c>
      <c r="L337" s="67" t="str">
        <f ca="1">IFERROR(INDEX('Tratamento de dados'!$S$3:$S$6,MATCH(VALUE(RIGHT(Dados_ordenados[[#This Row],[ID 1-catálogo-código]],1)),'Tratamento de dados'!$T$3:$T$6,0)),"")</f>
        <v>CATSER</v>
      </c>
      <c r="M337" s="67">
        <f ca="1">IFERROR(VALUE(MID(Dados_ordenados[[#This Row],[ID 1-catálogo-código]],2,7)),"")</f>
        <v>26484</v>
      </c>
      <c r="N337" s="68">
        <f ca="1">IFERROR(VLOOKUP(COUNTIF(catmat_ord_col_range,Dados_ordenados[[#This Row],[ID 1-catálogo-código]])&amp;"-"&amp;Dados_ordenados[[#This Row],[ID 1-catálogo-código]],Dados_tratados[[CATMAT/CATSER - Contagem de ocorrências]:[Área Gestora + ID]],2,FALSE),"")</f>
        <v>8800</v>
      </c>
      <c r="O337" s="69" t="str">
        <f ca="1">IFERROR(VLOOKUP(COUNTIF(catmat_ord_col_range,Dados_ordenados[[#This Row],[ID 1-catálogo-código]])&amp;"-"&amp;Dados_ordenados[[#This Row],[ID 1-catálogo-código]],Dados_tratados[[CATMAT/CATSER - Contagem de ocorrências]:[Área Gestora + ID]],3,FALSE),"")</f>
        <v>SETI-15</v>
      </c>
      <c r="P337" s="70" t="str">
        <f ca="1">IF(OR(Dados_ordenados[[#This Row],[ID 1-catálogo-código]]="",Dados_ordenados[[#This Row],[ID 1-catálogo-código]]&lt;&gt;catmat_anterior),Dados_ordenados[[#This Row],[Área Gestora-ID]],areagestoraID_anterior&amp;", "&amp;Dados_ordenados[[#This Row],[Área Gestora-ID]])</f>
        <v>SETI-1, SETI-2, SETI-6, SETI-15</v>
      </c>
      <c r="Q337" s="70" t="str">
        <f ca="1">IF(OR(Dados_ordenados[[#This Row],[ID 1-catálogo-código]]="",Dados_ordenados[[#This Row],[ID 1-catálogo-código]]&lt;&gt;catmat_proximo),Dados_ordenados[[#This Row],[ID concatenado por catálogo/código]],"")</f>
        <v/>
      </c>
    </row>
    <row r="338" spans="1:17" x14ac:dyDescent="0.25">
      <c r="A338" s="63" t="str">
        <f ca="1">area_gestora_concatenada</f>
        <v>SSEG</v>
      </c>
      <c r="B338" s="64">
        <f ca="1">IFERROR(IF(INDEX(INDIRECT(area_gestora&amp;"!$B$6:$B$1000"),linha_itemPAC+1)=0,"NÃO INFORMADO",INDEX(INDIRECT(area_gestora&amp;"!$B$6:$B$1000"),linha_itemPAC+1)),"")</f>
        <v>58</v>
      </c>
      <c r="C338" s="64" t="str">
        <f ca="1">IFERROR(IF(INDEX(INDIRECT(area_gestora&amp;"!$D$6:$D$1000"),linha_itemPAC+1)="N/A","N/A", IF(INDEX(INDIRECT(area_gestora&amp;"!$D$6:$D$1000"),linha_itemPAC+1)="","NÃO INFORMADO", IF(INDEX(INDIRECT(area_gestora&amp;"!$D$6:$D$1000"),linha_itemPAC+1)=0,"NÃO INFORMADO", INDEX(INDIRECT(area_gestora&amp;"!$D$6:$D$1000"),linha_itemPAC+1)))),"")</f>
        <v>CATMAT</v>
      </c>
      <c r="D338" s="64">
        <f ca="1">IFERROR(IF(ISERROR(VALUE(Dados_tratados[[#This Row],[Catálogo]]))=FALSE,Dados_tratados[[#This Row],[Catálogo]],VLOOKUP(Dados_tratados[[#This Row],[Catálogo]],$S$3:$T$6,2,FALSE)),"")</f>
        <v>2</v>
      </c>
      <c r="E338" s="64">
        <f ca="1">IFERROR(IF(INDEX(INDIRECT(area_gestora&amp;"!$E$6:$E$1000"),linha_itemPAC+1)="N/A",9999999,
IF(INDEX(INDIRECT(area_gestora&amp;"!$E$6:$E$1000"),linha_itemPAC+1)="",0,
VALUE(INDEX(INDIRECT(area_gestora&amp;"!$E$6:$E$1000"),linha_itemPAC+1)))),"")</f>
        <v>1005</v>
      </c>
      <c r="F338" s="64">
        <f ca="1">IFERROR(IF(Dados_tratados[[#This Row],[Código CATSER ou Classe CATMAT]]="","",VALUE(1&amp;TEXT(Dados_tratados[[#This Row],[Código CATSER ou Classe CATMAT]],"0000000")&amp;Dados_tratados[[#This Row],[ID Catálogo]])),"")</f>
        <v>100010052</v>
      </c>
      <c r="G338" s="64" t="str">
        <f ca="1">IF(Dados_tratados[[#This Row],[Código CATSER ou Classe CATMAT]]="","",COUNTIF(catmat_col_range,Dados_tratados[[#This Row],[Concatenação ID 1-catálogo-código]])&amp;"-"&amp;Dados_tratados[[#This Row],[Concatenação ID 1-catálogo-código]])</f>
        <v>3-100010052</v>
      </c>
      <c r="H338" s="65">
        <f ca="1">IFERROR(INDEX(INDIRECT(area_gestora&amp;"!$L$6:$L$1000"),linha_itemPAC+1),"")</f>
        <v>0</v>
      </c>
      <c r="I338" s="66" t="str">
        <f ca="1">Dados_tratados[[#This Row],[Área Gestora]]&amp;"-"&amp;Dados_tratados[[#This Row],[ID PCA]]</f>
        <v>SSEG-58</v>
      </c>
      <c r="K338" s="67">
        <f ca="1">IFERROR(SMALL(Dados_tratados[Concatenação ID 1-catálogo-código],ROW(Dados_tratados[[#This Row],[Concatenação ID 1-catálogo-código]])-2),"")</f>
        <v>100264841</v>
      </c>
      <c r="L338" s="67" t="str">
        <f ca="1">IFERROR(INDEX('Tratamento de dados'!$S$3:$S$6,MATCH(VALUE(RIGHT(Dados_ordenados[[#This Row],[ID 1-catálogo-código]],1)),'Tratamento de dados'!$T$3:$T$6,0)),"")</f>
        <v>CATSER</v>
      </c>
      <c r="M338" s="67">
        <f ca="1">IFERROR(VALUE(MID(Dados_ordenados[[#This Row],[ID 1-catálogo-código]],2,7)),"")</f>
        <v>26484</v>
      </c>
      <c r="N338" s="68">
        <f ca="1">IFERROR(VLOOKUP(COUNTIF(catmat_ord_col_range,Dados_ordenados[[#This Row],[ID 1-catálogo-código]])&amp;"-"&amp;Dados_ordenados[[#This Row],[ID 1-catálogo-código]],Dados_tratados[[CATMAT/CATSER - Contagem de ocorrências]:[Área Gestora + ID]],2,FALSE),"")</f>
        <v>75675</v>
      </c>
      <c r="O338" s="69" t="str">
        <f ca="1">IFERROR(VLOOKUP(COUNTIF(catmat_ord_col_range,Dados_ordenados[[#This Row],[ID 1-catálogo-código]])&amp;"-"&amp;Dados_ordenados[[#This Row],[ID 1-catálogo-código]],Dados_tratados[[CATMAT/CATSER - Contagem de ocorrências]:[Área Gestora + ID]],3,FALSE),"")</f>
        <v>SETI-16</v>
      </c>
      <c r="P338" s="70" t="str">
        <f ca="1">IF(OR(Dados_ordenados[[#This Row],[ID 1-catálogo-código]]="",Dados_ordenados[[#This Row],[ID 1-catálogo-código]]&lt;&gt;catmat_anterior),Dados_ordenados[[#This Row],[Área Gestora-ID]],areagestoraID_anterior&amp;", "&amp;Dados_ordenados[[#This Row],[Área Gestora-ID]])</f>
        <v>SETI-1, SETI-2, SETI-6, SETI-15, SETI-16</v>
      </c>
      <c r="Q338" s="70" t="str">
        <f ca="1">IF(OR(Dados_ordenados[[#This Row],[ID 1-catálogo-código]]="",Dados_ordenados[[#This Row],[ID 1-catálogo-código]]&lt;&gt;catmat_proximo),Dados_ordenados[[#This Row],[ID concatenado por catálogo/código]],"")</f>
        <v/>
      </c>
    </row>
    <row r="339" spans="1:17" x14ac:dyDescent="0.25">
      <c r="A339" s="63" t="str">
        <f ca="1">area_gestora_concatenada</f>
        <v>SSEG</v>
      </c>
      <c r="B339" s="64">
        <f ca="1">IFERROR(IF(INDEX(INDIRECT(area_gestora&amp;"!$B$6:$B$1000"),linha_itemPAC+1)=0,"NÃO INFORMADO",INDEX(INDIRECT(area_gestora&amp;"!$B$6:$B$1000"),linha_itemPAC+1)),"")</f>
        <v>59</v>
      </c>
      <c r="C339" s="64" t="str">
        <f ca="1">IFERROR(IF(INDEX(INDIRECT(area_gestora&amp;"!$D$6:$D$1000"),linha_itemPAC+1)="N/A","N/A", IF(INDEX(INDIRECT(area_gestora&amp;"!$D$6:$D$1000"),linha_itemPAC+1)="","NÃO INFORMADO", IF(INDEX(INDIRECT(area_gestora&amp;"!$D$6:$D$1000"),linha_itemPAC+1)=0,"NÃO INFORMADO", INDEX(INDIRECT(area_gestora&amp;"!$D$6:$D$1000"),linha_itemPAC+1)))),"")</f>
        <v>CATMAT</v>
      </c>
      <c r="D339" s="64">
        <f ca="1">IFERROR(IF(ISERROR(VALUE(Dados_tratados[[#This Row],[Catálogo]]))=FALSE,Dados_tratados[[#This Row],[Catálogo]],VLOOKUP(Dados_tratados[[#This Row],[Catálogo]],$S$3:$T$6,2,FALSE)),"")</f>
        <v>2</v>
      </c>
      <c r="E339" s="64">
        <f ca="1">IFERROR(IF(INDEX(INDIRECT(area_gestora&amp;"!$E$6:$E$1000"),linha_itemPAC+1)="N/A",9999999,
IF(INDEX(INDIRECT(area_gestora&amp;"!$E$6:$E$1000"),linha_itemPAC+1)="",0,
VALUE(INDEX(INDIRECT(area_gestora&amp;"!$E$6:$E$1000"),linha_itemPAC+1)))),"")</f>
        <v>6650</v>
      </c>
      <c r="F339" s="64">
        <f ca="1">IFERROR(IF(Dados_tratados[[#This Row],[Código CATSER ou Classe CATMAT]]="","",VALUE(1&amp;TEXT(Dados_tratados[[#This Row],[Código CATSER ou Classe CATMAT]],"0000000")&amp;Dados_tratados[[#This Row],[ID Catálogo]])),"")</f>
        <v>100066502</v>
      </c>
      <c r="G339" s="64" t="str">
        <f ca="1">IF(Dados_tratados[[#This Row],[Código CATSER ou Classe CATMAT]]="","",COUNTIF(catmat_col_range,Dados_tratados[[#This Row],[Concatenação ID 1-catálogo-código]])&amp;"-"&amp;Dados_tratados[[#This Row],[Concatenação ID 1-catálogo-código]])</f>
        <v>1-100066502</v>
      </c>
      <c r="H339" s="65">
        <f ca="1">IFERROR(INDEX(INDIRECT(area_gestora&amp;"!$L$6:$L$1000"),linha_itemPAC+1),"")</f>
        <v>0</v>
      </c>
      <c r="I339" s="66" t="str">
        <f ca="1">Dados_tratados[[#This Row],[Área Gestora]]&amp;"-"&amp;Dados_tratados[[#This Row],[ID PCA]]</f>
        <v>SSEG-59</v>
      </c>
      <c r="K339" s="67">
        <f ca="1">IFERROR(SMALL(Dados_tratados[Concatenação ID 1-catálogo-código],ROW(Dados_tratados[[#This Row],[Concatenação ID 1-catálogo-código]])-2),"")</f>
        <v>100264841</v>
      </c>
      <c r="L339" s="67" t="str">
        <f ca="1">IFERROR(INDEX('Tratamento de dados'!$S$3:$S$6,MATCH(VALUE(RIGHT(Dados_ordenados[[#This Row],[ID 1-catálogo-código]],1)),'Tratamento de dados'!$T$3:$T$6,0)),"")</f>
        <v>CATSER</v>
      </c>
      <c r="M339" s="67">
        <f ca="1">IFERROR(VALUE(MID(Dados_ordenados[[#This Row],[ID 1-catálogo-código]],2,7)),"")</f>
        <v>26484</v>
      </c>
      <c r="N339" s="68">
        <f ca="1">IFERROR(VLOOKUP(COUNTIF(catmat_ord_col_range,Dados_ordenados[[#This Row],[ID 1-catálogo-código]])&amp;"-"&amp;Dados_ordenados[[#This Row],[ID 1-catálogo-código]],Dados_tratados[[CATMAT/CATSER - Contagem de ocorrências]:[Área Gestora + ID]],2,FALSE),"")</f>
        <v>158394</v>
      </c>
      <c r="O339" s="69" t="str">
        <f ca="1">IFERROR(VLOOKUP(COUNTIF(catmat_ord_col_range,Dados_ordenados[[#This Row],[ID 1-catálogo-código]])&amp;"-"&amp;Dados_ordenados[[#This Row],[ID 1-catálogo-código]],Dados_tratados[[CATMAT/CATSER - Contagem de ocorrências]:[Área Gestora + ID]],3,FALSE),"")</f>
        <v>SETI-23</v>
      </c>
      <c r="P339" s="70" t="str">
        <f ca="1">IF(OR(Dados_ordenados[[#This Row],[ID 1-catálogo-código]]="",Dados_ordenados[[#This Row],[ID 1-catálogo-código]]&lt;&gt;catmat_anterior),Dados_ordenados[[#This Row],[Área Gestora-ID]],areagestoraID_anterior&amp;", "&amp;Dados_ordenados[[#This Row],[Área Gestora-ID]])</f>
        <v>SETI-1, SETI-2, SETI-6, SETI-15, SETI-16, SETI-23</v>
      </c>
      <c r="Q339" s="70" t="str">
        <f ca="1">IF(OR(Dados_ordenados[[#This Row],[ID 1-catálogo-código]]="",Dados_ordenados[[#This Row],[ID 1-catálogo-código]]&lt;&gt;catmat_proximo),Dados_ordenados[[#This Row],[ID concatenado por catálogo/código]],"")</f>
        <v/>
      </c>
    </row>
    <row r="340" spans="1:17" x14ac:dyDescent="0.25">
      <c r="A340" s="63" t="str">
        <f ca="1">area_gestora_concatenada</f>
        <v>SSEG</v>
      </c>
      <c r="B340" s="64">
        <f ca="1">IFERROR(IF(INDEX(INDIRECT(area_gestora&amp;"!$B$6:$B$1000"),linha_itemPAC+1)=0,"NÃO INFORMADO",INDEX(INDIRECT(area_gestora&amp;"!$B$6:$B$1000"),linha_itemPAC+1)),"")</f>
        <v>60</v>
      </c>
      <c r="C340" s="64" t="str">
        <f ca="1">IFERROR(IF(INDEX(INDIRECT(area_gestora&amp;"!$D$6:$D$1000"),linha_itemPAC+1)="N/A","N/A", IF(INDEX(INDIRECT(area_gestora&amp;"!$D$6:$D$1000"),linha_itemPAC+1)="","NÃO INFORMADO", IF(INDEX(INDIRECT(area_gestora&amp;"!$D$6:$D$1000"),linha_itemPAC+1)=0,"NÃO INFORMADO", INDEX(INDIRECT(area_gestora&amp;"!$D$6:$D$1000"),linha_itemPAC+1)))),"")</f>
        <v>CATSER</v>
      </c>
      <c r="D340" s="64">
        <f ca="1">IFERROR(IF(ISERROR(VALUE(Dados_tratados[[#This Row],[Catálogo]]))=FALSE,Dados_tratados[[#This Row],[Catálogo]],VLOOKUP(Dados_tratados[[#This Row],[Catálogo]],$S$3:$T$6,2,FALSE)),"")</f>
        <v>1</v>
      </c>
      <c r="E340" s="64">
        <f ca="1">IFERROR(IF(INDEX(INDIRECT(area_gestora&amp;"!$E$6:$E$1000"),linha_itemPAC+1)="N/A",9999999,
IF(INDEX(INDIRECT(area_gestora&amp;"!$E$6:$E$1000"),linha_itemPAC+1)="",0,
VALUE(INDEX(INDIRECT(area_gestora&amp;"!$E$6:$E$1000"),linha_itemPAC+1)))),"")</f>
        <v>182</v>
      </c>
      <c r="F340" s="64">
        <f ca="1">IFERROR(IF(Dados_tratados[[#This Row],[Código CATSER ou Classe CATMAT]]="","",VALUE(1&amp;TEXT(Dados_tratados[[#This Row],[Código CATSER ou Classe CATMAT]],"0000000")&amp;Dados_tratados[[#This Row],[ID Catálogo]])),"")</f>
        <v>100001821</v>
      </c>
      <c r="G340" s="64" t="str">
        <f ca="1">IF(Dados_tratados[[#This Row],[Código CATSER ou Classe CATMAT]]="","",COUNTIF(catmat_col_range,Dados_tratados[[#This Row],[Concatenação ID 1-catálogo-código]])&amp;"-"&amp;Dados_tratados[[#This Row],[Concatenação ID 1-catálogo-código]])</f>
        <v>1-100001821</v>
      </c>
      <c r="H340" s="65">
        <f ca="1">IFERROR(INDEX(INDIRECT(area_gestora&amp;"!$L$6:$L$1000"),linha_itemPAC+1),"")</f>
        <v>0</v>
      </c>
      <c r="I340" s="66" t="str">
        <f ca="1">Dados_tratados[[#This Row],[Área Gestora]]&amp;"-"&amp;Dados_tratados[[#This Row],[ID PCA]]</f>
        <v>SSEG-60</v>
      </c>
      <c r="K340" s="67">
        <f ca="1">IFERROR(SMALL(Dados_tratados[Concatenação ID 1-catálogo-código],ROW(Dados_tratados[[#This Row],[Concatenação ID 1-catálogo-código]])-2),"")</f>
        <v>100264841</v>
      </c>
      <c r="L340" s="67" t="str">
        <f ca="1">IFERROR(INDEX('Tratamento de dados'!$S$3:$S$6,MATCH(VALUE(RIGHT(Dados_ordenados[[#This Row],[ID 1-catálogo-código]],1)),'Tratamento de dados'!$T$3:$T$6,0)),"")</f>
        <v>CATSER</v>
      </c>
      <c r="M340" s="67">
        <f ca="1">IFERROR(VALUE(MID(Dados_ordenados[[#This Row],[ID 1-catálogo-código]],2,7)),"")</f>
        <v>26484</v>
      </c>
      <c r="N340" s="68">
        <f ca="1">IFERROR(VLOOKUP(COUNTIF(catmat_ord_col_range,Dados_ordenados[[#This Row],[ID 1-catálogo-código]])&amp;"-"&amp;Dados_ordenados[[#This Row],[ID 1-catálogo-código]],Dados_tratados[[CATMAT/CATSER - Contagem de ocorrências]:[Área Gestora + ID]],2,FALSE),"")</f>
        <v>288480</v>
      </c>
      <c r="O340" s="69" t="str">
        <f ca="1">IFERROR(VLOOKUP(COUNTIF(catmat_ord_col_range,Dados_ordenados[[#This Row],[ID 1-catálogo-código]])&amp;"-"&amp;Dados_ordenados[[#This Row],[ID 1-catálogo-código]],Dados_tratados[[CATMAT/CATSER - Contagem de ocorrências]:[Área Gestora + ID]],3,FALSE),"")</f>
        <v>SETI-24</v>
      </c>
      <c r="P340" s="70" t="str">
        <f ca="1">IF(OR(Dados_ordenados[[#This Row],[ID 1-catálogo-código]]="",Dados_ordenados[[#This Row],[ID 1-catálogo-código]]&lt;&gt;catmat_anterior),Dados_ordenados[[#This Row],[Área Gestora-ID]],areagestoraID_anterior&amp;", "&amp;Dados_ordenados[[#This Row],[Área Gestora-ID]])</f>
        <v>SETI-1, SETI-2, SETI-6, SETI-15, SETI-16, SETI-23, SETI-24</v>
      </c>
      <c r="Q340" s="70" t="str">
        <f ca="1">IF(OR(Dados_ordenados[[#This Row],[ID 1-catálogo-código]]="",Dados_ordenados[[#This Row],[ID 1-catálogo-código]]&lt;&gt;catmat_proximo),Dados_ordenados[[#This Row],[ID concatenado por catálogo/código]],"")</f>
        <v/>
      </c>
    </row>
    <row r="341" spans="1:17" x14ac:dyDescent="0.25">
      <c r="A341" s="63" t="str">
        <f ca="1">area_gestora_concatenada</f>
        <v>SSEG</v>
      </c>
      <c r="B341" s="64">
        <f ca="1">IFERROR(IF(INDEX(INDIRECT(area_gestora&amp;"!$B$6:$B$1000"),linha_itemPAC+1)=0,"NÃO INFORMADO",INDEX(INDIRECT(area_gestora&amp;"!$B$6:$B$1000"),linha_itemPAC+1)),"")</f>
        <v>61</v>
      </c>
      <c r="C341" s="64" t="str">
        <f ca="1">IFERROR(IF(INDEX(INDIRECT(area_gestora&amp;"!$D$6:$D$1000"),linha_itemPAC+1)="N/A","N/A", IF(INDEX(INDIRECT(area_gestora&amp;"!$D$6:$D$1000"),linha_itemPAC+1)="","NÃO INFORMADO", IF(INDEX(INDIRECT(area_gestora&amp;"!$D$6:$D$1000"),linha_itemPAC+1)=0,"NÃO INFORMADO", INDEX(INDIRECT(area_gestora&amp;"!$D$6:$D$1000"),linha_itemPAC+1)))),"")</f>
        <v>CATMAT</v>
      </c>
      <c r="D341" s="64">
        <f ca="1">IFERROR(IF(ISERROR(VALUE(Dados_tratados[[#This Row],[Catálogo]]))=FALSE,Dados_tratados[[#This Row],[Catálogo]],VLOOKUP(Dados_tratados[[#This Row],[Catálogo]],$S$3:$T$6,2,FALSE)),"")</f>
        <v>2</v>
      </c>
      <c r="E341" s="64">
        <f ca="1">IFERROR(IF(INDEX(INDIRECT(area_gestora&amp;"!$E$6:$E$1000"),linha_itemPAC+1)="N/A",9999999,
IF(INDEX(INDIRECT(area_gestora&amp;"!$E$6:$E$1000"),linha_itemPAC+1)="",0,
VALUE(INDEX(INDIRECT(area_gestora&amp;"!$E$6:$E$1000"),linha_itemPAC+1)))),"")</f>
        <v>7020</v>
      </c>
      <c r="F341" s="64">
        <f ca="1">IFERROR(IF(Dados_tratados[[#This Row],[Código CATSER ou Classe CATMAT]]="","",VALUE(1&amp;TEXT(Dados_tratados[[#This Row],[Código CATSER ou Classe CATMAT]],"0000000")&amp;Dados_tratados[[#This Row],[ID Catálogo]])),"")</f>
        <v>100070202</v>
      </c>
      <c r="G341" s="64" t="str">
        <f ca="1">IF(Dados_tratados[[#This Row],[Código CATSER ou Classe CATMAT]]="","",COUNTIF(catmat_col_range,Dados_tratados[[#This Row],[Concatenação ID 1-catálogo-código]])&amp;"-"&amp;Dados_tratados[[#This Row],[Concatenação ID 1-catálogo-código]])</f>
        <v>1-100070202</v>
      </c>
      <c r="H341" s="65">
        <f ca="1">IFERROR(INDEX(INDIRECT(area_gestora&amp;"!$L$6:$L$1000"),linha_itemPAC+1),"")</f>
        <v>69467</v>
      </c>
      <c r="I341" s="66" t="str">
        <f ca="1">Dados_tratados[[#This Row],[Área Gestora]]&amp;"-"&amp;Dados_tratados[[#This Row],[ID PCA]]</f>
        <v>SSEG-61</v>
      </c>
      <c r="K341" s="67">
        <f ca="1">IFERROR(SMALL(Dados_tratados[Concatenação ID 1-catálogo-código],ROW(Dados_tratados[[#This Row],[Concatenação ID 1-catálogo-código]])-2),"")</f>
        <v>100264841</v>
      </c>
      <c r="L341" s="67" t="str">
        <f ca="1">IFERROR(INDEX('Tratamento de dados'!$S$3:$S$6,MATCH(VALUE(RIGHT(Dados_ordenados[[#This Row],[ID 1-catálogo-código]],1)),'Tratamento de dados'!$T$3:$T$6,0)),"")</f>
        <v>CATSER</v>
      </c>
      <c r="M341" s="67">
        <f ca="1">IFERROR(VALUE(MID(Dados_ordenados[[#This Row],[ID 1-catálogo-código]],2,7)),"")</f>
        <v>26484</v>
      </c>
      <c r="N341" s="68">
        <f ca="1">IFERROR(VLOOKUP(COUNTIF(catmat_ord_col_range,Dados_ordenados[[#This Row],[ID 1-catálogo-código]])&amp;"-"&amp;Dados_ordenados[[#This Row],[ID 1-catálogo-código]],Dados_tratados[[CATMAT/CATSER - Contagem de ocorrências]:[Área Gestora + ID]],2,FALSE),"")</f>
        <v>0</v>
      </c>
      <c r="O341" s="69" t="str">
        <f ca="1">IFERROR(VLOOKUP(COUNTIF(catmat_ord_col_range,Dados_ordenados[[#This Row],[ID 1-catálogo-código]])&amp;"-"&amp;Dados_ordenados[[#This Row],[ID 1-catálogo-código]],Dados_tratados[[CATMAT/CATSER - Contagem de ocorrências]:[Área Gestora + ID]],3,FALSE),"")</f>
        <v>SETI-52</v>
      </c>
      <c r="P341" s="70" t="str">
        <f ca="1">IF(OR(Dados_ordenados[[#This Row],[ID 1-catálogo-código]]="",Dados_ordenados[[#This Row],[ID 1-catálogo-código]]&lt;&gt;catmat_anterior),Dados_ordenados[[#This Row],[Área Gestora-ID]],areagestoraID_anterior&amp;", "&amp;Dados_ordenados[[#This Row],[Área Gestora-ID]])</f>
        <v>SETI-1, SETI-2, SETI-6, SETI-15, SETI-16, SETI-23, SETI-24, SETI-52</v>
      </c>
      <c r="Q341" s="70" t="str">
        <f ca="1">IF(OR(Dados_ordenados[[#This Row],[ID 1-catálogo-código]]="",Dados_ordenados[[#This Row],[ID 1-catálogo-código]]&lt;&gt;catmat_proximo),Dados_ordenados[[#This Row],[ID concatenado por catálogo/código]],"")</f>
        <v/>
      </c>
    </row>
    <row r="342" spans="1:17" x14ac:dyDescent="0.25">
      <c r="A342" s="63" t="str">
        <f ca="1">area_gestora_concatenada</f>
        <v>SSEG</v>
      </c>
      <c r="B342" s="64">
        <f ca="1">IFERROR(IF(INDEX(INDIRECT(area_gestora&amp;"!$B$6:$B$1000"),linha_itemPAC+1)=0,"NÃO INFORMADO",INDEX(INDIRECT(area_gestora&amp;"!$B$6:$B$1000"),linha_itemPAC+1)),"")</f>
        <v>62</v>
      </c>
      <c r="C342" s="64" t="str">
        <f ca="1">IFERROR(IF(INDEX(INDIRECT(area_gestora&amp;"!$D$6:$D$1000"),linha_itemPAC+1)="N/A","N/A", IF(INDEX(INDIRECT(area_gestora&amp;"!$D$6:$D$1000"),linha_itemPAC+1)="","NÃO INFORMADO", IF(INDEX(INDIRECT(area_gestora&amp;"!$D$6:$D$1000"),linha_itemPAC+1)=0,"NÃO INFORMADO", INDEX(INDIRECT(area_gestora&amp;"!$D$6:$D$1000"),linha_itemPAC+1)))),"")</f>
        <v>CATMAT</v>
      </c>
      <c r="D342" s="64">
        <f ca="1">IFERROR(IF(ISERROR(VALUE(Dados_tratados[[#This Row],[Catálogo]]))=FALSE,Dados_tratados[[#This Row],[Catálogo]],VLOOKUP(Dados_tratados[[#This Row],[Catálogo]],$S$3:$T$6,2,FALSE)),"")</f>
        <v>2</v>
      </c>
      <c r="E342" s="64">
        <f ca="1">IFERROR(IF(INDEX(INDIRECT(area_gestora&amp;"!$E$6:$E$1000"),linha_itemPAC+1)="N/A",9999999,
IF(INDEX(INDIRECT(area_gestora&amp;"!$E$6:$E$1000"),linha_itemPAC+1)="",0,
VALUE(INDEX(INDIRECT(area_gestora&amp;"!$E$6:$E$1000"),linha_itemPAC+1)))),"")</f>
        <v>7070</v>
      </c>
      <c r="F342" s="64">
        <f ca="1">IFERROR(IF(Dados_tratados[[#This Row],[Código CATSER ou Classe CATMAT]]="","",VALUE(1&amp;TEXT(Dados_tratados[[#This Row],[Código CATSER ou Classe CATMAT]],"0000000")&amp;Dados_tratados[[#This Row],[ID Catálogo]])),"")</f>
        <v>100070702</v>
      </c>
      <c r="G342" s="64" t="str">
        <f ca="1">IF(Dados_tratados[[#This Row],[Código CATSER ou Classe CATMAT]]="","",COUNTIF(catmat_col_range,Dados_tratados[[#This Row],[Concatenação ID 1-catálogo-código]])&amp;"-"&amp;Dados_tratados[[#This Row],[Concatenação ID 1-catálogo-código]])</f>
        <v>1-100070702</v>
      </c>
      <c r="H342" s="65">
        <f ca="1">IFERROR(INDEX(INDIRECT(area_gestora&amp;"!$L$6:$L$1000"),linha_itemPAC+1),"")</f>
        <v>620</v>
      </c>
      <c r="I342" s="66" t="str">
        <f ca="1">Dados_tratados[[#This Row],[Área Gestora]]&amp;"-"&amp;Dados_tratados[[#This Row],[ID PCA]]</f>
        <v>SSEG-62</v>
      </c>
      <c r="K342" s="67">
        <f ca="1">IFERROR(SMALL(Dados_tratados[Concatenação ID 1-catálogo-código],ROW(Dados_tratados[[#This Row],[Concatenação ID 1-catálogo-código]])-2),"")</f>
        <v>100264841</v>
      </c>
      <c r="L342" s="67" t="str">
        <f ca="1">IFERROR(INDEX('Tratamento de dados'!$S$3:$S$6,MATCH(VALUE(RIGHT(Dados_ordenados[[#This Row],[ID 1-catálogo-código]],1)),'Tratamento de dados'!$T$3:$T$6,0)),"")</f>
        <v>CATSER</v>
      </c>
      <c r="M342" s="67">
        <f ca="1">IFERROR(VALUE(MID(Dados_ordenados[[#This Row],[ID 1-catálogo-código]],2,7)),"")</f>
        <v>26484</v>
      </c>
      <c r="N342" s="68">
        <f ca="1">IFERROR(VLOOKUP(COUNTIF(catmat_ord_col_range,Dados_ordenados[[#This Row],[ID 1-catálogo-código]])&amp;"-"&amp;Dados_ordenados[[#This Row],[ID 1-catálogo-código]],Dados_tratados[[CATMAT/CATSER - Contagem de ocorrências]:[Área Gestora + ID]],2,FALSE),"")</f>
        <v>79876</v>
      </c>
      <c r="O342" s="69" t="str">
        <f ca="1">IFERROR(VLOOKUP(COUNTIF(catmat_ord_col_range,Dados_ordenados[[#This Row],[ID 1-catálogo-código]])&amp;"-"&amp;Dados_ordenados[[#This Row],[ID 1-catálogo-código]],Dados_tratados[[CATMAT/CATSER - Contagem de ocorrências]:[Área Gestora + ID]],3,FALSE),"")</f>
        <v>SETI-56</v>
      </c>
      <c r="P342" s="70" t="str">
        <f ca="1">IF(OR(Dados_ordenados[[#This Row],[ID 1-catálogo-código]]="",Dados_ordenados[[#This Row],[ID 1-catálogo-código]]&lt;&gt;catmat_anterior),Dados_ordenados[[#This Row],[Área Gestora-ID]],areagestoraID_anterior&amp;", "&amp;Dados_ordenados[[#This Row],[Área Gestora-ID]])</f>
        <v>SETI-1, SETI-2, SETI-6, SETI-15, SETI-16, SETI-23, SETI-24, SETI-52, SETI-56</v>
      </c>
      <c r="Q342" s="70" t="str">
        <f ca="1">IF(OR(Dados_ordenados[[#This Row],[ID 1-catálogo-código]]="",Dados_ordenados[[#This Row],[ID 1-catálogo-código]]&lt;&gt;catmat_proximo),Dados_ordenados[[#This Row],[ID concatenado por catálogo/código]],"")</f>
        <v>SETI-1, SETI-2, SETI-6, SETI-15, SETI-16, SETI-23, SETI-24, SETI-52, SETI-56</v>
      </c>
    </row>
    <row r="343" spans="1:17" x14ac:dyDescent="0.25">
      <c r="A343" s="63" t="str">
        <f ca="1">area_gestora_concatenada</f>
        <v>SSEG</v>
      </c>
      <c r="B343" s="64">
        <f ca="1">IFERROR(IF(INDEX(INDIRECT(area_gestora&amp;"!$B$6:$B$1000"),linha_itemPAC+1)=0,"NÃO INFORMADO",INDEX(INDIRECT(area_gestora&amp;"!$B$6:$B$1000"),linha_itemPAC+1)),"")</f>
        <v>63</v>
      </c>
      <c r="C343" s="64" t="str">
        <f ca="1">IFERROR(IF(INDEX(INDIRECT(area_gestora&amp;"!$D$6:$D$1000"),linha_itemPAC+1)="N/A","N/A", IF(INDEX(INDIRECT(area_gestora&amp;"!$D$6:$D$1000"),linha_itemPAC+1)="","NÃO INFORMADO", IF(INDEX(INDIRECT(area_gestora&amp;"!$D$6:$D$1000"),linha_itemPAC+1)=0,"NÃO INFORMADO", INDEX(INDIRECT(area_gestora&amp;"!$D$6:$D$1000"),linha_itemPAC+1)))),"")</f>
        <v>CATMAT</v>
      </c>
      <c r="D343" s="64">
        <f ca="1">IFERROR(IF(ISERROR(VALUE(Dados_tratados[[#This Row],[Catálogo]]))=FALSE,Dados_tratados[[#This Row],[Catálogo]],VLOOKUP(Dados_tratados[[#This Row],[Catálogo]],$S$3:$T$6,2,FALSE)),"")</f>
        <v>2</v>
      </c>
      <c r="E343" s="64">
        <f ca="1">IFERROR(IF(INDEX(INDIRECT(area_gestora&amp;"!$E$6:$E$1000"),linha_itemPAC+1)="N/A",9999999,
IF(INDEX(INDIRECT(area_gestora&amp;"!$E$6:$E$1000"),linha_itemPAC+1)="",0,
VALUE(INDEX(INDIRECT(area_gestora&amp;"!$E$6:$E$1000"),linha_itemPAC+1)))),"")</f>
        <v>8455</v>
      </c>
      <c r="F343" s="64">
        <f ca="1">IFERROR(IF(Dados_tratados[[#This Row],[Código CATSER ou Classe CATMAT]]="","",VALUE(1&amp;TEXT(Dados_tratados[[#This Row],[Código CATSER ou Classe CATMAT]],"0000000")&amp;Dados_tratados[[#This Row],[ID Catálogo]])),"")</f>
        <v>100084552</v>
      </c>
      <c r="G343" s="64" t="str">
        <f ca="1">IF(Dados_tratados[[#This Row],[Código CATSER ou Classe CATMAT]]="","",COUNTIF(catmat_col_range,Dados_tratados[[#This Row],[Concatenação ID 1-catálogo-código]])&amp;"-"&amp;Dados_tratados[[#This Row],[Concatenação ID 1-catálogo-código]])</f>
        <v>3-100084552</v>
      </c>
      <c r="H343" s="65">
        <f ca="1">IFERROR(INDEX(INDIRECT(area_gestora&amp;"!$L$6:$L$1000"),linha_itemPAC+1),"")</f>
        <v>13900</v>
      </c>
      <c r="I343" s="66" t="str">
        <f ca="1">Dados_tratados[[#This Row],[Área Gestora]]&amp;"-"&amp;Dados_tratados[[#This Row],[ID PCA]]</f>
        <v>SSEG-63</v>
      </c>
      <c r="K343" s="67">
        <f ca="1">IFERROR(SMALL(Dados_tratados[Concatenação ID 1-catálogo-código],ROW(Dados_tratados[[#This Row],[Concatenação ID 1-catálogo-código]])-2),"")</f>
        <v>100269801</v>
      </c>
      <c r="L343" s="67" t="str">
        <f ca="1">IFERROR(INDEX('Tratamento de dados'!$S$3:$S$6,MATCH(VALUE(RIGHT(Dados_ordenados[[#This Row],[ID 1-catálogo-código]],1)),'Tratamento de dados'!$T$3:$T$6,0)),"")</f>
        <v>CATSER</v>
      </c>
      <c r="M343" s="67">
        <f ca="1">IFERROR(VALUE(MID(Dados_ordenados[[#This Row],[ID 1-catálogo-código]],2,7)),"")</f>
        <v>26980</v>
      </c>
      <c r="N343" s="68">
        <f ca="1">IFERROR(VLOOKUP(COUNTIF(catmat_ord_col_range,Dados_ordenados[[#This Row],[ID 1-catálogo-código]])&amp;"-"&amp;Dados_ordenados[[#This Row],[ID 1-catálogo-código]],Dados_tratados[[CATMAT/CATSER - Contagem de ocorrências]:[Área Gestora + ID]],2,FALSE),"")</f>
        <v>50000</v>
      </c>
      <c r="O343" s="69" t="str">
        <f ca="1">IFERROR(VLOOKUP(COUNTIF(catmat_ord_col_range,Dados_ordenados[[#This Row],[ID 1-catálogo-código]])&amp;"-"&amp;Dados_ordenados[[#This Row],[ID 1-catálogo-código]],Dados_tratados[[CATMAT/CATSER - Contagem de ocorrências]:[Área Gestora + ID]],3,FALSE),"")</f>
        <v>SETI-35</v>
      </c>
      <c r="P343" s="70" t="str">
        <f ca="1">IF(OR(Dados_ordenados[[#This Row],[ID 1-catálogo-código]]="",Dados_ordenados[[#This Row],[ID 1-catálogo-código]]&lt;&gt;catmat_anterior),Dados_ordenados[[#This Row],[Área Gestora-ID]],areagestoraID_anterior&amp;", "&amp;Dados_ordenados[[#This Row],[Área Gestora-ID]])</f>
        <v>SETI-35</v>
      </c>
      <c r="Q343" s="70" t="str">
        <f ca="1">IF(OR(Dados_ordenados[[#This Row],[ID 1-catálogo-código]]="",Dados_ordenados[[#This Row],[ID 1-catálogo-código]]&lt;&gt;catmat_proximo),Dados_ordenados[[#This Row],[ID concatenado por catálogo/código]],"")</f>
        <v>SETI-35</v>
      </c>
    </row>
    <row r="344" spans="1:17" x14ac:dyDescent="0.25">
      <c r="A344" s="63" t="str">
        <f ca="1">area_gestora_concatenada</f>
        <v>SSEG</v>
      </c>
      <c r="B344" s="64">
        <f ca="1">IFERROR(IF(INDEX(INDIRECT(area_gestora&amp;"!$B$6:$B$1000"),linha_itemPAC+1)=0,"NÃO INFORMADO",INDEX(INDIRECT(area_gestora&amp;"!$B$6:$B$1000"),linha_itemPAC+1)),"")</f>
        <v>64</v>
      </c>
      <c r="C344" s="64" t="str">
        <f ca="1">IFERROR(IF(INDEX(INDIRECT(area_gestora&amp;"!$D$6:$D$1000"),linha_itemPAC+1)="N/A","N/A", IF(INDEX(INDIRECT(area_gestora&amp;"!$D$6:$D$1000"),linha_itemPAC+1)="","NÃO INFORMADO", IF(INDEX(INDIRECT(area_gestora&amp;"!$D$6:$D$1000"),linha_itemPAC+1)=0,"NÃO INFORMADO", INDEX(INDIRECT(area_gestora&amp;"!$D$6:$D$1000"),linha_itemPAC+1)))),"")</f>
        <v>CATMAT</v>
      </c>
      <c r="D344" s="64">
        <f ca="1">IFERROR(IF(ISERROR(VALUE(Dados_tratados[[#This Row],[Catálogo]]))=FALSE,Dados_tratados[[#This Row],[Catálogo]],VLOOKUP(Dados_tratados[[#This Row],[Catálogo]],$S$3:$T$6,2,FALSE)),"")</f>
        <v>2</v>
      </c>
      <c r="E344" s="64">
        <f ca="1">IFERROR(IF(INDEX(INDIRECT(area_gestora&amp;"!$E$6:$E$1000"),linha_itemPAC+1)="N/A",9999999,
IF(INDEX(INDIRECT(area_gestora&amp;"!$E$6:$E$1000"),linha_itemPAC+1)="",0,
VALUE(INDEX(INDIRECT(area_gestora&amp;"!$E$6:$E$1000"),linha_itemPAC+1)))),"")</f>
        <v>2320</v>
      </c>
      <c r="F344" s="64">
        <f ca="1">IFERROR(IF(Dados_tratados[[#This Row],[Código CATSER ou Classe CATMAT]]="","",VALUE(1&amp;TEXT(Dados_tratados[[#This Row],[Código CATSER ou Classe CATMAT]],"0000000")&amp;Dados_tratados[[#This Row],[ID Catálogo]])),"")</f>
        <v>100023202</v>
      </c>
      <c r="G344" s="64" t="str">
        <f ca="1">IF(Dados_tratados[[#This Row],[Código CATSER ou Classe CATMAT]]="","",COUNTIF(catmat_col_range,Dados_tratados[[#This Row],[Concatenação ID 1-catálogo-código]])&amp;"-"&amp;Dados_tratados[[#This Row],[Concatenação ID 1-catálogo-código]])</f>
        <v>3-100023202</v>
      </c>
      <c r="H344" s="65">
        <f ca="1">IFERROR(INDEX(INDIRECT(area_gestora&amp;"!$L$6:$L$1000"),linha_itemPAC+1),"")</f>
        <v>463000</v>
      </c>
      <c r="I344" s="66" t="str">
        <f ca="1">Dados_tratados[[#This Row],[Área Gestora]]&amp;"-"&amp;Dados_tratados[[#This Row],[ID PCA]]</f>
        <v>SSEG-64</v>
      </c>
      <c r="K344" s="67">
        <f ca="1">IFERROR(SMALL(Dados_tratados[Concatenação ID 1-catálogo-código],ROW(Dados_tratados[[#This Row],[Concatenação ID 1-catálogo-código]])-2),"")</f>
        <v>100270061</v>
      </c>
      <c r="L344" s="67" t="str">
        <f ca="1">IFERROR(INDEX('Tratamento de dados'!$S$3:$S$6,MATCH(VALUE(RIGHT(Dados_ordenados[[#This Row],[ID 1-catálogo-código]],1)),'Tratamento de dados'!$T$3:$T$6,0)),"")</f>
        <v>CATSER</v>
      </c>
      <c r="M344" s="67">
        <f ca="1">IFERROR(VALUE(MID(Dados_ordenados[[#This Row],[ID 1-catálogo-código]],2,7)),"")</f>
        <v>27006</v>
      </c>
      <c r="N344" s="68">
        <f ca="1">IFERROR(VLOOKUP(COUNTIF(catmat_ord_col_range,Dados_ordenados[[#This Row],[ID 1-catálogo-código]])&amp;"-"&amp;Dados_ordenados[[#This Row],[ID 1-catálogo-código]],Dados_tratados[[CATMAT/CATSER - Contagem de ocorrências]:[Área Gestora + ID]],2,FALSE),"")</f>
        <v>12576</v>
      </c>
      <c r="O344" s="69" t="str">
        <f ca="1">IFERROR(VLOOKUP(COUNTIF(catmat_ord_col_range,Dados_ordenados[[#This Row],[ID 1-catálogo-código]])&amp;"-"&amp;Dados_ordenados[[#This Row],[ID 1-catálogo-código]],Dados_tratados[[CATMAT/CATSER - Contagem de ocorrências]:[Área Gestora + ID]],3,FALSE),"")</f>
        <v>SETI-57</v>
      </c>
      <c r="P344" s="70" t="str">
        <f ca="1">IF(OR(Dados_ordenados[[#This Row],[ID 1-catálogo-código]]="",Dados_ordenados[[#This Row],[ID 1-catálogo-código]]&lt;&gt;catmat_anterior),Dados_ordenados[[#This Row],[Área Gestora-ID]],areagestoraID_anterior&amp;", "&amp;Dados_ordenados[[#This Row],[Área Gestora-ID]])</f>
        <v>SETI-57</v>
      </c>
      <c r="Q344" s="70" t="str">
        <f ca="1">IF(OR(Dados_ordenados[[#This Row],[ID 1-catálogo-código]]="",Dados_ordenados[[#This Row],[ID 1-catálogo-código]]&lt;&gt;catmat_proximo),Dados_ordenados[[#This Row],[ID concatenado por catálogo/código]],"")</f>
        <v/>
      </c>
    </row>
    <row r="345" spans="1:17" x14ac:dyDescent="0.25">
      <c r="A345" s="63" t="str">
        <f ca="1">area_gestora_concatenada</f>
        <v>SSEG</v>
      </c>
      <c r="B345" s="64">
        <f ca="1">IFERROR(IF(INDEX(INDIRECT(area_gestora&amp;"!$B$6:$B$1000"),linha_itemPAC+1)=0,"NÃO INFORMADO",INDEX(INDIRECT(area_gestora&amp;"!$B$6:$B$1000"),linha_itemPAC+1)),"")</f>
        <v>65</v>
      </c>
      <c r="C345" s="64" t="str">
        <f ca="1">IFERROR(IF(INDEX(INDIRECT(area_gestora&amp;"!$D$6:$D$1000"),linha_itemPAC+1)="N/A","N/A", IF(INDEX(INDIRECT(area_gestora&amp;"!$D$6:$D$1000"),linha_itemPAC+1)="","NÃO INFORMADO", IF(INDEX(INDIRECT(area_gestora&amp;"!$D$6:$D$1000"),linha_itemPAC+1)=0,"NÃO INFORMADO", INDEX(INDIRECT(area_gestora&amp;"!$D$6:$D$1000"),linha_itemPAC+1)))),"")</f>
        <v>CATMAT</v>
      </c>
      <c r="D345" s="64">
        <f ca="1">IFERROR(IF(ISERROR(VALUE(Dados_tratados[[#This Row],[Catálogo]]))=FALSE,Dados_tratados[[#This Row],[Catálogo]],VLOOKUP(Dados_tratados[[#This Row],[Catálogo]],$S$3:$T$6,2,FALSE)),"")</f>
        <v>2</v>
      </c>
      <c r="E345" s="64">
        <f ca="1">IFERROR(IF(INDEX(INDIRECT(area_gestora&amp;"!$E$6:$E$1000"),linha_itemPAC+1)="N/A",9999999,
IF(INDEX(INDIRECT(area_gestora&amp;"!$E$6:$E$1000"),linha_itemPAC+1)="",0,
VALUE(INDEX(INDIRECT(area_gestora&amp;"!$E$6:$E$1000"),linha_itemPAC+1)))),"")</f>
        <v>3590</v>
      </c>
      <c r="F345" s="64">
        <f ca="1">IFERROR(IF(Dados_tratados[[#This Row],[Código CATSER ou Classe CATMAT]]="","",VALUE(1&amp;TEXT(Dados_tratados[[#This Row],[Código CATSER ou Classe CATMAT]],"0000000")&amp;Dados_tratados[[#This Row],[ID Catálogo]])),"")</f>
        <v>100035902</v>
      </c>
      <c r="G345" s="64" t="str">
        <f ca="1">IF(Dados_tratados[[#This Row],[Código CATSER ou Classe CATMAT]]="","",COUNTIF(catmat_col_range,Dados_tratados[[#This Row],[Concatenação ID 1-catálogo-código]])&amp;"-"&amp;Dados_tratados[[#This Row],[Concatenação ID 1-catálogo-código]])</f>
        <v>3-100035902</v>
      </c>
      <c r="H345" s="65">
        <f ca="1">IFERROR(INDEX(INDIRECT(area_gestora&amp;"!$L$6:$L$1000"),linha_itemPAC+1),"")</f>
        <v>957</v>
      </c>
      <c r="I345" s="66" t="str">
        <f ca="1">Dados_tratados[[#This Row],[Área Gestora]]&amp;"-"&amp;Dados_tratados[[#This Row],[ID PCA]]</f>
        <v>SSEG-65</v>
      </c>
      <c r="K345" s="67">
        <f ca="1">IFERROR(SMALL(Dados_tratados[Concatenação ID 1-catálogo-código],ROW(Dados_tratados[[#This Row],[Concatenação ID 1-catálogo-código]])-2),"")</f>
        <v>100270061</v>
      </c>
      <c r="L345" s="67" t="str">
        <f ca="1">IFERROR(INDEX('Tratamento de dados'!$S$3:$S$6,MATCH(VALUE(RIGHT(Dados_ordenados[[#This Row],[ID 1-catálogo-código]],1)),'Tratamento de dados'!$T$3:$T$6,0)),"")</f>
        <v>CATSER</v>
      </c>
      <c r="M345" s="67">
        <f ca="1">IFERROR(VALUE(MID(Dados_ordenados[[#This Row],[ID 1-catálogo-código]],2,7)),"")</f>
        <v>27006</v>
      </c>
      <c r="N345" s="68">
        <f ca="1">IFERROR(VLOOKUP(COUNTIF(catmat_ord_col_range,Dados_ordenados[[#This Row],[ID 1-catálogo-código]])&amp;"-"&amp;Dados_ordenados[[#This Row],[ID 1-catálogo-código]],Dados_tratados[[CATMAT/CATSER - Contagem de ocorrências]:[Área Gestora + ID]],2,FALSE),"")</f>
        <v>10686</v>
      </c>
      <c r="O345" s="69" t="str">
        <f ca="1">IFERROR(VLOOKUP(COUNTIF(catmat_ord_col_range,Dados_ordenados[[#This Row],[ID 1-catálogo-código]])&amp;"-"&amp;Dados_ordenados[[#This Row],[ID 1-catálogo-código]],Dados_tratados[[CATMAT/CATSER - Contagem de ocorrências]:[Área Gestora + ID]],3,FALSE),"")</f>
        <v>SETI-73</v>
      </c>
      <c r="P345" s="70" t="str">
        <f ca="1">IF(OR(Dados_ordenados[[#This Row],[ID 1-catálogo-código]]="",Dados_ordenados[[#This Row],[ID 1-catálogo-código]]&lt;&gt;catmat_anterior),Dados_ordenados[[#This Row],[Área Gestora-ID]],areagestoraID_anterior&amp;", "&amp;Dados_ordenados[[#This Row],[Área Gestora-ID]])</f>
        <v>SETI-57, SETI-73</v>
      </c>
      <c r="Q345" s="70" t="str">
        <f ca="1">IF(OR(Dados_ordenados[[#This Row],[ID 1-catálogo-código]]="",Dados_ordenados[[#This Row],[ID 1-catálogo-código]]&lt;&gt;catmat_proximo),Dados_ordenados[[#This Row],[ID concatenado por catálogo/código]],"")</f>
        <v>SETI-57, SETI-73</v>
      </c>
    </row>
    <row r="346" spans="1:17" x14ac:dyDescent="0.25">
      <c r="A346" s="63" t="str">
        <f ca="1">area_gestora_concatenada</f>
        <v>SSEG</v>
      </c>
      <c r="B346" s="64">
        <f ca="1">IFERROR(IF(INDEX(INDIRECT(area_gestora&amp;"!$B$6:$B$1000"),linha_itemPAC+1)=0,"NÃO INFORMADO",INDEX(INDIRECT(area_gestora&amp;"!$B$6:$B$1000"),linha_itemPAC+1)),"")</f>
        <v>66</v>
      </c>
      <c r="C346" s="64" t="str">
        <f ca="1">IFERROR(IF(INDEX(INDIRECT(area_gestora&amp;"!$D$6:$D$1000"),linha_itemPAC+1)="N/A","N/A", IF(INDEX(INDIRECT(area_gestora&amp;"!$D$6:$D$1000"),linha_itemPAC+1)="","NÃO INFORMADO", IF(INDEX(INDIRECT(area_gestora&amp;"!$D$6:$D$1000"),linha_itemPAC+1)=0,"NÃO INFORMADO", INDEX(INDIRECT(area_gestora&amp;"!$D$6:$D$1000"),linha_itemPAC+1)))),"")</f>
        <v>CATMAT</v>
      </c>
      <c r="D346" s="64">
        <f ca="1">IFERROR(IF(ISERROR(VALUE(Dados_tratados[[#This Row],[Catálogo]]))=FALSE,Dados_tratados[[#This Row],[Catálogo]],VLOOKUP(Dados_tratados[[#This Row],[Catálogo]],$S$3:$T$6,2,FALSE)),"")</f>
        <v>2</v>
      </c>
      <c r="E346" s="64">
        <f ca="1">IFERROR(IF(INDEX(INDIRECT(area_gestora&amp;"!$E$6:$E$1000"),linha_itemPAC+1)="N/A",9999999,
IF(INDEX(INDIRECT(area_gestora&amp;"!$E$6:$E$1000"),linha_itemPAC+1)="",0,
VALUE(INDEX(INDIRECT(area_gestora&amp;"!$E$6:$E$1000"),linha_itemPAC+1)))),"")</f>
        <v>6760</v>
      </c>
      <c r="F346" s="64">
        <f ca="1">IFERROR(IF(Dados_tratados[[#This Row],[Código CATSER ou Classe CATMAT]]="","",VALUE(1&amp;TEXT(Dados_tratados[[#This Row],[Código CATSER ou Classe CATMAT]],"0000000")&amp;Dados_tratados[[#This Row],[ID Catálogo]])),"")</f>
        <v>100067602</v>
      </c>
      <c r="G346" s="64" t="str">
        <f ca="1">IF(Dados_tratados[[#This Row],[Código CATSER ou Classe CATMAT]]="","",COUNTIF(catmat_col_range,Dados_tratados[[#This Row],[Concatenação ID 1-catálogo-código]])&amp;"-"&amp;Dados_tratados[[#This Row],[Concatenação ID 1-catálogo-código]])</f>
        <v>1-100067602</v>
      </c>
      <c r="H346" s="65">
        <f ca="1">IFERROR(INDEX(INDIRECT(area_gestora&amp;"!$L$6:$L$1000"),linha_itemPAC+1),"")</f>
        <v>1190</v>
      </c>
      <c r="I346" s="66" t="str">
        <f ca="1">Dados_tratados[[#This Row],[Área Gestora]]&amp;"-"&amp;Dados_tratados[[#This Row],[ID PCA]]</f>
        <v>SSEG-66</v>
      </c>
      <c r="K346" s="67">
        <f ca="1">IFERROR(SMALL(Dados_tratados[Concatenação ID 1-catálogo-código],ROW(Dados_tratados[[#This Row],[Concatenação ID 1-catálogo-código]])-2),"")</f>
        <v>100270141</v>
      </c>
      <c r="L346" s="67" t="str">
        <f ca="1">IFERROR(INDEX('Tratamento de dados'!$S$3:$S$6,MATCH(VALUE(RIGHT(Dados_ordenados[[#This Row],[ID 1-catálogo-código]],1)),'Tratamento de dados'!$T$3:$T$6,0)),"")</f>
        <v>CATSER</v>
      </c>
      <c r="M346" s="67">
        <f ca="1">IFERROR(VALUE(MID(Dados_ordenados[[#This Row],[ID 1-catálogo-código]],2,7)),"")</f>
        <v>27014</v>
      </c>
      <c r="N346" s="68">
        <f ca="1">IFERROR(VLOOKUP(COUNTIF(catmat_ord_col_range,Dados_ordenados[[#This Row],[ID 1-catálogo-código]])&amp;"-"&amp;Dados_ordenados[[#This Row],[ID 1-catálogo-código]],Dados_tratados[[CATMAT/CATSER - Contagem de ocorrências]:[Área Gestora + ID]],2,FALSE),"")</f>
        <v>117500</v>
      </c>
      <c r="O346" s="69" t="str">
        <f ca="1">IFERROR(VLOOKUP(COUNTIF(catmat_ord_col_range,Dados_ordenados[[#This Row],[ID 1-catálogo-código]])&amp;"-"&amp;Dados_ordenados[[#This Row],[ID 1-catálogo-código]],Dados_tratados[[CATMAT/CATSER - Contagem de ocorrências]:[Área Gestora + ID]],3,FALSE),"")</f>
        <v>SETI-55</v>
      </c>
      <c r="P346" s="70" t="str">
        <f ca="1">IF(OR(Dados_ordenados[[#This Row],[ID 1-catálogo-código]]="",Dados_ordenados[[#This Row],[ID 1-catálogo-código]]&lt;&gt;catmat_anterior),Dados_ordenados[[#This Row],[Área Gestora-ID]],areagestoraID_anterior&amp;", "&amp;Dados_ordenados[[#This Row],[Área Gestora-ID]])</f>
        <v>SETI-55</v>
      </c>
      <c r="Q346" s="70" t="str">
        <f ca="1">IF(OR(Dados_ordenados[[#This Row],[ID 1-catálogo-código]]="",Dados_ordenados[[#This Row],[ID 1-catálogo-código]]&lt;&gt;catmat_proximo),Dados_ordenados[[#This Row],[ID concatenado por catálogo/código]],"")</f>
        <v>SETI-55</v>
      </c>
    </row>
    <row r="347" spans="1:17" x14ac:dyDescent="0.25">
      <c r="A347" s="63" t="str">
        <f ca="1">area_gestora_concatenada</f>
        <v>SSEG</v>
      </c>
      <c r="B347" s="64">
        <f ca="1">IFERROR(IF(INDEX(INDIRECT(area_gestora&amp;"!$B$6:$B$1000"),linha_itemPAC+1)=0,"NÃO INFORMADO",INDEX(INDIRECT(area_gestora&amp;"!$B$6:$B$1000"),linha_itemPAC+1)),"")</f>
        <v>67</v>
      </c>
      <c r="C347" s="64" t="str">
        <f ca="1">IFERROR(IF(INDEX(INDIRECT(area_gestora&amp;"!$D$6:$D$1000"),linha_itemPAC+1)="N/A","N/A", IF(INDEX(INDIRECT(area_gestora&amp;"!$D$6:$D$1000"),linha_itemPAC+1)="","NÃO INFORMADO", IF(INDEX(INDIRECT(area_gestora&amp;"!$D$6:$D$1000"),linha_itemPAC+1)=0,"NÃO INFORMADO", INDEX(INDIRECT(area_gestora&amp;"!$D$6:$D$1000"),linha_itemPAC+1)))),"")</f>
        <v>CATMAT</v>
      </c>
      <c r="D347" s="64">
        <f ca="1">IFERROR(IF(ISERROR(VALUE(Dados_tratados[[#This Row],[Catálogo]]))=FALSE,Dados_tratados[[#This Row],[Catálogo]],VLOOKUP(Dados_tratados[[#This Row],[Catálogo]],$S$3:$T$6,2,FALSE)),"")</f>
        <v>2</v>
      </c>
      <c r="E347" s="64">
        <f ca="1">IFERROR(IF(INDEX(INDIRECT(area_gestora&amp;"!$E$6:$E$1000"),linha_itemPAC+1)="N/A",9999999,
IF(INDEX(INDIRECT(area_gestora&amp;"!$E$6:$E$1000"),linha_itemPAC+1)="",0,
VALUE(INDEX(INDIRECT(area_gestora&amp;"!$E$6:$E$1000"),linha_itemPAC+1)))),"")</f>
        <v>6760</v>
      </c>
      <c r="F347" s="64">
        <f ca="1">IFERROR(IF(Dados_tratados[[#This Row],[Código CATSER ou Classe CATMAT]]="","",VALUE(1&amp;TEXT(Dados_tratados[[#This Row],[Código CATSER ou Classe CATMAT]],"0000000")&amp;Dados_tratados[[#This Row],[ID Catálogo]])),"")</f>
        <v>100067602</v>
      </c>
      <c r="G347" s="64" t="str">
        <f ca="1">IF(Dados_tratados[[#This Row],[Código CATSER ou Classe CATMAT]]="","",COUNTIF(catmat_col_range,Dados_tratados[[#This Row],[Concatenação ID 1-catálogo-código]])&amp;"-"&amp;Dados_tratados[[#This Row],[Concatenação ID 1-catálogo-código]])</f>
        <v>2-100067602</v>
      </c>
      <c r="H347" s="65">
        <f ca="1">IFERROR(INDEX(INDIRECT(area_gestora&amp;"!$L$6:$L$1000"),linha_itemPAC+1),"")</f>
        <v>565</v>
      </c>
      <c r="I347" s="66" t="str">
        <f ca="1">Dados_tratados[[#This Row],[Área Gestora]]&amp;"-"&amp;Dados_tratados[[#This Row],[ID PCA]]</f>
        <v>SSEG-67</v>
      </c>
      <c r="K347" s="67">
        <f ca="1">IFERROR(SMALL(Dados_tratados[Concatenação ID 1-catálogo-código],ROW(Dados_tratados[[#This Row],[Concatenação ID 1-catálogo-código]])-2),"")</f>
        <v>100272191</v>
      </c>
      <c r="L347" s="67" t="str">
        <f ca="1">IFERROR(INDEX('Tratamento de dados'!$S$3:$S$6,MATCH(VALUE(RIGHT(Dados_ordenados[[#This Row],[ID 1-catálogo-código]],1)),'Tratamento de dados'!$T$3:$T$6,0)),"")</f>
        <v>CATSER</v>
      </c>
      <c r="M347" s="67">
        <f ca="1">IFERROR(VALUE(MID(Dados_ordenados[[#This Row],[ID 1-catálogo-código]],2,7)),"")</f>
        <v>27219</v>
      </c>
      <c r="N347" s="68">
        <f ca="1">IFERROR(VLOOKUP(COUNTIF(catmat_ord_col_range,Dados_ordenados[[#This Row],[ID 1-catálogo-código]])&amp;"-"&amp;Dados_ordenados[[#This Row],[ID 1-catálogo-código]],Dados_tratados[[CATMAT/CATSER - Contagem de ocorrências]:[Área Gestora + ID]],2,FALSE),"")</f>
        <v>18642</v>
      </c>
      <c r="O347" s="69" t="str">
        <f ca="1">IFERROR(VLOOKUP(COUNTIF(catmat_ord_col_range,Dados_ordenados[[#This Row],[ID 1-catálogo-código]])&amp;"-"&amp;Dados_ordenados[[#This Row],[ID 1-catálogo-código]],Dados_tratados[[CATMAT/CATSER - Contagem de ocorrências]:[Área Gestora + ID]],3,FALSE),"")</f>
        <v>SETI-68</v>
      </c>
      <c r="P347" s="70" t="str">
        <f ca="1">IF(OR(Dados_ordenados[[#This Row],[ID 1-catálogo-código]]="",Dados_ordenados[[#This Row],[ID 1-catálogo-código]]&lt;&gt;catmat_anterior),Dados_ordenados[[#This Row],[Área Gestora-ID]],areagestoraID_anterior&amp;", "&amp;Dados_ordenados[[#This Row],[Área Gestora-ID]])</f>
        <v>SETI-68</v>
      </c>
      <c r="Q347" s="70" t="str">
        <f ca="1">IF(OR(Dados_ordenados[[#This Row],[ID 1-catálogo-código]]="",Dados_ordenados[[#This Row],[ID 1-catálogo-código]]&lt;&gt;catmat_proximo),Dados_ordenados[[#This Row],[ID concatenado por catálogo/código]],"")</f>
        <v>SETI-68</v>
      </c>
    </row>
    <row r="348" spans="1:17" x14ac:dyDescent="0.25">
      <c r="A348" s="63" t="str">
        <f ca="1">area_gestora_concatenada</f>
        <v>SSEG</v>
      </c>
      <c r="B348" s="64">
        <f ca="1">IFERROR(IF(INDEX(INDIRECT(area_gestora&amp;"!$B$6:$B$1000"),linha_itemPAC+1)=0,"NÃO INFORMADO",INDEX(INDIRECT(area_gestora&amp;"!$B$6:$B$1000"),linha_itemPAC+1)),"")</f>
        <v>68</v>
      </c>
      <c r="C348" s="64" t="str">
        <f ca="1">IFERROR(IF(INDEX(INDIRECT(area_gestora&amp;"!$D$6:$D$1000"),linha_itemPAC+1)="N/A","N/A", IF(INDEX(INDIRECT(area_gestora&amp;"!$D$6:$D$1000"),linha_itemPAC+1)="","NÃO INFORMADO", IF(INDEX(INDIRECT(area_gestora&amp;"!$D$6:$D$1000"),linha_itemPAC+1)=0,"NÃO INFORMADO", INDEX(INDIRECT(area_gestora&amp;"!$D$6:$D$1000"),linha_itemPAC+1)))),"")</f>
        <v>CATMAT</v>
      </c>
      <c r="D348" s="64">
        <f ca="1">IFERROR(IF(ISERROR(VALUE(Dados_tratados[[#This Row],[Catálogo]]))=FALSE,Dados_tratados[[#This Row],[Catálogo]],VLOOKUP(Dados_tratados[[#This Row],[Catálogo]],$S$3:$T$6,2,FALSE)),"")</f>
        <v>2</v>
      </c>
      <c r="E348" s="64">
        <f ca="1">IFERROR(IF(INDEX(INDIRECT(area_gestora&amp;"!$E$6:$E$1000"),linha_itemPAC+1)="N/A",9999999,
IF(INDEX(INDIRECT(area_gestora&amp;"!$E$6:$E$1000"),linha_itemPAC+1)="",0,
VALUE(INDEX(INDIRECT(area_gestora&amp;"!$E$6:$E$1000"),linha_itemPAC+1)))),"")</f>
        <v>8405</v>
      </c>
      <c r="F348" s="64">
        <f ca="1">IFERROR(IF(Dados_tratados[[#This Row],[Código CATSER ou Classe CATMAT]]="","",VALUE(1&amp;TEXT(Dados_tratados[[#This Row],[Código CATSER ou Classe CATMAT]],"0000000")&amp;Dados_tratados[[#This Row],[ID Catálogo]])),"")</f>
        <v>100084052</v>
      </c>
      <c r="G348" s="64" t="str">
        <f ca="1">IF(Dados_tratados[[#This Row],[Código CATSER ou Classe CATMAT]]="","",COUNTIF(catmat_col_range,Dados_tratados[[#This Row],[Concatenação ID 1-catálogo-código]])&amp;"-"&amp;Dados_tratados[[#This Row],[Concatenação ID 1-catálogo-código]])</f>
        <v>1-100084052</v>
      </c>
      <c r="H348" s="65">
        <f ca="1">IFERROR(INDEX(INDIRECT(area_gestora&amp;"!$L$6:$L$1000"),linha_itemPAC+1),"")</f>
        <v>186149</v>
      </c>
      <c r="I348" s="66" t="str">
        <f ca="1">Dados_tratados[[#This Row],[Área Gestora]]&amp;"-"&amp;Dados_tratados[[#This Row],[ID PCA]]</f>
        <v>SSEG-68</v>
      </c>
      <c r="K348" s="67">
        <f ca="1">IFERROR(SMALL(Dados_tratados[Concatenação ID 1-catálogo-código],ROW(Dados_tratados[[#This Row],[Concatenação ID 1-catálogo-código]])-2),"")</f>
        <v>100272431</v>
      </c>
      <c r="L348" s="67" t="str">
        <f ca="1">IFERROR(INDEX('Tratamento de dados'!$S$3:$S$6,MATCH(VALUE(RIGHT(Dados_ordenados[[#This Row],[ID 1-catálogo-código]],1)),'Tratamento de dados'!$T$3:$T$6,0)),"")</f>
        <v>CATSER</v>
      </c>
      <c r="M348" s="67">
        <f ca="1">IFERROR(VALUE(MID(Dados_ordenados[[#This Row],[ID 1-catálogo-código]],2,7)),"")</f>
        <v>27243</v>
      </c>
      <c r="N348" s="68">
        <f ca="1">IFERROR(VLOOKUP(COUNTIF(catmat_ord_col_range,Dados_ordenados[[#This Row],[ID 1-catálogo-código]])&amp;"-"&amp;Dados_ordenados[[#This Row],[ID 1-catálogo-código]],Dados_tratados[[CATMAT/CATSER - Contagem de ocorrências]:[Área Gestora + ID]],2,FALSE),"")</f>
        <v>39962</v>
      </c>
      <c r="O348" s="69" t="str">
        <f ca="1">IFERROR(VLOOKUP(COUNTIF(catmat_ord_col_range,Dados_ordenados[[#This Row],[ID 1-catálogo-código]])&amp;"-"&amp;Dados_ordenados[[#This Row],[ID 1-catálogo-código]],Dados_tratados[[CATMAT/CATSER - Contagem de ocorrências]:[Área Gestora + ID]],3,FALSE),"")</f>
        <v>SETI-22</v>
      </c>
      <c r="P348" s="70" t="str">
        <f ca="1">IF(OR(Dados_ordenados[[#This Row],[ID 1-catálogo-código]]="",Dados_ordenados[[#This Row],[ID 1-catálogo-código]]&lt;&gt;catmat_anterior),Dados_ordenados[[#This Row],[Área Gestora-ID]],areagestoraID_anterior&amp;", "&amp;Dados_ordenados[[#This Row],[Área Gestora-ID]])</f>
        <v>SETI-22</v>
      </c>
      <c r="Q348" s="70" t="str">
        <f ca="1">IF(OR(Dados_ordenados[[#This Row],[ID 1-catálogo-código]]="",Dados_ordenados[[#This Row],[ID 1-catálogo-código]]&lt;&gt;catmat_proximo),Dados_ordenados[[#This Row],[ID concatenado por catálogo/código]],"")</f>
        <v>SETI-22</v>
      </c>
    </row>
    <row r="349" spans="1:17" x14ac:dyDescent="0.25">
      <c r="A349" s="63" t="str">
        <f ca="1">area_gestora_concatenada</f>
        <v>SSEG</v>
      </c>
      <c r="B349" s="64">
        <f ca="1">IFERROR(IF(INDEX(INDIRECT(area_gestora&amp;"!$B$6:$B$1000"),linha_itemPAC+1)=0,"NÃO INFORMADO",INDEX(INDIRECT(area_gestora&amp;"!$B$6:$B$1000"),linha_itemPAC+1)),"")</f>
        <v>69</v>
      </c>
      <c r="C349" s="64" t="str">
        <f ca="1">IFERROR(IF(INDEX(INDIRECT(area_gestora&amp;"!$D$6:$D$1000"),linha_itemPAC+1)="N/A","N/A", IF(INDEX(INDIRECT(area_gestora&amp;"!$D$6:$D$1000"),linha_itemPAC+1)="","NÃO INFORMADO", IF(INDEX(INDIRECT(area_gestora&amp;"!$D$6:$D$1000"),linha_itemPAC+1)=0,"NÃO INFORMADO", INDEX(INDIRECT(area_gestora&amp;"!$D$6:$D$1000"),linha_itemPAC+1)))),"")</f>
        <v>CATSER</v>
      </c>
      <c r="D349" s="64">
        <f ca="1">IFERROR(IF(ISERROR(VALUE(Dados_tratados[[#This Row],[Catálogo]]))=FALSE,Dados_tratados[[#This Row],[Catálogo]],VLOOKUP(Dados_tratados[[#This Row],[Catálogo]],$S$3:$T$6,2,FALSE)),"")</f>
        <v>1</v>
      </c>
      <c r="E349" s="64">
        <f ca="1">IFERROR(IF(INDEX(INDIRECT(area_gestora&amp;"!$E$6:$E$1000"),linha_itemPAC+1)="N/A",9999999,
IF(INDEX(INDIRECT(area_gestora&amp;"!$E$6:$E$1000"),linha_itemPAC+1)="",0,
VALUE(INDEX(INDIRECT(area_gestora&amp;"!$E$6:$E$1000"),linha_itemPAC+1)))),"")</f>
        <v>27340</v>
      </c>
      <c r="F349" s="64">
        <f ca="1">IFERROR(IF(Dados_tratados[[#This Row],[Código CATSER ou Classe CATMAT]]="","",VALUE(1&amp;TEXT(Dados_tratados[[#This Row],[Código CATSER ou Classe CATMAT]],"0000000")&amp;Dados_tratados[[#This Row],[ID Catálogo]])),"")</f>
        <v>100273401</v>
      </c>
      <c r="G349" s="64" t="str">
        <f ca="1">IF(Dados_tratados[[#This Row],[Código CATSER ou Classe CATMAT]]="","",COUNTIF(catmat_col_range,Dados_tratados[[#This Row],[Concatenação ID 1-catálogo-código]])&amp;"-"&amp;Dados_tratados[[#This Row],[Concatenação ID 1-catálogo-código]])</f>
        <v>1-100273401</v>
      </c>
      <c r="H349" s="65">
        <f ca="1">IFERROR(INDEX(INDIRECT(area_gestora&amp;"!$L$6:$L$1000"),linha_itemPAC+1),"")</f>
        <v>59790</v>
      </c>
      <c r="I349" s="66" t="str">
        <f ca="1">Dados_tratados[[#This Row],[Área Gestora]]&amp;"-"&amp;Dados_tratados[[#This Row],[ID PCA]]</f>
        <v>SSEG-69</v>
      </c>
      <c r="K349" s="67">
        <f ca="1">IFERROR(SMALL(Dados_tratados[Concatenação ID 1-catálogo-código],ROW(Dados_tratados[[#This Row],[Concatenação ID 1-catálogo-código]])-2),"")</f>
        <v>100272781</v>
      </c>
      <c r="L349" s="67" t="str">
        <f ca="1">IFERROR(INDEX('Tratamento de dados'!$S$3:$S$6,MATCH(VALUE(RIGHT(Dados_ordenados[[#This Row],[ID 1-catálogo-código]],1)),'Tratamento de dados'!$T$3:$T$6,0)),"")</f>
        <v>CATSER</v>
      </c>
      <c r="M349" s="67">
        <f ca="1">IFERROR(VALUE(MID(Dados_ordenados[[#This Row],[ID 1-catálogo-código]],2,7)),"")</f>
        <v>27278</v>
      </c>
      <c r="N349" s="68">
        <f ca="1">IFERROR(VLOOKUP(COUNTIF(catmat_ord_col_range,Dados_ordenados[[#This Row],[ID 1-catálogo-código]])&amp;"-"&amp;Dados_ordenados[[#This Row],[ID 1-catálogo-código]],Dados_tratados[[CATMAT/CATSER - Contagem de ocorrências]:[Área Gestora + ID]],2,FALSE),"")</f>
        <v>91877.22</v>
      </c>
      <c r="O349" s="69" t="str">
        <f ca="1">IFERROR(VLOOKUP(COUNTIF(catmat_ord_col_range,Dados_ordenados[[#This Row],[ID 1-catálogo-código]])&amp;"-"&amp;Dados_ordenados[[#This Row],[ID 1-catálogo-código]],Dados_tratados[[CATMAT/CATSER - Contagem de ocorrências]:[Área Gestora + ID]],3,FALSE),"")</f>
        <v>SADI-35</v>
      </c>
      <c r="P349" s="70" t="str">
        <f ca="1">IF(OR(Dados_ordenados[[#This Row],[ID 1-catálogo-código]]="",Dados_ordenados[[#This Row],[ID 1-catálogo-código]]&lt;&gt;catmat_anterior),Dados_ordenados[[#This Row],[Área Gestora-ID]],areagestoraID_anterior&amp;", "&amp;Dados_ordenados[[#This Row],[Área Gestora-ID]])</f>
        <v>SADI-35</v>
      </c>
      <c r="Q349" s="70" t="str">
        <f ca="1">IF(OR(Dados_ordenados[[#This Row],[ID 1-catálogo-código]]="",Dados_ordenados[[#This Row],[ID 1-catálogo-código]]&lt;&gt;catmat_proximo),Dados_ordenados[[#This Row],[ID concatenado por catálogo/código]],"")</f>
        <v>SADI-35</v>
      </c>
    </row>
    <row r="350" spans="1:17" x14ac:dyDescent="0.25">
      <c r="A350" s="63" t="str">
        <f ca="1">area_gestora_concatenada</f>
        <v>SSEG</v>
      </c>
      <c r="B350" s="64">
        <f ca="1">IFERROR(IF(INDEX(INDIRECT(area_gestora&amp;"!$B$6:$B$1000"),linha_itemPAC+1)=0,"NÃO INFORMADO",INDEX(INDIRECT(area_gestora&amp;"!$B$6:$B$1000"),linha_itemPAC+1)),"")</f>
        <v>70</v>
      </c>
      <c r="C350" s="64" t="str">
        <f ca="1">IFERROR(IF(INDEX(INDIRECT(area_gestora&amp;"!$D$6:$D$1000"),linha_itemPAC+1)="N/A","N/A", IF(INDEX(INDIRECT(area_gestora&amp;"!$D$6:$D$1000"),linha_itemPAC+1)="","NÃO INFORMADO", IF(INDEX(INDIRECT(area_gestora&amp;"!$D$6:$D$1000"),linha_itemPAC+1)=0,"NÃO INFORMADO", INDEX(INDIRECT(area_gestora&amp;"!$D$6:$D$1000"),linha_itemPAC+1)))),"")</f>
        <v>CATMAT</v>
      </c>
      <c r="D350" s="64">
        <f ca="1">IFERROR(IF(ISERROR(VALUE(Dados_tratados[[#This Row],[Catálogo]]))=FALSE,Dados_tratados[[#This Row],[Catálogo]],VLOOKUP(Dados_tratados[[#This Row],[Catálogo]],$S$3:$T$6,2,FALSE)),"")</f>
        <v>2</v>
      </c>
      <c r="E350" s="64">
        <f ca="1">IFERROR(IF(INDEX(INDIRECT(area_gestora&amp;"!$E$6:$E$1000"),linha_itemPAC+1)="N/A",9999999,
IF(INDEX(INDIRECT(area_gestora&amp;"!$E$6:$E$1000"),linha_itemPAC+1)="",0,
VALUE(INDEX(INDIRECT(area_gestora&amp;"!$E$6:$E$1000"),linha_itemPAC+1)))),"")</f>
        <v>8405</v>
      </c>
      <c r="F350" s="64">
        <f ca="1">IFERROR(IF(Dados_tratados[[#This Row],[Código CATSER ou Classe CATMAT]]="","",VALUE(1&amp;TEXT(Dados_tratados[[#This Row],[Código CATSER ou Classe CATMAT]],"0000000")&amp;Dados_tratados[[#This Row],[ID Catálogo]])),"")</f>
        <v>100084052</v>
      </c>
      <c r="G350" s="64" t="str">
        <f ca="1">IF(Dados_tratados[[#This Row],[Código CATSER ou Classe CATMAT]]="","",COUNTIF(catmat_col_range,Dados_tratados[[#This Row],[Concatenação ID 1-catálogo-código]])&amp;"-"&amp;Dados_tratados[[#This Row],[Concatenação ID 1-catálogo-código]])</f>
        <v>2-100084052</v>
      </c>
      <c r="H350" s="65">
        <f ca="1">IFERROR(INDEX(INDIRECT(area_gestora&amp;"!$L$6:$L$1000"),linha_itemPAC+1),"")</f>
        <v>0.18</v>
      </c>
      <c r="I350" s="66" t="str">
        <f ca="1">Dados_tratados[[#This Row],[Área Gestora]]&amp;"-"&amp;Dados_tratados[[#This Row],[ID PCA]]</f>
        <v>SSEG-70</v>
      </c>
      <c r="K350" s="67">
        <f ca="1">IFERROR(SMALL(Dados_tratados[Concatenação ID 1-catálogo-código],ROW(Dados_tratados[[#This Row],[Concatenação ID 1-catálogo-código]])-2),"")</f>
        <v>100273401</v>
      </c>
      <c r="L350" s="67" t="str">
        <f ca="1">IFERROR(INDEX('Tratamento de dados'!$S$3:$S$6,MATCH(VALUE(RIGHT(Dados_ordenados[[#This Row],[ID 1-catálogo-código]],1)),'Tratamento de dados'!$T$3:$T$6,0)),"")</f>
        <v>CATSER</v>
      </c>
      <c r="M350" s="67">
        <f ca="1">IFERROR(VALUE(MID(Dados_ordenados[[#This Row],[ID 1-catálogo-código]],2,7)),"")</f>
        <v>27340</v>
      </c>
      <c r="N350" s="68">
        <f ca="1">IFERROR(VLOOKUP(COUNTIF(catmat_ord_col_range,Dados_ordenados[[#This Row],[ID 1-catálogo-código]])&amp;"-"&amp;Dados_ordenados[[#This Row],[ID 1-catálogo-código]],Dados_tratados[[CATMAT/CATSER - Contagem de ocorrências]:[Área Gestora + ID]],2,FALSE),"")</f>
        <v>59790</v>
      </c>
      <c r="O350" s="69" t="str">
        <f ca="1">IFERROR(VLOOKUP(COUNTIF(catmat_ord_col_range,Dados_ordenados[[#This Row],[ID 1-catálogo-código]])&amp;"-"&amp;Dados_ordenados[[#This Row],[ID 1-catálogo-código]],Dados_tratados[[CATMAT/CATSER - Contagem de ocorrências]:[Área Gestora + ID]],3,FALSE),"")</f>
        <v>SSEG-69</v>
      </c>
      <c r="P350" s="70" t="str">
        <f ca="1">IF(OR(Dados_ordenados[[#This Row],[ID 1-catálogo-código]]="",Dados_ordenados[[#This Row],[ID 1-catálogo-código]]&lt;&gt;catmat_anterior),Dados_ordenados[[#This Row],[Área Gestora-ID]],areagestoraID_anterior&amp;", "&amp;Dados_ordenados[[#This Row],[Área Gestora-ID]])</f>
        <v>SSEG-69</v>
      </c>
      <c r="Q350" s="70" t="str">
        <f ca="1">IF(OR(Dados_ordenados[[#This Row],[ID 1-catálogo-código]]="",Dados_ordenados[[#This Row],[ID 1-catálogo-código]]&lt;&gt;catmat_proximo),Dados_ordenados[[#This Row],[ID concatenado por catálogo/código]],"")</f>
        <v>SSEG-69</v>
      </c>
    </row>
    <row r="351" spans="1:17" x14ac:dyDescent="0.25">
      <c r="A351" s="63" t="str">
        <f ca="1">area_gestora_concatenada</f>
        <v>SSEG</v>
      </c>
      <c r="B351" s="64">
        <f ca="1">IFERROR(IF(INDEX(INDIRECT(area_gestora&amp;"!$B$6:$B$1000"),linha_itemPAC+1)=0,"NÃO INFORMADO",INDEX(INDIRECT(area_gestora&amp;"!$B$6:$B$1000"),linha_itemPAC+1)),"")</f>
        <v>71</v>
      </c>
      <c r="C351" s="64" t="str">
        <f ca="1">IFERROR(IF(INDEX(INDIRECT(area_gestora&amp;"!$D$6:$D$1000"),linha_itemPAC+1)="N/A","N/A", IF(INDEX(INDIRECT(area_gestora&amp;"!$D$6:$D$1000"),linha_itemPAC+1)="","NÃO INFORMADO", IF(INDEX(INDIRECT(area_gestora&amp;"!$D$6:$D$1000"),linha_itemPAC+1)=0,"NÃO INFORMADO", INDEX(INDIRECT(area_gestora&amp;"!$D$6:$D$1000"),linha_itemPAC+1)))),"")</f>
        <v>CATMAT</v>
      </c>
      <c r="D351" s="64">
        <f ca="1">IFERROR(IF(ISERROR(VALUE(Dados_tratados[[#This Row],[Catálogo]]))=FALSE,Dados_tratados[[#This Row],[Catálogo]],VLOOKUP(Dados_tratados[[#This Row],[Catálogo]],$S$3:$T$6,2,FALSE)),"")</f>
        <v>2</v>
      </c>
      <c r="E351" s="64">
        <f ca="1">IFERROR(IF(INDEX(INDIRECT(area_gestora&amp;"!$E$6:$E$1000"),linha_itemPAC+1)="N/A",9999999,
IF(INDEX(INDIRECT(area_gestora&amp;"!$E$6:$E$1000"),linha_itemPAC+1)="",0,
VALUE(INDEX(INDIRECT(area_gestora&amp;"!$E$6:$E$1000"),linha_itemPAC+1)))),"")</f>
        <v>5963</v>
      </c>
      <c r="F351" s="64">
        <f ca="1">IFERROR(IF(Dados_tratados[[#This Row],[Código CATSER ou Classe CATMAT]]="","",VALUE(1&amp;TEXT(Dados_tratados[[#This Row],[Código CATSER ou Classe CATMAT]],"0000000")&amp;Dados_tratados[[#This Row],[ID Catálogo]])),"")</f>
        <v>100059632</v>
      </c>
      <c r="G351" s="64" t="str">
        <f ca="1">IF(Dados_tratados[[#This Row],[Código CATSER ou Classe CATMAT]]="","",COUNTIF(catmat_col_range,Dados_tratados[[#This Row],[Concatenação ID 1-catálogo-código]])&amp;"-"&amp;Dados_tratados[[#This Row],[Concatenação ID 1-catálogo-código]])</f>
        <v>2-100059632</v>
      </c>
      <c r="H351" s="65">
        <f ca="1">IFERROR(INDEX(INDIRECT(area_gestora&amp;"!$L$6:$L$1000"),linha_itemPAC+1),"")</f>
        <v>27300</v>
      </c>
      <c r="I351" s="66" t="str">
        <f ca="1">Dados_tratados[[#This Row],[Área Gestora]]&amp;"-"&amp;Dados_tratados[[#This Row],[ID PCA]]</f>
        <v>SSEG-71</v>
      </c>
      <c r="K351" s="67">
        <f ca="1">IFERROR(SMALL(Dados_tratados[Concatenação ID 1-catálogo-código],ROW(Dados_tratados[[#This Row],[Concatenação ID 1-catálogo-código]])-2),"")</f>
        <v>100274211</v>
      </c>
      <c r="L351" s="67" t="str">
        <f ca="1">IFERROR(INDEX('Tratamento de dados'!$S$3:$S$6,MATCH(VALUE(RIGHT(Dados_ordenados[[#This Row],[ID 1-catálogo-código]],1)),'Tratamento de dados'!$T$3:$T$6,0)),"")</f>
        <v>CATSER</v>
      </c>
      <c r="M351" s="67">
        <f ca="1">IFERROR(VALUE(MID(Dados_ordenados[[#This Row],[ID 1-catálogo-código]],2,7)),"")</f>
        <v>27421</v>
      </c>
      <c r="N351" s="68">
        <f ca="1">IFERROR(VLOOKUP(COUNTIF(catmat_ord_col_range,Dados_ordenados[[#This Row],[ID 1-catálogo-código]])&amp;"-"&amp;Dados_ordenados[[#This Row],[ID 1-catálogo-código]],Dados_tratados[[CATMAT/CATSER - Contagem de ocorrências]:[Área Gestora + ID]],2,FALSE),"")</f>
        <v>136230.22</v>
      </c>
      <c r="O351" s="69" t="str">
        <f ca="1">IFERROR(VLOOKUP(COUNTIF(catmat_ord_col_range,Dados_ordenados[[#This Row],[ID 1-catálogo-código]])&amp;"-"&amp;Dados_ordenados[[#This Row],[ID 1-catálogo-código]],Dados_tratados[[CATMAT/CATSER - Contagem de ocorrências]:[Área Gestora + ID]],3,FALSE),"")</f>
        <v>SADI-86</v>
      </c>
      <c r="P351" s="70" t="str">
        <f ca="1">IF(OR(Dados_ordenados[[#This Row],[ID 1-catálogo-código]]="",Dados_ordenados[[#This Row],[ID 1-catálogo-código]]&lt;&gt;catmat_anterior),Dados_ordenados[[#This Row],[Área Gestora-ID]],areagestoraID_anterior&amp;", "&amp;Dados_ordenados[[#This Row],[Área Gestora-ID]])</f>
        <v>SADI-86</v>
      </c>
      <c r="Q351" s="70" t="str">
        <f ca="1">IF(OR(Dados_ordenados[[#This Row],[ID 1-catálogo-código]]="",Dados_ordenados[[#This Row],[ID 1-catálogo-código]]&lt;&gt;catmat_proximo),Dados_ordenados[[#This Row],[ID concatenado por catálogo/código]],"")</f>
        <v>SADI-86</v>
      </c>
    </row>
    <row r="352" spans="1:17" x14ac:dyDescent="0.25">
      <c r="A352" s="63" t="str">
        <f ca="1">area_gestora_concatenada</f>
        <v>SSEG</v>
      </c>
      <c r="B352" s="64">
        <f ca="1">IFERROR(IF(INDEX(INDIRECT(area_gestora&amp;"!$B$6:$B$1000"),linha_itemPAC+1)=0,"NÃO INFORMADO",INDEX(INDIRECT(area_gestora&amp;"!$B$6:$B$1000"),linha_itemPAC+1)),"")</f>
        <v>72</v>
      </c>
      <c r="C352" s="64" t="str">
        <f ca="1">IFERROR(IF(INDEX(INDIRECT(area_gestora&amp;"!$D$6:$D$1000"),linha_itemPAC+1)="N/A","N/A", IF(INDEX(INDIRECT(area_gestora&amp;"!$D$6:$D$1000"),linha_itemPAC+1)="","NÃO INFORMADO", IF(INDEX(INDIRECT(area_gestora&amp;"!$D$6:$D$1000"),linha_itemPAC+1)=0,"NÃO INFORMADO", INDEX(INDIRECT(area_gestora&amp;"!$D$6:$D$1000"),linha_itemPAC+1)))),"")</f>
        <v>CATMAT</v>
      </c>
      <c r="D352" s="64">
        <f ca="1">IFERROR(IF(ISERROR(VALUE(Dados_tratados[[#This Row],[Catálogo]]))=FALSE,Dados_tratados[[#This Row],[Catálogo]],VLOOKUP(Dados_tratados[[#This Row],[Catálogo]],$S$3:$T$6,2,FALSE)),"")</f>
        <v>2</v>
      </c>
      <c r="E352" s="64">
        <f ca="1">IFERROR(IF(INDEX(INDIRECT(area_gestora&amp;"!$E$6:$E$1000"),linha_itemPAC+1)="N/A",9999999,
IF(INDEX(INDIRECT(area_gestora&amp;"!$E$6:$E$1000"),linha_itemPAC+1)="",0,
VALUE(INDEX(INDIRECT(area_gestora&amp;"!$E$6:$E$1000"),linha_itemPAC+1)))),"")</f>
        <v>7290</v>
      </c>
      <c r="F352" s="64">
        <f ca="1">IFERROR(IF(Dados_tratados[[#This Row],[Código CATSER ou Classe CATMAT]]="","",VALUE(1&amp;TEXT(Dados_tratados[[#This Row],[Código CATSER ou Classe CATMAT]],"0000000")&amp;Dados_tratados[[#This Row],[ID Catálogo]])),"")</f>
        <v>100072902</v>
      </c>
      <c r="G352" s="64" t="str">
        <f ca="1">IF(Dados_tratados[[#This Row],[Código CATSER ou Classe CATMAT]]="","",COUNTIF(catmat_col_range,Dados_tratados[[#This Row],[Concatenação ID 1-catálogo-código]])&amp;"-"&amp;Dados_tratados[[#This Row],[Concatenação ID 1-catálogo-código]])</f>
        <v>1-100072902</v>
      </c>
      <c r="H352" s="65">
        <f ca="1">IFERROR(INDEX(INDIRECT(area_gestora&amp;"!$L$6:$L$1000"),linha_itemPAC+1),"")</f>
        <v>10464</v>
      </c>
      <c r="I352" s="66" t="str">
        <f ca="1">Dados_tratados[[#This Row],[Área Gestora]]&amp;"-"&amp;Dados_tratados[[#This Row],[ID PCA]]</f>
        <v>SSEG-72</v>
      </c>
      <c r="K352" s="67">
        <f ca="1">IFERROR(SMALL(Dados_tratados[Concatenação ID 1-catálogo-código],ROW(Dados_tratados[[#This Row],[Concatenação ID 1-catálogo-código]])-2),"")</f>
        <v>100274721</v>
      </c>
      <c r="L352" s="67" t="str">
        <f ca="1">IFERROR(INDEX('Tratamento de dados'!$S$3:$S$6,MATCH(VALUE(RIGHT(Dados_ordenados[[#This Row],[ID 1-catálogo-código]],1)),'Tratamento de dados'!$T$3:$T$6,0)),"")</f>
        <v>CATSER</v>
      </c>
      <c r="M352" s="67">
        <f ca="1">IFERROR(VALUE(MID(Dados_ordenados[[#This Row],[ID 1-catálogo-código]],2,7)),"")</f>
        <v>27472</v>
      </c>
      <c r="N352" s="68">
        <f ca="1">IFERROR(VLOOKUP(COUNTIF(catmat_ord_col_range,Dados_ordenados[[#This Row],[ID 1-catálogo-código]])&amp;"-"&amp;Dados_ordenados[[#This Row],[ID 1-catálogo-código]],Dados_tratados[[CATMAT/CATSER - Contagem de ocorrências]:[Área Gestora + ID]],2,FALSE),"")</f>
        <v>51957</v>
      </c>
      <c r="O352" s="69" t="str">
        <f ca="1">IFERROR(VLOOKUP(COUNTIF(catmat_ord_col_range,Dados_ordenados[[#This Row],[ID 1-catálogo-código]])&amp;"-"&amp;Dados_ordenados[[#This Row],[ID 1-catálogo-código]],Dados_tratados[[CATMAT/CATSER - Contagem de ocorrências]:[Área Gestora + ID]],3,FALSE),"")</f>
        <v>SETI-11</v>
      </c>
      <c r="P352" s="70" t="str">
        <f ca="1">IF(OR(Dados_ordenados[[#This Row],[ID 1-catálogo-código]]="",Dados_ordenados[[#This Row],[ID 1-catálogo-código]]&lt;&gt;catmat_anterior),Dados_ordenados[[#This Row],[Área Gestora-ID]],areagestoraID_anterior&amp;", "&amp;Dados_ordenados[[#This Row],[Área Gestora-ID]])</f>
        <v>SETI-11</v>
      </c>
      <c r="Q352" s="70" t="str">
        <f ca="1">IF(OR(Dados_ordenados[[#This Row],[ID 1-catálogo-código]]="",Dados_ordenados[[#This Row],[ID 1-catálogo-código]]&lt;&gt;catmat_proximo),Dados_ordenados[[#This Row],[ID concatenado por catálogo/código]],"")</f>
        <v/>
      </c>
    </row>
    <row r="353" spans="1:17" x14ac:dyDescent="0.25">
      <c r="A353" s="63" t="str">
        <f ca="1">area_gestora_concatenada</f>
        <v>SSEG</v>
      </c>
      <c r="B353" s="64">
        <f ca="1">IFERROR(IF(INDEX(INDIRECT(area_gestora&amp;"!$B$6:$B$1000"),linha_itemPAC+1)=0,"NÃO INFORMADO",INDEX(INDIRECT(area_gestora&amp;"!$B$6:$B$1000"),linha_itemPAC+1)),"")</f>
        <v>73</v>
      </c>
      <c r="C353" s="64" t="str">
        <f ca="1">IFERROR(IF(INDEX(INDIRECT(area_gestora&amp;"!$D$6:$D$1000"),linha_itemPAC+1)="N/A","N/A", IF(INDEX(INDIRECT(area_gestora&amp;"!$D$6:$D$1000"),linha_itemPAC+1)="","NÃO INFORMADO", IF(INDEX(INDIRECT(area_gestora&amp;"!$D$6:$D$1000"),linha_itemPAC+1)=0,"NÃO INFORMADO", INDEX(INDIRECT(area_gestora&amp;"!$D$6:$D$1000"),linha_itemPAC+1)))),"")</f>
        <v>CATMAT</v>
      </c>
      <c r="D353" s="64">
        <f ca="1">IFERROR(IF(ISERROR(VALUE(Dados_tratados[[#This Row],[Catálogo]]))=FALSE,Dados_tratados[[#This Row],[Catálogo]],VLOOKUP(Dados_tratados[[#This Row],[Catálogo]],$S$3:$T$6,2,FALSE)),"")</f>
        <v>2</v>
      </c>
      <c r="E353" s="64">
        <f ca="1">IFERROR(IF(INDEX(INDIRECT(area_gestora&amp;"!$E$6:$E$1000"),linha_itemPAC+1)="N/A",9999999,
IF(INDEX(INDIRECT(area_gestora&amp;"!$E$6:$E$1000"),linha_itemPAC+1)="",0,
VALUE(INDEX(INDIRECT(area_gestora&amp;"!$E$6:$E$1000"),linha_itemPAC+1)))),"")</f>
        <v>9390</v>
      </c>
      <c r="F353" s="64">
        <f ca="1">IFERROR(IF(Dados_tratados[[#This Row],[Código CATSER ou Classe CATMAT]]="","",VALUE(1&amp;TEXT(Dados_tratados[[#This Row],[Código CATSER ou Classe CATMAT]],"0000000")&amp;Dados_tratados[[#This Row],[ID Catálogo]])),"")</f>
        <v>100093902</v>
      </c>
      <c r="G353" s="64" t="str">
        <f ca="1">IF(Dados_tratados[[#This Row],[Código CATSER ou Classe CATMAT]]="","",COUNTIF(catmat_col_range,Dados_tratados[[#This Row],[Concatenação ID 1-catálogo-código]])&amp;"-"&amp;Dados_tratados[[#This Row],[Concatenação ID 1-catálogo-código]])</f>
        <v>1-100093902</v>
      </c>
      <c r="H353" s="65">
        <f ca="1">IFERROR(INDEX(INDIRECT(area_gestora&amp;"!$L$6:$L$1000"),linha_itemPAC+1),"")</f>
        <v>2682</v>
      </c>
      <c r="I353" s="66" t="str">
        <f ca="1">Dados_tratados[[#This Row],[Área Gestora]]&amp;"-"&amp;Dados_tratados[[#This Row],[ID PCA]]</f>
        <v>SSEG-73</v>
      </c>
      <c r="K353" s="67">
        <f ca="1">IFERROR(SMALL(Dados_tratados[Concatenação ID 1-catálogo-código],ROW(Dados_tratados[[#This Row],[Concatenação ID 1-catálogo-código]])-2),"")</f>
        <v>100274721</v>
      </c>
      <c r="L353" s="67" t="str">
        <f ca="1">IFERROR(INDEX('Tratamento de dados'!$S$3:$S$6,MATCH(VALUE(RIGHT(Dados_ordenados[[#This Row],[ID 1-catálogo-código]],1)),'Tratamento de dados'!$T$3:$T$6,0)),"")</f>
        <v>CATSER</v>
      </c>
      <c r="M353" s="67">
        <f ca="1">IFERROR(VALUE(MID(Dados_ordenados[[#This Row],[ID 1-catálogo-código]],2,7)),"")</f>
        <v>27472</v>
      </c>
      <c r="N353" s="68">
        <f ca="1">IFERROR(VLOOKUP(COUNTIF(catmat_ord_col_range,Dados_ordenados[[#This Row],[ID 1-catálogo-código]])&amp;"-"&amp;Dados_ordenados[[#This Row],[ID 1-catálogo-código]],Dados_tratados[[CATMAT/CATSER - Contagem de ocorrências]:[Área Gestora + ID]],2,FALSE),"")</f>
        <v>3200</v>
      </c>
      <c r="O353" s="69" t="str">
        <f ca="1">IFERROR(VLOOKUP(COUNTIF(catmat_ord_col_range,Dados_ordenados[[#This Row],[ID 1-catálogo-código]])&amp;"-"&amp;Dados_ordenados[[#This Row],[ID 1-catálogo-código]],Dados_tratados[[CATMAT/CATSER - Contagem de ocorrências]:[Área Gestora + ID]],3,FALSE),"")</f>
        <v>SETI-12</v>
      </c>
      <c r="P353" s="70" t="str">
        <f ca="1">IF(OR(Dados_ordenados[[#This Row],[ID 1-catálogo-código]]="",Dados_ordenados[[#This Row],[ID 1-catálogo-código]]&lt;&gt;catmat_anterior),Dados_ordenados[[#This Row],[Área Gestora-ID]],areagestoraID_anterior&amp;", "&amp;Dados_ordenados[[#This Row],[Área Gestora-ID]])</f>
        <v>SETI-11, SETI-12</v>
      </c>
      <c r="Q353" s="70" t="str">
        <f ca="1">IF(OR(Dados_ordenados[[#This Row],[ID 1-catálogo-código]]="",Dados_ordenados[[#This Row],[ID 1-catálogo-código]]&lt;&gt;catmat_proximo),Dados_ordenados[[#This Row],[ID concatenado por catálogo/código]],"")</f>
        <v/>
      </c>
    </row>
    <row r="354" spans="1:17" x14ac:dyDescent="0.25">
      <c r="A354" s="63" t="str">
        <f ca="1">area_gestora_concatenada</f>
        <v>SSEG</v>
      </c>
      <c r="B354" s="64">
        <f ca="1">IFERROR(IF(INDEX(INDIRECT(area_gestora&amp;"!$B$6:$B$1000"),linha_itemPAC+1)=0,"NÃO INFORMADO",INDEX(INDIRECT(area_gestora&amp;"!$B$6:$B$1000"),linha_itemPAC+1)),"")</f>
        <v>74</v>
      </c>
      <c r="C354" s="64" t="str">
        <f ca="1">IFERROR(IF(INDEX(INDIRECT(area_gestora&amp;"!$D$6:$D$1000"),linha_itemPAC+1)="N/A","N/A", IF(INDEX(INDIRECT(area_gestora&amp;"!$D$6:$D$1000"),linha_itemPAC+1)="","NÃO INFORMADO", IF(INDEX(INDIRECT(area_gestora&amp;"!$D$6:$D$1000"),linha_itemPAC+1)=0,"NÃO INFORMADO", INDEX(INDIRECT(area_gestora&amp;"!$D$6:$D$1000"),linha_itemPAC+1)))),"")</f>
        <v>CATMAT</v>
      </c>
      <c r="D354" s="64">
        <f ca="1">IFERROR(IF(ISERROR(VALUE(Dados_tratados[[#This Row],[Catálogo]]))=FALSE,Dados_tratados[[#This Row],[Catálogo]],VLOOKUP(Dados_tratados[[#This Row],[Catálogo]],$S$3:$T$6,2,FALSE)),"")</f>
        <v>2</v>
      </c>
      <c r="E354" s="64">
        <f ca="1">IFERROR(IF(INDEX(INDIRECT(area_gestora&amp;"!$E$6:$E$1000"),linha_itemPAC+1)="N/A",9999999,
IF(INDEX(INDIRECT(area_gestora&amp;"!$E$6:$E$1000"),linha_itemPAC+1)="",0,
VALUE(INDEX(INDIRECT(area_gestora&amp;"!$E$6:$E$1000"),linha_itemPAC+1)))),"")</f>
        <v>7060</v>
      </c>
      <c r="F354" s="64">
        <f ca="1">IFERROR(IF(Dados_tratados[[#This Row],[Código CATSER ou Classe CATMAT]]="","",VALUE(1&amp;TEXT(Dados_tratados[[#This Row],[Código CATSER ou Classe CATMAT]],"0000000")&amp;Dados_tratados[[#This Row],[ID Catálogo]])),"")</f>
        <v>100070602</v>
      </c>
      <c r="G354" s="64" t="str">
        <f ca="1">IF(Dados_tratados[[#This Row],[Código CATSER ou Classe CATMAT]]="","",COUNTIF(catmat_col_range,Dados_tratados[[#This Row],[Concatenação ID 1-catálogo-código]])&amp;"-"&amp;Dados_tratados[[#This Row],[Concatenação ID 1-catálogo-código]])</f>
        <v>1-100070602</v>
      </c>
      <c r="H354" s="65">
        <f ca="1">IFERROR(INDEX(INDIRECT(area_gestora&amp;"!$L$6:$L$1000"),linha_itemPAC+1),"")</f>
        <v>1223</v>
      </c>
      <c r="I354" s="66" t="str">
        <f ca="1">Dados_tratados[[#This Row],[Área Gestora]]&amp;"-"&amp;Dados_tratados[[#This Row],[ID PCA]]</f>
        <v>SSEG-74</v>
      </c>
      <c r="K354" s="67">
        <f ca="1">IFERROR(SMALL(Dados_tratados[Concatenação ID 1-catálogo-código],ROW(Dados_tratados[[#This Row],[Concatenação ID 1-catálogo-código]])-2),"")</f>
        <v>100274721</v>
      </c>
      <c r="L354" s="67" t="str">
        <f ca="1">IFERROR(INDEX('Tratamento de dados'!$S$3:$S$6,MATCH(VALUE(RIGHT(Dados_ordenados[[#This Row],[ID 1-catálogo-código]],1)),'Tratamento de dados'!$T$3:$T$6,0)),"")</f>
        <v>CATSER</v>
      </c>
      <c r="M354" s="67">
        <f ca="1">IFERROR(VALUE(MID(Dados_ordenados[[#This Row],[ID 1-catálogo-código]],2,7)),"")</f>
        <v>27472</v>
      </c>
      <c r="N354" s="68">
        <f ca="1">IFERROR(VLOOKUP(COUNTIF(catmat_ord_col_range,Dados_ordenados[[#This Row],[ID 1-catálogo-código]])&amp;"-"&amp;Dados_ordenados[[#This Row],[ID 1-catálogo-código]],Dados_tratados[[CATMAT/CATSER - Contagem de ocorrências]:[Área Gestora + ID]],2,FALSE),"")</f>
        <v>0</v>
      </c>
      <c r="O354" s="69" t="str">
        <f ca="1">IFERROR(VLOOKUP(COUNTIF(catmat_ord_col_range,Dados_ordenados[[#This Row],[ID 1-catálogo-código]])&amp;"-"&amp;Dados_ordenados[[#This Row],[ID 1-catálogo-código]],Dados_tratados[[CATMAT/CATSER - Contagem de ocorrências]:[Área Gestora + ID]],3,FALSE),"")</f>
        <v>SETI-36</v>
      </c>
      <c r="P354" s="70" t="str">
        <f ca="1">IF(OR(Dados_ordenados[[#This Row],[ID 1-catálogo-código]]="",Dados_ordenados[[#This Row],[ID 1-catálogo-código]]&lt;&gt;catmat_anterior),Dados_ordenados[[#This Row],[Área Gestora-ID]],areagestoraID_anterior&amp;", "&amp;Dados_ordenados[[#This Row],[Área Gestora-ID]])</f>
        <v>SETI-11, SETI-12, SETI-36</v>
      </c>
      <c r="Q354" s="70" t="str">
        <f ca="1">IF(OR(Dados_ordenados[[#This Row],[ID 1-catálogo-código]]="",Dados_ordenados[[#This Row],[ID 1-catálogo-código]]&lt;&gt;catmat_proximo),Dados_ordenados[[#This Row],[ID concatenado por catálogo/código]],"")</f>
        <v>SETI-11, SETI-12, SETI-36</v>
      </c>
    </row>
    <row r="355" spans="1:17" x14ac:dyDescent="0.25">
      <c r="A355" s="63" t="str">
        <f ca="1">area_gestora_concatenada</f>
        <v>SSEG</v>
      </c>
      <c r="B355" s="64">
        <f ca="1">IFERROR(IF(INDEX(INDIRECT(area_gestora&amp;"!$B$6:$B$1000"),linha_itemPAC+1)=0,"NÃO INFORMADO",INDEX(INDIRECT(area_gestora&amp;"!$B$6:$B$1000"),linha_itemPAC+1)),"")</f>
        <v>75</v>
      </c>
      <c r="C355" s="64" t="str">
        <f ca="1">IFERROR(IF(INDEX(INDIRECT(area_gestora&amp;"!$D$6:$D$1000"),linha_itemPAC+1)="N/A","N/A", IF(INDEX(INDIRECT(area_gestora&amp;"!$D$6:$D$1000"),linha_itemPAC+1)="","NÃO INFORMADO", IF(INDEX(INDIRECT(area_gestora&amp;"!$D$6:$D$1000"),linha_itemPAC+1)=0,"NÃO INFORMADO", INDEX(INDIRECT(area_gestora&amp;"!$D$6:$D$1000"),linha_itemPAC+1)))),"")</f>
        <v>CATSER</v>
      </c>
      <c r="D355" s="64">
        <f ca="1">IFERROR(IF(ISERROR(VALUE(Dados_tratados[[#This Row],[Catálogo]]))=FALSE,Dados_tratados[[#This Row],[Catálogo]],VLOOKUP(Dados_tratados[[#This Row],[Catálogo]],$S$3:$T$6,2,FALSE)),"")</f>
        <v>1</v>
      </c>
      <c r="E355" s="64">
        <f ca="1">IFERROR(IF(INDEX(INDIRECT(area_gestora&amp;"!$E$6:$E$1000"),linha_itemPAC+1)="N/A",9999999,
IF(INDEX(INDIRECT(area_gestora&amp;"!$E$6:$E$1000"),linha_itemPAC+1)="",0,
VALUE(INDEX(INDIRECT(area_gestora&amp;"!$E$6:$E$1000"),linha_itemPAC+1)))),"")</f>
        <v>873</v>
      </c>
      <c r="F355" s="64">
        <f ca="1">IFERROR(IF(Dados_tratados[[#This Row],[Código CATSER ou Classe CATMAT]]="","",VALUE(1&amp;TEXT(Dados_tratados[[#This Row],[Código CATSER ou Classe CATMAT]],"0000000")&amp;Dados_tratados[[#This Row],[ID Catálogo]])),"")</f>
        <v>100008731</v>
      </c>
      <c r="G355" s="64" t="str">
        <f ca="1">IF(Dados_tratados[[#This Row],[Código CATSER ou Classe CATMAT]]="","",COUNTIF(catmat_col_range,Dados_tratados[[#This Row],[Concatenação ID 1-catálogo-código]])&amp;"-"&amp;Dados_tratados[[#This Row],[Concatenação ID 1-catálogo-código]])</f>
        <v>2-100008731</v>
      </c>
      <c r="H355" s="65">
        <f ca="1">IFERROR(INDEX(INDIRECT(area_gestora&amp;"!$L$6:$L$1000"),linha_itemPAC+1),"")</f>
        <v>18060</v>
      </c>
      <c r="I355" s="66" t="str">
        <f ca="1">Dados_tratados[[#This Row],[Área Gestora]]&amp;"-"&amp;Dados_tratados[[#This Row],[ID PCA]]</f>
        <v>SSEG-75</v>
      </c>
      <c r="K355" s="67">
        <f ca="1">IFERROR(SMALL(Dados_tratados[Concatenação ID 1-catálogo-código],ROW(Dados_tratados[[#This Row],[Concatenação ID 1-catálogo-código]])-2),"")</f>
        <v>100275021</v>
      </c>
      <c r="L355" s="67" t="str">
        <f ca="1">IFERROR(INDEX('Tratamento de dados'!$S$3:$S$6,MATCH(VALUE(RIGHT(Dados_ordenados[[#This Row],[ID 1-catálogo-código]],1)),'Tratamento de dados'!$T$3:$T$6,0)),"")</f>
        <v>CATSER</v>
      </c>
      <c r="M355" s="67">
        <f ca="1">IFERROR(VALUE(MID(Dados_ordenados[[#This Row],[ID 1-catálogo-código]],2,7)),"")</f>
        <v>27502</v>
      </c>
      <c r="N355" s="68">
        <f ca="1">IFERROR(VLOOKUP(COUNTIF(catmat_ord_col_range,Dados_ordenados[[#This Row],[ID 1-catálogo-código]])&amp;"-"&amp;Dados_ordenados[[#This Row],[ID 1-catálogo-código]],Dados_tratados[[CATMAT/CATSER - Contagem de ocorrências]:[Área Gestora + ID]],2,FALSE),"")</f>
        <v>2000</v>
      </c>
      <c r="O355" s="69" t="str">
        <f ca="1">IFERROR(VLOOKUP(COUNTIF(catmat_ord_col_range,Dados_ordenados[[#This Row],[ID 1-catálogo-código]])&amp;"-"&amp;Dados_ordenados[[#This Row],[ID 1-catálogo-código]],Dados_tratados[[CATMAT/CATSER - Contagem de ocorrências]:[Área Gestora + ID]],3,FALSE),"")</f>
        <v>EMAG-13</v>
      </c>
      <c r="P355" s="70" t="str">
        <f ca="1">IF(OR(Dados_ordenados[[#This Row],[ID 1-catálogo-código]]="",Dados_ordenados[[#This Row],[ID 1-catálogo-código]]&lt;&gt;catmat_anterior),Dados_ordenados[[#This Row],[Área Gestora-ID]],areagestoraID_anterior&amp;", "&amp;Dados_ordenados[[#This Row],[Área Gestora-ID]])</f>
        <v>EMAG-13</v>
      </c>
      <c r="Q355" s="70" t="str">
        <f ca="1">IF(OR(Dados_ordenados[[#This Row],[ID 1-catálogo-código]]="",Dados_ordenados[[#This Row],[ID 1-catálogo-código]]&lt;&gt;catmat_proximo),Dados_ordenados[[#This Row],[ID concatenado por catálogo/código]],"")</f>
        <v/>
      </c>
    </row>
    <row r="356" spans="1:17" x14ac:dyDescent="0.25">
      <c r="A356" s="63" t="str">
        <f ca="1">area_gestora_concatenada</f>
        <v>SSEG</v>
      </c>
      <c r="B356" s="64">
        <f ca="1">IFERROR(IF(INDEX(INDIRECT(area_gestora&amp;"!$B$6:$B$1000"),linha_itemPAC+1)=0,"NÃO INFORMADO",INDEX(INDIRECT(area_gestora&amp;"!$B$6:$B$1000"),linha_itemPAC+1)),"")</f>
        <v>76</v>
      </c>
      <c r="C356" s="64" t="str">
        <f ca="1">IFERROR(IF(INDEX(INDIRECT(area_gestora&amp;"!$D$6:$D$1000"),linha_itemPAC+1)="N/A","N/A", IF(INDEX(INDIRECT(area_gestora&amp;"!$D$6:$D$1000"),linha_itemPAC+1)="","NÃO INFORMADO", IF(INDEX(INDIRECT(area_gestora&amp;"!$D$6:$D$1000"),linha_itemPAC+1)=0,"NÃO INFORMADO", INDEX(INDIRECT(area_gestora&amp;"!$D$6:$D$1000"),linha_itemPAC+1)))),"")</f>
        <v>CATMAT</v>
      </c>
      <c r="D356" s="64">
        <f ca="1">IFERROR(IF(ISERROR(VALUE(Dados_tratados[[#This Row],[Catálogo]]))=FALSE,Dados_tratados[[#This Row],[Catálogo]],VLOOKUP(Dados_tratados[[#This Row],[Catálogo]],$S$3:$T$6,2,FALSE)),"")</f>
        <v>2</v>
      </c>
      <c r="E356" s="64">
        <f ca="1">IFERROR(IF(INDEX(INDIRECT(area_gestora&amp;"!$E$6:$E$1000"),linha_itemPAC+1)="N/A",9999999,
IF(INDEX(INDIRECT(area_gestora&amp;"!$E$6:$E$1000"),linha_itemPAC+1)="",0,
VALUE(INDEX(INDIRECT(area_gestora&amp;"!$E$6:$E$1000"),linha_itemPAC+1)))),"")</f>
        <v>6350</v>
      </c>
      <c r="F356" s="64">
        <f ca="1">IFERROR(IF(Dados_tratados[[#This Row],[Código CATSER ou Classe CATMAT]]="","",VALUE(1&amp;TEXT(Dados_tratados[[#This Row],[Código CATSER ou Classe CATMAT]],"0000000")&amp;Dados_tratados[[#This Row],[ID Catálogo]])),"")</f>
        <v>100063502</v>
      </c>
      <c r="G356" s="64" t="str">
        <f ca="1">IF(Dados_tratados[[#This Row],[Código CATSER ou Classe CATMAT]]="","",COUNTIF(catmat_col_range,Dados_tratados[[#This Row],[Concatenação ID 1-catálogo-código]])&amp;"-"&amp;Dados_tratados[[#This Row],[Concatenação ID 1-catálogo-código]])</f>
        <v>4-100063502</v>
      </c>
      <c r="H356" s="65">
        <f ca="1">IFERROR(INDEX(INDIRECT(area_gestora&amp;"!$L$6:$L$1000"),linha_itemPAC+1),"")</f>
        <v>4000</v>
      </c>
      <c r="I356" s="66" t="str">
        <f ca="1">Dados_tratados[[#This Row],[Área Gestora]]&amp;"-"&amp;Dados_tratados[[#This Row],[ID PCA]]</f>
        <v>SSEG-76</v>
      </c>
      <c r="K356" s="67">
        <f ca="1">IFERROR(SMALL(Dados_tratados[Concatenação ID 1-catálogo-código],ROW(Dados_tratados[[#This Row],[Concatenação ID 1-catálogo-código]])-2),"")</f>
        <v>100275021</v>
      </c>
      <c r="L356" s="67" t="str">
        <f ca="1">IFERROR(INDEX('Tratamento de dados'!$S$3:$S$6,MATCH(VALUE(RIGHT(Dados_ordenados[[#This Row],[ID 1-catálogo-código]],1)),'Tratamento de dados'!$T$3:$T$6,0)),"")</f>
        <v>CATSER</v>
      </c>
      <c r="M356" s="67">
        <f ca="1">IFERROR(VALUE(MID(Dados_ordenados[[#This Row],[ID 1-catálogo-código]],2,7)),"")</f>
        <v>27502</v>
      </c>
      <c r="N356" s="68">
        <f ca="1">IFERROR(VLOOKUP(COUNTIF(catmat_ord_col_range,Dados_ordenados[[#This Row],[ID 1-catálogo-código]])&amp;"-"&amp;Dados_ordenados[[#This Row],[ID 1-catálogo-código]],Dados_tratados[[CATMAT/CATSER - Contagem de ocorrências]:[Área Gestora + ID]],2,FALSE),"")</f>
        <v>1000</v>
      </c>
      <c r="O356" s="69" t="str">
        <f ca="1">IFERROR(VLOOKUP(COUNTIF(catmat_ord_col_range,Dados_ordenados[[#This Row],[ID 1-catálogo-código]])&amp;"-"&amp;Dados_ordenados[[#This Row],[ID 1-catálogo-código]],Dados_tratados[[CATMAT/CATSER - Contagem de ocorrências]:[Área Gestora + ID]],3,FALSE),"")</f>
        <v>EMAG-14</v>
      </c>
      <c r="P356" s="70" t="str">
        <f ca="1">IF(OR(Dados_ordenados[[#This Row],[ID 1-catálogo-código]]="",Dados_ordenados[[#This Row],[ID 1-catálogo-código]]&lt;&gt;catmat_anterior),Dados_ordenados[[#This Row],[Área Gestora-ID]],areagestoraID_anterior&amp;", "&amp;Dados_ordenados[[#This Row],[Área Gestora-ID]])</f>
        <v>EMAG-13, EMAG-14</v>
      </c>
      <c r="Q356" s="70" t="str">
        <f ca="1">IF(OR(Dados_ordenados[[#This Row],[ID 1-catálogo-código]]="",Dados_ordenados[[#This Row],[ID 1-catálogo-código]]&lt;&gt;catmat_proximo),Dados_ordenados[[#This Row],[ID concatenado por catálogo/código]],"")</f>
        <v/>
      </c>
    </row>
    <row r="357" spans="1:17" x14ac:dyDescent="0.25">
      <c r="A357" s="63" t="str">
        <f ca="1">area_gestora_concatenada</f>
        <v>SSEG</v>
      </c>
      <c r="B357" s="64">
        <f ca="1">IFERROR(IF(INDEX(INDIRECT(area_gestora&amp;"!$B$6:$B$1000"),linha_itemPAC+1)=0,"NÃO INFORMADO",INDEX(INDIRECT(area_gestora&amp;"!$B$6:$B$1000"),linha_itemPAC+1)),"")</f>
        <v>77</v>
      </c>
      <c r="C357" s="64" t="str">
        <f ca="1">IFERROR(IF(INDEX(INDIRECT(area_gestora&amp;"!$D$6:$D$1000"),linha_itemPAC+1)="N/A","N/A", IF(INDEX(INDIRECT(area_gestora&amp;"!$D$6:$D$1000"),linha_itemPAC+1)="","NÃO INFORMADO", IF(INDEX(INDIRECT(area_gestora&amp;"!$D$6:$D$1000"),linha_itemPAC+1)=0,"NÃO INFORMADO", INDEX(INDIRECT(area_gestora&amp;"!$D$6:$D$1000"),linha_itemPAC+1)))),"")</f>
        <v>CATMAT</v>
      </c>
      <c r="D357" s="64">
        <f ca="1">IFERROR(IF(ISERROR(VALUE(Dados_tratados[[#This Row],[Catálogo]]))=FALSE,Dados_tratados[[#This Row],[Catálogo]],VLOOKUP(Dados_tratados[[#This Row],[Catálogo]],$S$3:$T$6,2,FALSE)),"")</f>
        <v>2</v>
      </c>
      <c r="E357" s="64">
        <f ca="1">IFERROR(IF(INDEX(INDIRECT(area_gestora&amp;"!$E$6:$E$1000"),linha_itemPAC+1)="N/A",9999999,
IF(INDEX(INDIRECT(area_gestora&amp;"!$E$6:$E$1000"),linha_itemPAC+1)="",0,
VALUE(INDEX(INDIRECT(area_gestora&amp;"!$E$6:$E$1000"),linha_itemPAC+1)))),"")</f>
        <v>1550</v>
      </c>
      <c r="F357" s="64">
        <f ca="1">IFERROR(IF(Dados_tratados[[#This Row],[Código CATSER ou Classe CATMAT]]="","",VALUE(1&amp;TEXT(Dados_tratados[[#This Row],[Código CATSER ou Classe CATMAT]],"0000000")&amp;Dados_tratados[[#This Row],[ID Catálogo]])),"")</f>
        <v>100015502</v>
      </c>
      <c r="G357" s="64" t="str">
        <f ca="1">IF(Dados_tratados[[#This Row],[Código CATSER ou Classe CATMAT]]="","",COUNTIF(catmat_col_range,Dados_tratados[[#This Row],[Concatenação ID 1-catálogo-código]])&amp;"-"&amp;Dados_tratados[[#This Row],[Concatenação ID 1-catálogo-código]])</f>
        <v>1-100015502</v>
      </c>
      <c r="H357" s="65">
        <f ca="1">IFERROR(INDEX(INDIRECT(area_gestora&amp;"!$L$6:$L$1000"),linha_itemPAC+1),"")</f>
        <v>9950</v>
      </c>
      <c r="I357" s="66" t="str">
        <f ca="1">Dados_tratados[[#This Row],[Área Gestora]]&amp;"-"&amp;Dados_tratados[[#This Row],[ID PCA]]</f>
        <v>SSEG-77</v>
      </c>
      <c r="K357" s="67">
        <f ca="1">IFERROR(SMALL(Dados_tratados[Concatenação ID 1-catálogo-código],ROW(Dados_tratados[[#This Row],[Concatenação ID 1-catálogo-código]])-2),"")</f>
        <v>100275021</v>
      </c>
      <c r="L357" s="67" t="str">
        <f ca="1">IFERROR(INDEX('Tratamento de dados'!$S$3:$S$6,MATCH(VALUE(RIGHT(Dados_ordenados[[#This Row],[ID 1-catálogo-código]],1)),'Tratamento de dados'!$T$3:$T$6,0)),"")</f>
        <v>CATSER</v>
      </c>
      <c r="M357" s="67">
        <f ca="1">IFERROR(VALUE(MID(Dados_ordenados[[#This Row],[ID 1-catálogo-código]],2,7)),"")</f>
        <v>27502</v>
      </c>
      <c r="N357" s="68">
        <f ca="1">IFERROR(VLOOKUP(COUNTIF(catmat_ord_col_range,Dados_ordenados[[#This Row],[ID 1-catálogo-código]])&amp;"-"&amp;Dados_ordenados[[#This Row],[ID 1-catálogo-código]],Dados_tratados[[CATMAT/CATSER - Contagem de ocorrências]:[Área Gestora + ID]],2,FALSE),"")</f>
        <v>768508</v>
      </c>
      <c r="O357" s="69" t="str">
        <f ca="1">IFERROR(VLOOKUP(COUNTIF(catmat_ord_col_range,Dados_ordenados[[#This Row],[ID 1-catálogo-código]])&amp;"-"&amp;Dados_ordenados[[#This Row],[ID 1-catálogo-código]],Dados_tratados[[CATMAT/CATSER - Contagem de ocorrências]:[Área Gestora + ID]],3,FALSE),"")</f>
        <v>SETI-8</v>
      </c>
      <c r="P357" s="70" t="str">
        <f ca="1">IF(OR(Dados_ordenados[[#This Row],[ID 1-catálogo-código]]="",Dados_ordenados[[#This Row],[ID 1-catálogo-código]]&lt;&gt;catmat_anterior),Dados_ordenados[[#This Row],[Área Gestora-ID]],areagestoraID_anterior&amp;", "&amp;Dados_ordenados[[#This Row],[Área Gestora-ID]])</f>
        <v>EMAG-13, EMAG-14, SETI-8</v>
      </c>
      <c r="Q357" s="70" t="str">
        <f ca="1">IF(OR(Dados_ordenados[[#This Row],[ID 1-catálogo-código]]="",Dados_ordenados[[#This Row],[ID 1-catálogo-código]]&lt;&gt;catmat_proximo),Dados_ordenados[[#This Row],[ID concatenado por catálogo/código]],"")</f>
        <v/>
      </c>
    </row>
    <row r="358" spans="1:17" x14ac:dyDescent="0.25">
      <c r="A358" s="63" t="str">
        <f ca="1">area_gestora_concatenada</f>
        <v>SSEG</v>
      </c>
      <c r="B358" s="64">
        <f ca="1">IFERROR(IF(INDEX(INDIRECT(area_gestora&amp;"!$B$6:$B$1000"),linha_itemPAC+1)=0,"NÃO INFORMADO",INDEX(INDIRECT(area_gestora&amp;"!$B$6:$B$1000"),linha_itemPAC+1)),"")</f>
        <v>78</v>
      </c>
      <c r="C358" s="64" t="str">
        <f ca="1">IFERROR(IF(INDEX(INDIRECT(area_gestora&amp;"!$D$6:$D$1000"),linha_itemPAC+1)="N/A","N/A", IF(INDEX(INDIRECT(area_gestora&amp;"!$D$6:$D$1000"),linha_itemPAC+1)="","NÃO INFORMADO", IF(INDEX(INDIRECT(area_gestora&amp;"!$D$6:$D$1000"),linha_itemPAC+1)=0,"NÃO INFORMADO", INDEX(INDIRECT(area_gestora&amp;"!$D$6:$D$1000"),linha_itemPAC+1)))),"")</f>
        <v>CATMAT</v>
      </c>
      <c r="D358" s="64">
        <f ca="1">IFERROR(IF(ISERROR(VALUE(Dados_tratados[[#This Row],[Catálogo]]))=FALSE,Dados_tratados[[#This Row],[Catálogo]],VLOOKUP(Dados_tratados[[#This Row],[Catálogo]],$S$3:$T$6,2,FALSE)),"")</f>
        <v>2</v>
      </c>
      <c r="E358" s="64">
        <f ca="1">IFERROR(IF(INDEX(INDIRECT(area_gestora&amp;"!$E$6:$E$1000"),linha_itemPAC+1)="N/A",9999999,
IF(INDEX(INDIRECT(area_gestora&amp;"!$E$6:$E$1000"),linha_itemPAC+1)="",0,
VALUE(INDEX(INDIRECT(area_gestora&amp;"!$E$6:$E$1000"),linha_itemPAC+1)))),"")</f>
        <v>5820</v>
      </c>
      <c r="F358" s="64">
        <f ca="1">IFERROR(IF(Dados_tratados[[#This Row],[Código CATSER ou Classe CATMAT]]="","",VALUE(1&amp;TEXT(Dados_tratados[[#This Row],[Código CATSER ou Classe CATMAT]],"0000000")&amp;Dados_tratados[[#This Row],[ID Catálogo]])),"")</f>
        <v>100058202</v>
      </c>
      <c r="G358" s="64" t="str">
        <f ca="1">IF(Dados_tratados[[#This Row],[Código CATSER ou Classe CATMAT]]="","",COUNTIF(catmat_col_range,Dados_tratados[[#This Row],[Concatenação ID 1-catálogo-código]])&amp;"-"&amp;Dados_tratados[[#This Row],[Concatenação ID 1-catálogo-código]])</f>
        <v>2-100058202</v>
      </c>
      <c r="H358" s="65">
        <f ca="1">IFERROR(INDEX(INDIRECT(area_gestora&amp;"!$L$6:$L$1000"),linha_itemPAC+1),"")</f>
        <v>5200</v>
      </c>
      <c r="I358" s="66" t="str">
        <f ca="1">Dados_tratados[[#This Row],[Área Gestora]]&amp;"-"&amp;Dados_tratados[[#This Row],[ID PCA]]</f>
        <v>SSEG-78</v>
      </c>
      <c r="K358" s="67">
        <f ca="1">IFERROR(SMALL(Dados_tratados[Concatenação ID 1-catálogo-código],ROW(Dados_tratados[[#This Row],[Concatenação ID 1-catálogo-código]])-2),"")</f>
        <v>100275021</v>
      </c>
      <c r="L358" s="67" t="str">
        <f ca="1">IFERROR(INDEX('Tratamento de dados'!$S$3:$S$6,MATCH(VALUE(RIGHT(Dados_ordenados[[#This Row],[ID 1-catálogo-código]],1)),'Tratamento de dados'!$T$3:$T$6,0)),"")</f>
        <v>CATSER</v>
      </c>
      <c r="M358" s="67">
        <f ca="1">IFERROR(VALUE(MID(Dados_ordenados[[#This Row],[ID 1-catálogo-código]],2,7)),"")</f>
        <v>27502</v>
      </c>
      <c r="N358" s="68">
        <f ca="1">IFERROR(VLOOKUP(COUNTIF(catmat_ord_col_range,Dados_ordenados[[#This Row],[ID 1-catálogo-código]])&amp;"-"&amp;Dados_ordenados[[#This Row],[ID 1-catálogo-código]],Dados_tratados[[CATMAT/CATSER - Contagem de ocorrências]:[Área Gestora + ID]],2,FALSE),"")</f>
        <v>69119</v>
      </c>
      <c r="O358" s="69" t="str">
        <f ca="1">IFERROR(VLOOKUP(COUNTIF(catmat_ord_col_range,Dados_ordenados[[#This Row],[ID 1-catálogo-código]])&amp;"-"&amp;Dados_ordenados[[#This Row],[ID 1-catálogo-código]],Dados_tratados[[CATMAT/CATSER - Contagem de ocorrências]:[Área Gestora + ID]],3,FALSE),"")</f>
        <v>SETI-9</v>
      </c>
      <c r="P358" s="70" t="str">
        <f ca="1">IF(OR(Dados_ordenados[[#This Row],[ID 1-catálogo-código]]="",Dados_ordenados[[#This Row],[ID 1-catálogo-código]]&lt;&gt;catmat_anterior),Dados_ordenados[[#This Row],[Área Gestora-ID]],areagestoraID_anterior&amp;", "&amp;Dados_ordenados[[#This Row],[Área Gestora-ID]])</f>
        <v>EMAG-13, EMAG-14, SETI-8, SETI-9</v>
      </c>
      <c r="Q358" s="70" t="str">
        <f ca="1">IF(OR(Dados_ordenados[[#This Row],[ID 1-catálogo-código]]="",Dados_ordenados[[#This Row],[ID 1-catálogo-código]]&lt;&gt;catmat_proximo),Dados_ordenados[[#This Row],[ID concatenado por catálogo/código]],"")</f>
        <v/>
      </c>
    </row>
    <row r="359" spans="1:17" x14ac:dyDescent="0.25">
      <c r="A359" s="63" t="str">
        <f ca="1">area_gestora_concatenada</f>
        <v>SSEG</v>
      </c>
      <c r="B359" s="64">
        <f ca="1">IFERROR(IF(INDEX(INDIRECT(area_gestora&amp;"!$B$6:$B$1000"),linha_itemPAC+1)=0,"NÃO INFORMADO",INDEX(INDIRECT(area_gestora&amp;"!$B$6:$B$1000"),linha_itemPAC+1)),"")</f>
        <v>79</v>
      </c>
      <c r="C359" s="64" t="str">
        <f ca="1">IFERROR(IF(INDEX(INDIRECT(area_gestora&amp;"!$D$6:$D$1000"),linha_itemPAC+1)="N/A","N/A", IF(INDEX(INDIRECT(area_gestora&amp;"!$D$6:$D$1000"),linha_itemPAC+1)="","NÃO INFORMADO", IF(INDEX(INDIRECT(area_gestora&amp;"!$D$6:$D$1000"),linha_itemPAC+1)=0,"NÃO INFORMADO", INDEX(INDIRECT(area_gestora&amp;"!$D$6:$D$1000"),linha_itemPAC+1)))),"")</f>
        <v>CATMAT</v>
      </c>
      <c r="D359" s="64">
        <f ca="1">IFERROR(IF(ISERROR(VALUE(Dados_tratados[[#This Row],[Catálogo]]))=FALSE,Dados_tratados[[#This Row],[Catálogo]],VLOOKUP(Dados_tratados[[#This Row],[Catálogo]],$S$3:$T$6,2,FALSE)),"")</f>
        <v>2</v>
      </c>
      <c r="E359" s="64">
        <f ca="1">IFERROR(IF(INDEX(INDIRECT(area_gestora&amp;"!$E$6:$E$1000"),linha_itemPAC+1)="N/A",9999999,
IF(INDEX(INDIRECT(area_gestora&amp;"!$E$6:$E$1000"),linha_itemPAC+1)="",0,
VALUE(INDEX(INDIRECT(area_gestora&amp;"!$E$6:$E$1000"),linha_itemPAC+1)))),"")</f>
        <v>3475</v>
      </c>
      <c r="F359" s="64">
        <f ca="1">IFERROR(IF(Dados_tratados[[#This Row],[Código CATSER ou Classe CATMAT]]="","",VALUE(1&amp;TEXT(Dados_tratados[[#This Row],[Código CATSER ou Classe CATMAT]],"0000000")&amp;Dados_tratados[[#This Row],[ID Catálogo]])),"")</f>
        <v>100034752</v>
      </c>
      <c r="G359" s="64" t="str">
        <f ca="1">IF(Dados_tratados[[#This Row],[Código CATSER ou Classe CATMAT]]="","",COUNTIF(catmat_col_range,Dados_tratados[[#This Row],[Concatenação ID 1-catálogo-código]])&amp;"-"&amp;Dados_tratados[[#This Row],[Concatenação ID 1-catálogo-código]])</f>
        <v>1-100034752</v>
      </c>
      <c r="H359" s="65">
        <f ca="1">IFERROR(INDEX(INDIRECT(area_gestora&amp;"!$L$6:$L$1000"),linha_itemPAC+1),"")</f>
        <v>6700</v>
      </c>
      <c r="I359" s="66" t="str">
        <f ca="1">Dados_tratados[[#This Row],[Área Gestora]]&amp;"-"&amp;Dados_tratados[[#This Row],[ID PCA]]</f>
        <v>SSEG-79</v>
      </c>
      <c r="K359" s="67">
        <f ca="1">IFERROR(SMALL(Dados_tratados[Concatenação ID 1-catálogo-código],ROW(Dados_tratados[[#This Row],[Concatenação ID 1-catálogo-código]])-2),"")</f>
        <v>100275021</v>
      </c>
      <c r="L359" s="67" t="str">
        <f ca="1">IFERROR(INDEX('Tratamento de dados'!$S$3:$S$6,MATCH(VALUE(RIGHT(Dados_ordenados[[#This Row],[ID 1-catálogo-código]],1)),'Tratamento de dados'!$T$3:$T$6,0)),"")</f>
        <v>CATSER</v>
      </c>
      <c r="M359" s="67">
        <f ca="1">IFERROR(VALUE(MID(Dados_ordenados[[#This Row],[ID 1-catálogo-código]],2,7)),"")</f>
        <v>27502</v>
      </c>
      <c r="N359" s="68">
        <f ca="1">IFERROR(VLOOKUP(COUNTIF(catmat_ord_col_range,Dados_ordenados[[#This Row],[ID 1-catálogo-código]])&amp;"-"&amp;Dados_ordenados[[#This Row],[ID 1-catálogo-código]],Dados_tratados[[CATMAT/CATSER - Contagem de ocorrências]:[Área Gestora + ID]],2,FALSE),"")</f>
        <v>115881</v>
      </c>
      <c r="O359" s="69" t="str">
        <f ca="1">IFERROR(VLOOKUP(COUNTIF(catmat_ord_col_range,Dados_ordenados[[#This Row],[ID 1-catálogo-código]])&amp;"-"&amp;Dados_ordenados[[#This Row],[ID 1-catálogo-código]],Dados_tratados[[CATMAT/CATSER - Contagem de ocorrências]:[Área Gestora + ID]],3,FALSE),"")</f>
        <v>SETI-10</v>
      </c>
      <c r="P359" s="70" t="str">
        <f ca="1">IF(OR(Dados_ordenados[[#This Row],[ID 1-catálogo-código]]="",Dados_ordenados[[#This Row],[ID 1-catálogo-código]]&lt;&gt;catmat_anterior),Dados_ordenados[[#This Row],[Área Gestora-ID]],areagestoraID_anterior&amp;", "&amp;Dados_ordenados[[#This Row],[Área Gestora-ID]])</f>
        <v>EMAG-13, EMAG-14, SETI-8, SETI-9, SETI-10</v>
      </c>
      <c r="Q359" s="70" t="str">
        <f ca="1">IF(OR(Dados_ordenados[[#This Row],[ID 1-catálogo-código]]="",Dados_ordenados[[#This Row],[ID 1-catálogo-código]]&lt;&gt;catmat_proximo),Dados_ordenados[[#This Row],[ID concatenado por catálogo/código]],"")</f>
        <v/>
      </c>
    </row>
    <row r="360" spans="1:17" x14ac:dyDescent="0.25">
      <c r="A360" s="63" t="str">
        <f ca="1">area_gestora_concatenada</f>
        <v>SSEG</v>
      </c>
      <c r="B360" s="64">
        <f ca="1">IFERROR(IF(INDEX(INDIRECT(area_gestora&amp;"!$B$6:$B$1000"),linha_itemPAC+1)=0,"NÃO INFORMADO",INDEX(INDIRECT(area_gestora&amp;"!$B$6:$B$1000"),linha_itemPAC+1)),"")</f>
        <v>80</v>
      </c>
      <c r="C360" s="64" t="str">
        <f ca="1">IFERROR(IF(INDEX(INDIRECT(area_gestora&amp;"!$D$6:$D$1000"),linha_itemPAC+1)="N/A","N/A", IF(INDEX(INDIRECT(area_gestora&amp;"!$D$6:$D$1000"),linha_itemPAC+1)="","NÃO INFORMADO", IF(INDEX(INDIRECT(area_gestora&amp;"!$D$6:$D$1000"),linha_itemPAC+1)=0,"NÃO INFORMADO", INDEX(INDIRECT(area_gestora&amp;"!$D$6:$D$1000"),linha_itemPAC+1)))),"")</f>
        <v>CATMAT</v>
      </c>
      <c r="D360" s="64">
        <f ca="1">IFERROR(IF(ISERROR(VALUE(Dados_tratados[[#This Row],[Catálogo]]))=FALSE,Dados_tratados[[#This Row],[Catálogo]],VLOOKUP(Dados_tratados[[#This Row],[Catálogo]],$S$3:$T$6,2,FALSE)),"")</f>
        <v>2</v>
      </c>
      <c r="E360" s="64">
        <f ca="1">IFERROR(IF(INDEX(INDIRECT(area_gestora&amp;"!$E$6:$E$1000"),linha_itemPAC+1)="N/A",9999999,
IF(INDEX(INDIRECT(area_gestora&amp;"!$E$6:$E$1000"),linha_itemPAC+1)="",0,
VALUE(INDEX(INDIRECT(area_gestora&amp;"!$E$6:$E$1000"),linha_itemPAC+1)))),"")</f>
        <v>1305</v>
      </c>
      <c r="F360" s="64">
        <f ca="1">IFERROR(IF(Dados_tratados[[#This Row],[Código CATSER ou Classe CATMAT]]="","",VALUE(1&amp;TEXT(Dados_tratados[[#This Row],[Código CATSER ou Classe CATMAT]],"0000000")&amp;Dados_tratados[[#This Row],[ID Catálogo]])),"")</f>
        <v>100013052</v>
      </c>
      <c r="G360" s="64" t="str">
        <f ca="1">IF(Dados_tratados[[#This Row],[Código CATSER ou Classe CATMAT]]="","",COUNTIF(catmat_col_range,Dados_tratados[[#This Row],[Concatenação ID 1-catálogo-código]])&amp;"-"&amp;Dados_tratados[[#This Row],[Concatenação ID 1-catálogo-código]])</f>
        <v>7-100013052</v>
      </c>
      <c r="H360" s="65">
        <f ca="1">IFERROR(INDEX(INDIRECT(area_gestora&amp;"!$L$6:$L$1000"),linha_itemPAC+1),"")</f>
        <v>33840</v>
      </c>
      <c r="I360" s="66" t="str">
        <f ca="1">Dados_tratados[[#This Row],[Área Gestora]]&amp;"-"&amp;Dados_tratados[[#This Row],[ID PCA]]</f>
        <v>SSEG-80</v>
      </c>
      <c r="K360" s="67">
        <f ca="1">IFERROR(SMALL(Dados_tratados[Concatenação ID 1-catálogo-código],ROW(Dados_tratados[[#This Row],[Concatenação ID 1-catálogo-código]])-2),"")</f>
        <v>100275021</v>
      </c>
      <c r="L360" s="67" t="str">
        <f ca="1">IFERROR(INDEX('Tratamento de dados'!$S$3:$S$6,MATCH(VALUE(RIGHT(Dados_ordenados[[#This Row],[ID 1-catálogo-código]],1)),'Tratamento de dados'!$T$3:$T$6,0)),"")</f>
        <v>CATSER</v>
      </c>
      <c r="M360" s="67">
        <f ca="1">IFERROR(VALUE(MID(Dados_ordenados[[#This Row],[ID 1-catálogo-código]],2,7)),"")</f>
        <v>27502</v>
      </c>
      <c r="N360" s="68">
        <f ca="1">IFERROR(VLOOKUP(COUNTIF(catmat_ord_col_range,Dados_ordenados[[#This Row],[ID 1-catálogo-código]])&amp;"-"&amp;Dados_ordenados[[#This Row],[ID 1-catálogo-código]],Dados_tratados[[CATMAT/CATSER - Contagem de ocorrências]:[Área Gestora + ID]],2,FALSE),"")</f>
        <v>1999720</v>
      </c>
      <c r="O360" s="69" t="str">
        <f ca="1">IFERROR(VLOOKUP(COUNTIF(catmat_ord_col_range,Dados_ordenados[[#This Row],[ID 1-catálogo-código]])&amp;"-"&amp;Dados_ordenados[[#This Row],[ID 1-catálogo-código]],Dados_tratados[[CATMAT/CATSER - Contagem de ocorrências]:[Área Gestora + ID]],3,FALSE),"")</f>
        <v>SETI-32</v>
      </c>
      <c r="P360" s="70" t="str">
        <f ca="1">IF(OR(Dados_ordenados[[#This Row],[ID 1-catálogo-código]]="",Dados_ordenados[[#This Row],[ID 1-catálogo-código]]&lt;&gt;catmat_anterior),Dados_ordenados[[#This Row],[Área Gestora-ID]],areagestoraID_anterior&amp;", "&amp;Dados_ordenados[[#This Row],[Área Gestora-ID]])</f>
        <v>EMAG-13, EMAG-14, SETI-8, SETI-9, SETI-10, SETI-32</v>
      </c>
      <c r="Q360" s="70" t="str">
        <f ca="1">IF(OR(Dados_ordenados[[#This Row],[ID 1-catálogo-código]]="",Dados_ordenados[[#This Row],[ID 1-catálogo-código]]&lt;&gt;catmat_proximo),Dados_ordenados[[#This Row],[ID concatenado por catálogo/código]],"")</f>
        <v/>
      </c>
    </row>
    <row r="361" spans="1:17" x14ac:dyDescent="0.25">
      <c r="A361" s="63" t="str">
        <f ca="1">area_gestora_concatenada</f>
        <v>SSEG</v>
      </c>
      <c r="B361" s="64">
        <f ca="1">IFERROR(IF(INDEX(INDIRECT(area_gestora&amp;"!$B$6:$B$1000"),linha_itemPAC+1)=0,"NÃO INFORMADO",INDEX(INDIRECT(area_gestora&amp;"!$B$6:$B$1000"),linha_itemPAC+1)),"")</f>
        <v>81</v>
      </c>
      <c r="C361" s="64" t="str">
        <f ca="1">IFERROR(IF(INDEX(INDIRECT(area_gestora&amp;"!$D$6:$D$1000"),linha_itemPAC+1)="N/A","N/A", IF(INDEX(INDIRECT(area_gestora&amp;"!$D$6:$D$1000"),linha_itemPAC+1)="","NÃO INFORMADO", IF(INDEX(INDIRECT(area_gestora&amp;"!$D$6:$D$1000"),linha_itemPAC+1)=0,"NÃO INFORMADO", INDEX(INDIRECT(area_gestora&amp;"!$D$6:$D$1000"),linha_itemPAC+1)))),"")</f>
        <v>CATMAT</v>
      </c>
      <c r="D361" s="64">
        <f ca="1">IFERROR(IF(ISERROR(VALUE(Dados_tratados[[#This Row],[Catálogo]]))=FALSE,Dados_tratados[[#This Row],[Catálogo]],VLOOKUP(Dados_tratados[[#This Row],[Catálogo]],$S$3:$T$6,2,FALSE)),"")</f>
        <v>2</v>
      </c>
      <c r="E361" s="64">
        <f ca="1">IFERROR(IF(INDEX(INDIRECT(area_gestora&amp;"!$E$6:$E$1000"),linha_itemPAC+1)="N/A",9999999,
IF(INDEX(INDIRECT(area_gestora&amp;"!$E$6:$E$1000"),linha_itemPAC+1)="",0,
VALUE(INDEX(INDIRECT(area_gestora&amp;"!$E$6:$E$1000"),linha_itemPAC+1)))),"")</f>
        <v>3475</v>
      </c>
      <c r="F361" s="64">
        <f ca="1">IFERROR(IF(Dados_tratados[[#This Row],[Código CATSER ou Classe CATMAT]]="","",VALUE(1&amp;TEXT(Dados_tratados[[#This Row],[Código CATSER ou Classe CATMAT]],"0000000")&amp;Dados_tratados[[#This Row],[ID Catálogo]])),"")</f>
        <v>100034752</v>
      </c>
      <c r="G361" s="64" t="str">
        <f ca="1">IF(Dados_tratados[[#This Row],[Código CATSER ou Classe CATMAT]]="","",COUNTIF(catmat_col_range,Dados_tratados[[#This Row],[Concatenação ID 1-catálogo-código]])&amp;"-"&amp;Dados_tratados[[#This Row],[Concatenação ID 1-catálogo-código]])</f>
        <v>2-100034752</v>
      </c>
      <c r="H361" s="65">
        <f ca="1">IFERROR(INDEX(INDIRECT(area_gestora&amp;"!$L$6:$L$1000"),linha_itemPAC+1),"")</f>
        <v>4565</v>
      </c>
      <c r="I361" s="66" t="str">
        <f ca="1">Dados_tratados[[#This Row],[Área Gestora]]&amp;"-"&amp;Dados_tratados[[#This Row],[ID PCA]]</f>
        <v>SSEG-81</v>
      </c>
      <c r="K361" s="67">
        <f ca="1">IFERROR(SMALL(Dados_tratados[Concatenação ID 1-catálogo-código],ROW(Dados_tratados[[#This Row],[Concatenação ID 1-catálogo-código]])-2),"")</f>
        <v>100275021</v>
      </c>
      <c r="L361" s="67" t="str">
        <f ca="1">IFERROR(INDEX('Tratamento de dados'!$S$3:$S$6,MATCH(VALUE(RIGHT(Dados_ordenados[[#This Row],[ID 1-catálogo-código]],1)),'Tratamento de dados'!$T$3:$T$6,0)),"")</f>
        <v>CATSER</v>
      </c>
      <c r="M361" s="67">
        <f ca="1">IFERROR(VALUE(MID(Dados_ordenados[[#This Row],[ID 1-catálogo-código]],2,7)),"")</f>
        <v>27502</v>
      </c>
      <c r="N361" s="68">
        <f ca="1">IFERROR(VLOOKUP(COUNTIF(catmat_ord_col_range,Dados_ordenados[[#This Row],[ID 1-catálogo-código]])&amp;"-"&amp;Dados_ordenados[[#This Row],[ID 1-catálogo-código]],Dados_tratados[[CATMAT/CATSER - Contagem de ocorrências]:[Área Gestora + ID]],2,FALSE),"")</f>
        <v>498797</v>
      </c>
      <c r="O361" s="69" t="str">
        <f ca="1">IFERROR(VLOOKUP(COUNTIF(catmat_ord_col_range,Dados_ordenados[[#This Row],[ID 1-catálogo-código]])&amp;"-"&amp;Dados_ordenados[[#This Row],[ID 1-catálogo-código]],Dados_tratados[[CATMAT/CATSER - Contagem de ocorrências]:[Área Gestora + ID]],3,FALSE),"")</f>
        <v>SETI-37</v>
      </c>
      <c r="P361" s="70" t="str">
        <f ca="1">IF(OR(Dados_ordenados[[#This Row],[ID 1-catálogo-código]]="",Dados_ordenados[[#This Row],[ID 1-catálogo-código]]&lt;&gt;catmat_anterior),Dados_ordenados[[#This Row],[Área Gestora-ID]],areagestoraID_anterior&amp;", "&amp;Dados_ordenados[[#This Row],[Área Gestora-ID]])</f>
        <v>EMAG-13, EMAG-14, SETI-8, SETI-9, SETI-10, SETI-32, SETI-37</v>
      </c>
      <c r="Q361" s="70" t="str">
        <f ca="1">IF(OR(Dados_ordenados[[#This Row],[ID 1-catálogo-código]]="",Dados_ordenados[[#This Row],[ID 1-catálogo-código]]&lt;&gt;catmat_proximo),Dados_ordenados[[#This Row],[ID concatenado por catálogo/código]],"")</f>
        <v/>
      </c>
    </row>
    <row r="362" spans="1:17" x14ac:dyDescent="0.25">
      <c r="A362" s="63" t="str">
        <f ca="1">area_gestora_concatenada</f>
        <v>SSEG</v>
      </c>
      <c r="B362" s="64">
        <f ca="1">IFERROR(IF(INDEX(INDIRECT(area_gestora&amp;"!$B$6:$B$1000"),linha_itemPAC+1)=0,"NÃO INFORMADO",INDEX(INDIRECT(area_gestora&amp;"!$B$6:$B$1000"),linha_itemPAC+1)),"")</f>
        <v>82</v>
      </c>
      <c r="C362" s="64" t="str">
        <f ca="1">IFERROR(IF(INDEX(INDIRECT(area_gestora&amp;"!$D$6:$D$1000"),linha_itemPAC+1)="N/A","N/A", IF(INDEX(INDIRECT(area_gestora&amp;"!$D$6:$D$1000"),linha_itemPAC+1)="","NÃO INFORMADO", IF(INDEX(INDIRECT(area_gestora&amp;"!$D$6:$D$1000"),linha_itemPAC+1)=0,"NÃO INFORMADO", INDEX(INDIRECT(area_gestora&amp;"!$D$6:$D$1000"),linha_itemPAC+1)))),"")</f>
        <v>CATMAT</v>
      </c>
      <c r="D362" s="64">
        <f ca="1">IFERROR(IF(ISERROR(VALUE(Dados_tratados[[#This Row],[Catálogo]]))=FALSE,Dados_tratados[[#This Row],[Catálogo]],VLOOKUP(Dados_tratados[[#This Row],[Catálogo]],$S$3:$T$6,2,FALSE)),"")</f>
        <v>2</v>
      </c>
      <c r="E362" s="64">
        <f ca="1">IFERROR(IF(INDEX(INDIRECT(area_gestora&amp;"!$E$6:$E$1000"),linha_itemPAC+1)="N/A",9999999,
IF(INDEX(INDIRECT(area_gestora&amp;"!$E$6:$E$1000"),linha_itemPAC+1)="",0,
VALUE(INDEX(INDIRECT(area_gestora&amp;"!$E$6:$E$1000"),linha_itemPAC+1)))),"")</f>
        <v>5985</v>
      </c>
      <c r="F362" s="64">
        <f ca="1">IFERROR(IF(Dados_tratados[[#This Row],[Código CATSER ou Classe CATMAT]]="","",VALUE(1&amp;TEXT(Dados_tratados[[#This Row],[Código CATSER ou Classe CATMAT]],"0000000")&amp;Dados_tratados[[#This Row],[ID Catálogo]])),"")</f>
        <v>100059852</v>
      </c>
      <c r="G362" s="64" t="str">
        <f ca="1">IF(Dados_tratados[[#This Row],[Código CATSER ou Classe CATMAT]]="","",COUNTIF(catmat_col_range,Dados_tratados[[#This Row],[Concatenação ID 1-catálogo-código]])&amp;"-"&amp;Dados_tratados[[#This Row],[Concatenação ID 1-catálogo-código]])</f>
        <v>1-100059852</v>
      </c>
      <c r="H362" s="65">
        <f ca="1">IFERROR(INDEX(INDIRECT(area_gestora&amp;"!$L$6:$L$1000"),linha_itemPAC+1),"")</f>
        <v>6000</v>
      </c>
      <c r="I362" s="66" t="str">
        <f ca="1">Dados_tratados[[#This Row],[Área Gestora]]&amp;"-"&amp;Dados_tratados[[#This Row],[ID PCA]]</f>
        <v>SSEG-82</v>
      </c>
      <c r="K362" s="67">
        <f ca="1">IFERROR(SMALL(Dados_tratados[Concatenação ID 1-catálogo-código],ROW(Dados_tratados[[#This Row],[Concatenação ID 1-catálogo-código]])-2),"")</f>
        <v>100275021</v>
      </c>
      <c r="L362" s="67" t="str">
        <f ca="1">IFERROR(INDEX('Tratamento de dados'!$S$3:$S$6,MATCH(VALUE(RIGHT(Dados_ordenados[[#This Row],[ID 1-catálogo-código]],1)),'Tratamento de dados'!$T$3:$T$6,0)),"")</f>
        <v>CATSER</v>
      </c>
      <c r="M362" s="67">
        <f ca="1">IFERROR(VALUE(MID(Dados_ordenados[[#This Row],[ID 1-catálogo-código]],2,7)),"")</f>
        <v>27502</v>
      </c>
      <c r="N362" s="68">
        <f ca="1">IFERROR(VLOOKUP(COUNTIF(catmat_ord_col_range,Dados_ordenados[[#This Row],[ID 1-catálogo-código]])&amp;"-"&amp;Dados_ordenados[[#This Row],[ID 1-catálogo-código]],Dados_tratados[[CATMAT/CATSER - Contagem de ocorrências]:[Área Gestora + ID]],2,FALSE),"")</f>
        <v>98328</v>
      </c>
      <c r="O362" s="69" t="str">
        <f ca="1">IFERROR(VLOOKUP(COUNTIF(catmat_ord_col_range,Dados_ordenados[[#This Row],[ID 1-catálogo-código]])&amp;"-"&amp;Dados_ordenados[[#This Row],[ID 1-catálogo-código]],Dados_tratados[[CATMAT/CATSER - Contagem de ocorrências]:[Área Gestora + ID]],3,FALSE),"")</f>
        <v>SETI-38</v>
      </c>
      <c r="P362" s="70" t="str">
        <f ca="1">IF(OR(Dados_ordenados[[#This Row],[ID 1-catálogo-código]]="",Dados_ordenados[[#This Row],[ID 1-catálogo-código]]&lt;&gt;catmat_anterior),Dados_ordenados[[#This Row],[Área Gestora-ID]],areagestoraID_anterior&amp;", "&amp;Dados_ordenados[[#This Row],[Área Gestora-ID]])</f>
        <v>EMAG-13, EMAG-14, SETI-8, SETI-9, SETI-10, SETI-32, SETI-37, SETI-38</v>
      </c>
      <c r="Q362" s="70" t="str">
        <f ca="1">IF(OR(Dados_ordenados[[#This Row],[ID 1-catálogo-código]]="",Dados_ordenados[[#This Row],[ID 1-catálogo-código]]&lt;&gt;catmat_proximo),Dados_ordenados[[#This Row],[ID concatenado por catálogo/código]],"")</f>
        <v/>
      </c>
    </row>
    <row r="363" spans="1:17" x14ac:dyDescent="0.25">
      <c r="A363" s="63" t="str">
        <f ca="1">area_gestora_concatenada</f>
        <v>SSEG</v>
      </c>
      <c r="B363" s="64">
        <f ca="1">IFERROR(IF(INDEX(INDIRECT(area_gestora&amp;"!$B$6:$B$1000"),linha_itemPAC+1)=0,"NÃO INFORMADO",INDEX(INDIRECT(area_gestora&amp;"!$B$6:$B$1000"),linha_itemPAC+1)),"")</f>
        <v>83</v>
      </c>
      <c r="C363" s="64" t="str">
        <f ca="1">IFERROR(IF(INDEX(INDIRECT(area_gestora&amp;"!$D$6:$D$1000"),linha_itemPAC+1)="N/A","N/A", IF(INDEX(INDIRECT(area_gestora&amp;"!$D$6:$D$1000"),linha_itemPAC+1)="","NÃO INFORMADO", IF(INDEX(INDIRECT(area_gestora&amp;"!$D$6:$D$1000"),linha_itemPAC+1)=0,"NÃO INFORMADO", INDEX(INDIRECT(area_gestora&amp;"!$D$6:$D$1000"),linha_itemPAC+1)))),"")</f>
        <v>CATMAT</v>
      </c>
      <c r="D363" s="64">
        <f ca="1">IFERROR(IF(ISERROR(VALUE(Dados_tratados[[#This Row],[Catálogo]]))=FALSE,Dados_tratados[[#This Row],[Catálogo]],VLOOKUP(Dados_tratados[[#This Row],[Catálogo]],$S$3:$T$6,2,FALSE)),"")</f>
        <v>2</v>
      </c>
      <c r="E363" s="64">
        <f ca="1">IFERROR(IF(INDEX(INDIRECT(area_gestora&amp;"!$E$6:$E$1000"),linha_itemPAC+1)="N/A",9999999,
IF(INDEX(INDIRECT(area_gestora&amp;"!$E$6:$E$1000"),linha_itemPAC+1)="",0,
VALUE(INDEX(INDIRECT(area_gestora&amp;"!$E$6:$E$1000"),linha_itemPAC+1)))),"")</f>
        <v>6130</v>
      </c>
      <c r="F363" s="64">
        <f ca="1">IFERROR(IF(Dados_tratados[[#This Row],[Código CATSER ou Classe CATMAT]]="","",VALUE(1&amp;TEXT(Dados_tratados[[#This Row],[Código CATSER ou Classe CATMAT]],"0000000")&amp;Dados_tratados[[#This Row],[ID Catálogo]])),"")</f>
        <v>100061302</v>
      </c>
      <c r="G363" s="64" t="str">
        <f ca="1">IF(Dados_tratados[[#This Row],[Código CATSER ou Classe CATMAT]]="","",COUNTIF(catmat_col_range,Dados_tratados[[#This Row],[Concatenação ID 1-catálogo-código]])&amp;"-"&amp;Dados_tratados[[#This Row],[Concatenação ID 1-catálogo-código]])</f>
        <v>3-100061302</v>
      </c>
      <c r="H363" s="65">
        <f ca="1">IFERROR(INDEX(INDIRECT(area_gestora&amp;"!$L$6:$L$1000"),linha_itemPAC+1),"")</f>
        <v>9070</v>
      </c>
      <c r="I363" s="66" t="str">
        <f ca="1">Dados_tratados[[#This Row],[Área Gestora]]&amp;"-"&amp;Dados_tratados[[#This Row],[ID PCA]]</f>
        <v>SSEG-83</v>
      </c>
      <c r="K363" s="67">
        <f ca="1">IFERROR(SMALL(Dados_tratados[Concatenação ID 1-catálogo-código],ROW(Dados_tratados[[#This Row],[Concatenação ID 1-catálogo-código]])-2),"")</f>
        <v>100275021</v>
      </c>
      <c r="L363" s="67" t="str">
        <f ca="1">IFERROR(INDEX('Tratamento de dados'!$S$3:$S$6,MATCH(VALUE(RIGHT(Dados_ordenados[[#This Row],[ID 1-catálogo-código]],1)),'Tratamento de dados'!$T$3:$T$6,0)),"")</f>
        <v>CATSER</v>
      </c>
      <c r="M363" s="67">
        <f ca="1">IFERROR(VALUE(MID(Dados_ordenados[[#This Row],[ID 1-catálogo-código]],2,7)),"")</f>
        <v>27502</v>
      </c>
      <c r="N363" s="68">
        <f ca="1">IFERROR(VLOOKUP(COUNTIF(catmat_ord_col_range,Dados_ordenados[[#This Row],[ID 1-catálogo-código]])&amp;"-"&amp;Dados_ordenados[[#This Row],[ID 1-catálogo-código]],Dados_tratados[[CATMAT/CATSER - Contagem de ocorrências]:[Área Gestora + ID]],2,FALSE),"")</f>
        <v>325008</v>
      </c>
      <c r="O363" s="69" t="str">
        <f ca="1">IFERROR(VLOOKUP(COUNTIF(catmat_ord_col_range,Dados_ordenados[[#This Row],[ID 1-catálogo-código]])&amp;"-"&amp;Dados_ordenados[[#This Row],[ID 1-catálogo-código]],Dados_tratados[[CATMAT/CATSER - Contagem de ocorrências]:[Área Gestora + ID]],3,FALSE),"")</f>
        <v>SETI-42</v>
      </c>
      <c r="P363" s="70" t="str">
        <f ca="1">IF(OR(Dados_ordenados[[#This Row],[ID 1-catálogo-código]]="",Dados_ordenados[[#This Row],[ID 1-catálogo-código]]&lt;&gt;catmat_anterior),Dados_ordenados[[#This Row],[Área Gestora-ID]],areagestoraID_anterior&amp;", "&amp;Dados_ordenados[[#This Row],[Área Gestora-ID]])</f>
        <v>EMAG-13, EMAG-14, SETI-8, SETI-9, SETI-10, SETI-32, SETI-37, SETI-38, SETI-42</v>
      </c>
      <c r="Q363" s="70" t="str">
        <f ca="1">IF(OR(Dados_ordenados[[#This Row],[ID 1-catálogo-código]]="",Dados_ordenados[[#This Row],[ID 1-catálogo-código]]&lt;&gt;catmat_proximo),Dados_ordenados[[#This Row],[ID concatenado por catálogo/código]],"")</f>
        <v/>
      </c>
    </row>
    <row r="364" spans="1:17" x14ac:dyDescent="0.25">
      <c r="A364" s="63" t="str">
        <f ca="1">area_gestora_concatenada</f>
        <v>UBAS</v>
      </c>
      <c r="B364" s="64">
        <f ca="1">IFERROR(IF(INDEX(INDIRECT(area_gestora&amp;"!$B$6:$B$1000"),linha_itemPAC+1)=0,"NÃO INFORMADO",INDEX(INDIRECT(area_gestora&amp;"!$B$6:$B$1000"),linha_itemPAC+1)),"")</f>
        <v>1</v>
      </c>
      <c r="C364" s="64" t="str">
        <f ca="1">IFERROR(IF(INDEX(INDIRECT(area_gestora&amp;"!$D$6:$D$1000"),linha_itemPAC+1)="N/A","N/A", IF(INDEX(INDIRECT(area_gestora&amp;"!$D$6:$D$1000"),linha_itemPAC+1)="","NÃO INFORMADO", IF(INDEX(INDIRECT(area_gestora&amp;"!$D$6:$D$1000"),linha_itemPAC+1)=0,"NÃO INFORMADO", INDEX(INDIRECT(area_gestora&amp;"!$D$6:$D$1000"),linha_itemPAC+1)))),"")</f>
        <v>CATSER</v>
      </c>
      <c r="D364" s="64">
        <f ca="1">IFERROR(IF(ISERROR(VALUE(Dados_tratados[[#This Row],[Catálogo]]))=FALSE,Dados_tratados[[#This Row],[Catálogo]],VLOOKUP(Dados_tratados[[#This Row],[Catálogo]],$S$3:$T$6,2,FALSE)),"")</f>
        <v>1</v>
      </c>
      <c r="E364" s="64">
        <f ca="1">IFERROR(IF(INDEX(INDIRECT(area_gestora&amp;"!$E$6:$E$1000"),linha_itemPAC+1)="N/A",9999999,
IF(INDEX(INDIRECT(area_gestora&amp;"!$E$6:$E$1000"),linha_itemPAC+1)="",0,
VALUE(INDEX(INDIRECT(area_gestora&amp;"!$E$6:$E$1000"),linha_itemPAC+1)))),"")</f>
        <v>14052</v>
      </c>
      <c r="F364" s="64">
        <f ca="1">IFERROR(IF(Dados_tratados[[#This Row],[Código CATSER ou Classe CATMAT]]="","",VALUE(1&amp;TEXT(Dados_tratados[[#This Row],[Código CATSER ou Classe CATMAT]],"0000000")&amp;Dados_tratados[[#This Row],[ID Catálogo]])),"")</f>
        <v>100140521</v>
      </c>
      <c r="G364" s="64" t="str">
        <f ca="1">IF(Dados_tratados[[#This Row],[Código CATSER ou Classe CATMAT]]="","",COUNTIF(catmat_col_range,Dados_tratados[[#This Row],[Concatenação ID 1-catálogo-código]])&amp;"-"&amp;Dados_tratados[[#This Row],[Concatenação ID 1-catálogo-código]])</f>
        <v>1-100140521</v>
      </c>
      <c r="H364" s="65">
        <f ca="1">IFERROR(INDEX(INDIRECT(area_gestora&amp;"!$L$6:$L$1000"),linha_itemPAC+1),"")</f>
        <v>13174</v>
      </c>
      <c r="I364" s="66" t="str">
        <f ca="1">Dados_tratados[[#This Row],[Área Gestora]]&amp;"-"&amp;Dados_tratados[[#This Row],[ID PCA]]</f>
        <v>UBAS-1</v>
      </c>
      <c r="K364" s="67">
        <f ca="1">IFERROR(SMALL(Dados_tratados[Concatenação ID 1-catálogo-código],ROW(Dados_tratados[[#This Row],[Concatenação ID 1-catálogo-código]])-2),"")</f>
        <v>100275021</v>
      </c>
      <c r="L364" s="67" t="str">
        <f ca="1">IFERROR(INDEX('Tratamento de dados'!$S$3:$S$6,MATCH(VALUE(RIGHT(Dados_ordenados[[#This Row],[ID 1-catálogo-código]],1)),'Tratamento de dados'!$T$3:$T$6,0)),"")</f>
        <v>CATSER</v>
      </c>
      <c r="M364" s="67">
        <f ca="1">IFERROR(VALUE(MID(Dados_ordenados[[#This Row],[ID 1-catálogo-código]],2,7)),"")</f>
        <v>27502</v>
      </c>
      <c r="N364" s="68">
        <f ca="1">IFERROR(VLOOKUP(COUNTIF(catmat_ord_col_range,Dados_ordenados[[#This Row],[ID 1-catálogo-código]])&amp;"-"&amp;Dados_ordenados[[#This Row],[ID 1-catálogo-código]],Dados_tratados[[CATMAT/CATSER - Contagem de ocorrências]:[Área Gestora + ID]],2,FALSE),"")</f>
        <v>5472</v>
      </c>
      <c r="O364" s="69" t="str">
        <f ca="1">IFERROR(VLOOKUP(COUNTIF(catmat_ord_col_range,Dados_ordenados[[#This Row],[ID 1-catálogo-código]])&amp;"-"&amp;Dados_ordenados[[#This Row],[ID 1-catálogo-código]],Dados_tratados[[CATMAT/CATSER - Contagem de ocorrências]:[Área Gestora + ID]],3,FALSE),"")</f>
        <v>SETI-47</v>
      </c>
      <c r="P364" s="70" t="str">
        <f ca="1">IF(OR(Dados_ordenados[[#This Row],[ID 1-catálogo-código]]="",Dados_ordenados[[#This Row],[ID 1-catálogo-código]]&lt;&gt;catmat_anterior),Dados_ordenados[[#This Row],[Área Gestora-ID]],areagestoraID_anterior&amp;", "&amp;Dados_ordenados[[#This Row],[Área Gestora-ID]])</f>
        <v>EMAG-13, EMAG-14, SETI-8, SETI-9, SETI-10, SETI-32, SETI-37, SETI-38, SETI-42, SETI-47</v>
      </c>
      <c r="Q364" s="70" t="str">
        <f ca="1">IF(OR(Dados_ordenados[[#This Row],[ID 1-catálogo-código]]="",Dados_ordenados[[#This Row],[ID 1-catálogo-código]]&lt;&gt;catmat_proximo),Dados_ordenados[[#This Row],[ID concatenado por catálogo/código]],"")</f>
        <v/>
      </c>
    </row>
    <row r="365" spans="1:17" x14ac:dyDescent="0.25">
      <c r="A365" s="63" t="str">
        <f ca="1">area_gestora_concatenada</f>
        <v>UBAS</v>
      </c>
      <c r="B365" s="64">
        <f ca="1">IFERROR(IF(INDEX(INDIRECT(area_gestora&amp;"!$B$6:$B$1000"),linha_itemPAC+1)=0,"NÃO INFORMADO",INDEX(INDIRECT(area_gestora&amp;"!$B$6:$B$1000"),linha_itemPAC+1)),"")</f>
        <v>2</v>
      </c>
      <c r="C365" s="64" t="str">
        <f ca="1">IFERROR(IF(INDEX(INDIRECT(area_gestora&amp;"!$D$6:$D$1000"),linha_itemPAC+1)="N/A","N/A", IF(INDEX(INDIRECT(area_gestora&amp;"!$D$6:$D$1000"),linha_itemPAC+1)="","NÃO INFORMADO", IF(INDEX(INDIRECT(area_gestora&amp;"!$D$6:$D$1000"),linha_itemPAC+1)=0,"NÃO INFORMADO", INDEX(INDIRECT(area_gestora&amp;"!$D$6:$D$1000"),linha_itemPAC+1)))),"")</f>
        <v>CATSER</v>
      </c>
      <c r="D365" s="64">
        <f ca="1">IFERROR(IF(ISERROR(VALUE(Dados_tratados[[#This Row],[Catálogo]]))=FALSE,Dados_tratados[[#This Row],[Catálogo]],VLOOKUP(Dados_tratados[[#This Row],[Catálogo]],$S$3:$T$6,2,FALSE)),"")</f>
        <v>1</v>
      </c>
      <c r="E365" s="64">
        <f ca="1">IFERROR(IF(INDEX(INDIRECT(area_gestora&amp;"!$E$6:$E$1000"),linha_itemPAC+1)="N/A",9999999,
IF(INDEX(INDIRECT(area_gestora&amp;"!$E$6:$E$1000"),linha_itemPAC+1)="",0,
VALUE(INDEX(INDIRECT(area_gestora&amp;"!$E$6:$E$1000"),linha_itemPAC+1)))),"")</f>
        <v>12920</v>
      </c>
      <c r="F365" s="64">
        <f ca="1">IFERROR(IF(Dados_tratados[[#This Row],[Código CATSER ou Classe CATMAT]]="","",VALUE(1&amp;TEXT(Dados_tratados[[#This Row],[Código CATSER ou Classe CATMAT]],"0000000")&amp;Dados_tratados[[#This Row],[ID Catálogo]])),"")</f>
        <v>100129201</v>
      </c>
      <c r="G365" s="64" t="str">
        <f ca="1">IF(Dados_tratados[[#This Row],[Código CATSER ou Classe CATMAT]]="","",COUNTIF(catmat_col_range,Dados_tratados[[#This Row],[Concatenação ID 1-catálogo-código]])&amp;"-"&amp;Dados_tratados[[#This Row],[Concatenação ID 1-catálogo-código]])</f>
        <v>1-100129201</v>
      </c>
      <c r="H365" s="65">
        <f ca="1">IFERROR(INDEX(INDIRECT(area_gestora&amp;"!$L$6:$L$1000"),linha_itemPAC+1),"")</f>
        <v>34370113.43</v>
      </c>
      <c r="I365" s="66" t="str">
        <f ca="1">Dados_tratados[[#This Row],[Área Gestora]]&amp;"-"&amp;Dados_tratados[[#This Row],[ID PCA]]</f>
        <v>UBAS-2</v>
      </c>
      <c r="K365" s="67">
        <f ca="1">IFERROR(SMALL(Dados_tratados[Concatenação ID 1-catálogo-código],ROW(Dados_tratados[[#This Row],[Concatenação ID 1-catálogo-código]])-2),"")</f>
        <v>100275021</v>
      </c>
      <c r="L365" s="67" t="str">
        <f ca="1">IFERROR(INDEX('Tratamento de dados'!$S$3:$S$6,MATCH(VALUE(RIGHT(Dados_ordenados[[#This Row],[ID 1-catálogo-código]],1)),'Tratamento de dados'!$T$3:$T$6,0)),"")</f>
        <v>CATSER</v>
      </c>
      <c r="M365" s="67">
        <f ca="1">IFERROR(VALUE(MID(Dados_ordenados[[#This Row],[ID 1-catálogo-código]],2,7)),"")</f>
        <v>27502</v>
      </c>
      <c r="N365" s="68">
        <f ca="1">IFERROR(VLOOKUP(COUNTIF(catmat_ord_col_range,Dados_ordenados[[#This Row],[ID 1-catálogo-código]])&amp;"-"&amp;Dados_ordenados[[#This Row],[ID 1-catálogo-código]],Dados_tratados[[CATMAT/CATSER - Contagem de ocorrências]:[Área Gestora + ID]],2,FALSE),"")</f>
        <v>190512</v>
      </c>
      <c r="O365" s="69" t="str">
        <f ca="1">IFERROR(VLOOKUP(COUNTIF(catmat_ord_col_range,Dados_ordenados[[#This Row],[ID 1-catálogo-código]])&amp;"-"&amp;Dados_ordenados[[#This Row],[ID 1-catálogo-código]],Dados_tratados[[CATMAT/CATSER - Contagem de ocorrências]:[Área Gestora + ID]],3,FALSE),"")</f>
        <v>SETI-49</v>
      </c>
      <c r="P365" s="70" t="str">
        <f ca="1">IF(OR(Dados_ordenados[[#This Row],[ID 1-catálogo-código]]="",Dados_ordenados[[#This Row],[ID 1-catálogo-código]]&lt;&gt;catmat_anterior),Dados_ordenados[[#This Row],[Área Gestora-ID]],areagestoraID_anterior&amp;", "&amp;Dados_ordenados[[#This Row],[Área Gestora-ID]])</f>
        <v>EMAG-13, EMAG-14, SETI-8, SETI-9, SETI-10, SETI-32, SETI-37, SETI-38, SETI-42, SETI-47, SETI-49</v>
      </c>
      <c r="Q365" s="70" t="str">
        <f ca="1">IF(OR(Dados_ordenados[[#This Row],[ID 1-catálogo-código]]="",Dados_ordenados[[#This Row],[ID 1-catálogo-código]]&lt;&gt;catmat_proximo),Dados_ordenados[[#This Row],[ID concatenado por catálogo/código]],"")</f>
        <v/>
      </c>
    </row>
    <row r="366" spans="1:17" x14ac:dyDescent="0.25">
      <c r="A366" s="63" t="str">
        <f ca="1">area_gestora_concatenada</f>
        <v>UBAS</v>
      </c>
      <c r="B366" s="64">
        <f ca="1">IFERROR(IF(INDEX(INDIRECT(area_gestora&amp;"!$B$6:$B$1000"),linha_itemPAC+1)=0,"NÃO INFORMADO",INDEX(INDIRECT(area_gestora&amp;"!$B$6:$B$1000"),linha_itemPAC+1)),"")</f>
        <v>3</v>
      </c>
      <c r="C366" s="64" t="str">
        <f ca="1">IFERROR(IF(INDEX(INDIRECT(area_gestora&amp;"!$D$6:$D$1000"),linha_itemPAC+1)="N/A","N/A", IF(INDEX(INDIRECT(area_gestora&amp;"!$D$6:$D$1000"),linha_itemPAC+1)="","NÃO INFORMADO", IF(INDEX(INDIRECT(area_gestora&amp;"!$D$6:$D$1000"),linha_itemPAC+1)=0,"NÃO INFORMADO", INDEX(INDIRECT(area_gestora&amp;"!$D$6:$D$1000"),linha_itemPAC+1)))),"")</f>
        <v>CATSER</v>
      </c>
      <c r="D366" s="64">
        <f ca="1">IFERROR(IF(ISERROR(VALUE(Dados_tratados[[#This Row],[Catálogo]]))=FALSE,Dados_tratados[[#This Row],[Catálogo]],VLOOKUP(Dados_tratados[[#This Row],[Catálogo]],$S$3:$T$6,2,FALSE)),"")</f>
        <v>1</v>
      </c>
      <c r="E366" s="64">
        <f ca="1">IFERROR(IF(INDEX(INDIRECT(area_gestora&amp;"!$E$6:$E$1000"),linha_itemPAC+1)="N/A",9999999,
IF(INDEX(INDIRECT(area_gestora&amp;"!$E$6:$E$1000"),linha_itemPAC+1)="",0,
VALUE(INDEX(INDIRECT(area_gestora&amp;"!$E$6:$E$1000"),linha_itemPAC+1)))),"")</f>
        <v>14052</v>
      </c>
      <c r="F366" s="64">
        <f ca="1">IFERROR(IF(Dados_tratados[[#This Row],[Código CATSER ou Classe CATMAT]]="","",VALUE(1&amp;TEXT(Dados_tratados[[#This Row],[Código CATSER ou Classe CATMAT]],"0000000")&amp;Dados_tratados[[#This Row],[ID Catálogo]])),"")</f>
        <v>100140521</v>
      </c>
      <c r="G366" s="64" t="str">
        <f ca="1">IF(Dados_tratados[[#This Row],[Código CATSER ou Classe CATMAT]]="","",COUNTIF(catmat_col_range,Dados_tratados[[#This Row],[Concatenação ID 1-catálogo-código]])&amp;"-"&amp;Dados_tratados[[#This Row],[Concatenação ID 1-catálogo-código]])</f>
        <v>2-100140521</v>
      </c>
      <c r="H366" s="65">
        <f ca="1">IFERROR(INDEX(INDIRECT(area_gestora&amp;"!$L$6:$L$1000"),linha_itemPAC+1),"")</f>
        <v>24425</v>
      </c>
      <c r="I366" s="66" t="str">
        <f ca="1">Dados_tratados[[#This Row],[Área Gestora]]&amp;"-"&amp;Dados_tratados[[#This Row],[ID PCA]]</f>
        <v>UBAS-3</v>
      </c>
      <c r="K366" s="67">
        <f ca="1">IFERROR(SMALL(Dados_tratados[Concatenação ID 1-catálogo-código],ROW(Dados_tratados[[#This Row],[Concatenação ID 1-catálogo-código]])-2),"")</f>
        <v>100275021</v>
      </c>
      <c r="L366" s="67" t="str">
        <f ca="1">IFERROR(INDEX('Tratamento de dados'!$S$3:$S$6,MATCH(VALUE(RIGHT(Dados_ordenados[[#This Row],[ID 1-catálogo-código]],1)),'Tratamento de dados'!$T$3:$T$6,0)),"")</f>
        <v>CATSER</v>
      </c>
      <c r="M366" s="67">
        <f ca="1">IFERROR(VALUE(MID(Dados_ordenados[[#This Row],[ID 1-catálogo-código]],2,7)),"")</f>
        <v>27502</v>
      </c>
      <c r="N366" s="68">
        <f ca="1">IFERROR(VLOOKUP(COUNTIF(catmat_ord_col_range,Dados_ordenados[[#This Row],[ID 1-catálogo-código]])&amp;"-"&amp;Dados_ordenados[[#This Row],[ID 1-catálogo-código]],Dados_tratados[[CATMAT/CATSER - Contagem de ocorrências]:[Área Gestora + ID]],2,FALSE),"")</f>
        <v>3864443</v>
      </c>
      <c r="O366" s="69" t="str">
        <f ca="1">IFERROR(VLOOKUP(COUNTIF(catmat_ord_col_range,Dados_ordenados[[#This Row],[ID 1-catálogo-código]])&amp;"-"&amp;Dados_ordenados[[#This Row],[ID 1-catálogo-código]],Dados_tratados[[CATMAT/CATSER - Contagem de ocorrências]:[Área Gestora + ID]],3,FALSE),"")</f>
        <v>SETI-50</v>
      </c>
      <c r="P366" s="70" t="str">
        <f ca="1">IF(OR(Dados_ordenados[[#This Row],[ID 1-catálogo-código]]="",Dados_ordenados[[#This Row],[ID 1-catálogo-código]]&lt;&gt;catmat_anterior),Dados_ordenados[[#This Row],[Área Gestora-ID]],areagestoraID_anterior&amp;", "&amp;Dados_ordenados[[#This Row],[Área Gestora-ID]])</f>
        <v>EMAG-13, EMAG-14, SETI-8, SETI-9, SETI-10, SETI-32, SETI-37, SETI-38, SETI-42, SETI-47, SETI-49, SETI-50</v>
      </c>
      <c r="Q366" s="70" t="str">
        <f ca="1">IF(OR(Dados_ordenados[[#This Row],[ID 1-catálogo-código]]="",Dados_ordenados[[#This Row],[ID 1-catálogo-código]]&lt;&gt;catmat_proximo),Dados_ordenados[[#This Row],[ID concatenado por catálogo/código]],"")</f>
        <v/>
      </c>
    </row>
    <row r="367" spans="1:17" x14ac:dyDescent="0.25">
      <c r="A367" s="63" t="str">
        <f ca="1">area_gestora_concatenada</f>
        <v>UBAS</v>
      </c>
      <c r="B367" s="64">
        <f ca="1">IFERROR(IF(INDEX(INDIRECT(area_gestora&amp;"!$B$6:$B$1000"),linha_itemPAC+1)=0,"NÃO INFORMADO",INDEX(INDIRECT(area_gestora&amp;"!$B$6:$B$1000"),linha_itemPAC+1)),"")</f>
        <v>4</v>
      </c>
      <c r="C367" s="64" t="str">
        <f ca="1">IFERROR(IF(INDEX(INDIRECT(area_gestora&amp;"!$D$6:$D$1000"),linha_itemPAC+1)="N/A","N/A", IF(INDEX(INDIRECT(area_gestora&amp;"!$D$6:$D$1000"),linha_itemPAC+1)="","NÃO INFORMADO", IF(INDEX(INDIRECT(area_gestora&amp;"!$D$6:$D$1000"),linha_itemPAC+1)=0,"NÃO INFORMADO", INDEX(INDIRECT(area_gestora&amp;"!$D$6:$D$1000"),linha_itemPAC+1)))),"")</f>
        <v>CATMAT</v>
      </c>
      <c r="D367" s="64">
        <f ca="1">IFERROR(IF(ISERROR(VALUE(Dados_tratados[[#This Row],[Catálogo]]))=FALSE,Dados_tratados[[#This Row],[Catálogo]],VLOOKUP(Dados_tratados[[#This Row],[Catálogo]],$S$3:$T$6,2,FALSE)),"")</f>
        <v>2</v>
      </c>
      <c r="E367" s="64">
        <f ca="1">IFERROR(IF(INDEX(INDIRECT(area_gestora&amp;"!$E$6:$E$1000"),linha_itemPAC+1)="N/A",9999999,
IF(INDEX(INDIRECT(area_gestora&amp;"!$E$6:$E$1000"),linha_itemPAC+1)="",0,
VALUE(INDEX(INDIRECT(area_gestora&amp;"!$E$6:$E$1000"),linha_itemPAC+1)))),"")</f>
        <v>6505</v>
      </c>
      <c r="F367" s="64">
        <f ca="1">IFERROR(IF(Dados_tratados[[#This Row],[Código CATSER ou Classe CATMAT]]="","",VALUE(1&amp;TEXT(Dados_tratados[[#This Row],[Código CATSER ou Classe CATMAT]],"0000000")&amp;Dados_tratados[[#This Row],[ID Catálogo]])),"")</f>
        <v>100065052</v>
      </c>
      <c r="G367" s="64" t="str">
        <f ca="1">IF(Dados_tratados[[#This Row],[Código CATSER ou Classe CATMAT]]="","",COUNTIF(catmat_col_range,Dados_tratados[[#This Row],[Concatenação ID 1-catálogo-código]])&amp;"-"&amp;Dados_tratados[[#This Row],[Concatenação ID 1-catálogo-código]])</f>
        <v>1-100065052</v>
      </c>
      <c r="H367" s="65">
        <f ca="1">IFERROR(INDEX(INDIRECT(area_gestora&amp;"!$L$6:$L$1000"),linha_itemPAC+1),"")</f>
        <v>9521</v>
      </c>
      <c r="I367" s="66" t="str">
        <f ca="1">Dados_tratados[[#This Row],[Área Gestora]]&amp;"-"&amp;Dados_tratados[[#This Row],[ID PCA]]</f>
        <v>UBAS-4</v>
      </c>
      <c r="K367" s="67">
        <f ca="1">IFERROR(SMALL(Dados_tratados[Concatenação ID 1-catálogo-código],ROW(Dados_tratados[[#This Row],[Concatenação ID 1-catálogo-código]])-2),"")</f>
        <v>100275021</v>
      </c>
      <c r="L367" s="67" t="str">
        <f ca="1">IFERROR(INDEX('Tratamento de dados'!$S$3:$S$6,MATCH(VALUE(RIGHT(Dados_ordenados[[#This Row],[ID 1-catálogo-código]],1)),'Tratamento de dados'!$T$3:$T$6,0)),"")</f>
        <v>CATSER</v>
      </c>
      <c r="M367" s="67">
        <f ca="1">IFERROR(VALUE(MID(Dados_ordenados[[#This Row],[ID 1-catálogo-código]],2,7)),"")</f>
        <v>27502</v>
      </c>
      <c r="N367" s="68">
        <f ca="1">IFERROR(VLOOKUP(COUNTIF(catmat_ord_col_range,Dados_ordenados[[#This Row],[ID 1-catálogo-código]])&amp;"-"&amp;Dados_ordenados[[#This Row],[ID 1-catálogo-código]],Dados_tratados[[CATMAT/CATSER - Contagem de ocorrências]:[Área Gestora + ID]],2,FALSE),"")</f>
        <v>228355</v>
      </c>
      <c r="O367" s="69" t="str">
        <f ca="1">IFERROR(VLOOKUP(COUNTIF(catmat_ord_col_range,Dados_ordenados[[#This Row],[ID 1-catálogo-código]])&amp;"-"&amp;Dados_ordenados[[#This Row],[ID 1-catálogo-código]],Dados_tratados[[CATMAT/CATSER - Contagem de ocorrências]:[Área Gestora + ID]],3,FALSE),"")</f>
        <v>SETI-51</v>
      </c>
      <c r="P367" s="70" t="str">
        <f ca="1">IF(OR(Dados_ordenados[[#This Row],[ID 1-catálogo-código]]="",Dados_ordenados[[#This Row],[ID 1-catálogo-código]]&lt;&gt;catmat_anterior),Dados_ordenados[[#This Row],[Área Gestora-ID]],areagestoraID_anterior&amp;", "&amp;Dados_ordenados[[#This Row],[Área Gestora-ID]])</f>
        <v>EMAG-13, EMAG-14, SETI-8, SETI-9, SETI-10, SETI-32, SETI-37, SETI-38, SETI-42, SETI-47, SETI-49, SETI-50, SETI-51</v>
      </c>
      <c r="Q367" s="70" t="str">
        <f ca="1">IF(OR(Dados_ordenados[[#This Row],[ID 1-catálogo-código]]="",Dados_ordenados[[#This Row],[ID 1-catálogo-código]]&lt;&gt;catmat_proximo),Dados_ordenados[[#This Row],[ID concatenado por catálogo/código]],"")</f>
        <v/>
      </c>
    </row>
    <row r="368" spans="1:17" x14ac:dyDescent="0.25">
      <c r="A368" s="63" t="str">
        <f ca="1">area_gestora_concatenada</f>
        <v>UBAS</v>
      </c>
      <c r="B368" s="64">
        <f ca="1">IFERROR(IF(INDEX(INDIRECT(area_gestora&amp;"!$B$6:$B$1000"),linha_itemPAC+1)=0,"NÃO INFORMADO",INDEX(INDIRECT(area_gestora&amp;"!$B$6:$B$1000"),linha_itemPAC+1)),"")</f>
        <v>5</v>
      </c>
      <c r="C368" s="64" t="str">
        <f ca="1">IFERROR(IF(INDEX(INDIRECT(area_gestora&amp;"!$D$6:$D$1000"),linha_itemPAC+1)="N/A","N/A", IF(INDEX(INDIRECT(area_gestora&amp;"!$D$6:$D$1000"),linha_itemPAC+1)="","NÃO INFORMADO", IF(INDEX(INDIRECT(area_gestora&amp;"!$D$6:$D$1000"),linha_itemPAC+1)=0,"NÃO INFORMADO", INDEX(INDIRECT(area_gestora&amp;"!$D$6:$D$1000"),linha_itemPAC+1)))),"")</f>
        <v>CATMAT</v>
      </c>
      <c r="D368" s="64">
        <f ca="1">IFERROR(IF(ISERROR(VALUE(Dados_tratados[[#This Row],[Catálogo]]))=FALSE,Dados_tratados[[#This Row],[Catálogo]],VLOOKUP(Dados_tratados[[#This Row],[Catálogo]],$S$3:$T$6,2,FALSE)),"")</f>
        <v>2</v>
      </c>
      <c r="E368" s="64">
        <f ca="1">IFERROR(IF(INDEX(INDIRECT(area_gestora&amp;"!$E$6:$E$1000"),linha_itemPAC+1)="N/A",9999999,
IF(INDEX(INDIRECT(area_gestora&amp;"!$E$6:$E$1000"),linha_itemPAC+1)="",0,
VALUE(INDEX(INDIRECT(area_gestora&amp;"!$E$6:$E$1000"),linha_itemPAC+1)))),"")</f>
        <v>6520</v>
      </c>
      <c r="F368" s="64">
        <f ca="1">IFERROR(IF(Dados_tratados[[#This Row],[Código CATSER ou Classe CATMAT]]="","",VALUE(1&amp;TEXT(Dados_tratados[[#This Row],[Código CATSER ou Classe CATMAT]],"0000000")&amp;Dados_tratados[[#This Row],[ID Catálogo]])),"")</f>
        <v>100065202</v>
      </c>
      <c r="G368" s="64" t="str">
        <f ca="1">IF(Dados_tratados[[#This Row],[Código CATSER ou Classe CATMAT]]="","",COUNTIF(catmat_col_range,Dados_tratados[[#This Row],[Concatenação ID 1-catálogo-código]])&amp;"-"&amp;Dados_tratados[[#This Row],[Concatenação ID 1-catálogo-código]])</f>
        <v>1-100065202</v>
      </c>
      <c r="H368" s="65">
        <f ca="1">IFERROR(INDEX(INDIRECT(area_gestora&amp;"!$L$6:$L$1000"),linha_itemPAC+1),"")</f>
        <v>9519</v>
      </c>
      <c r="I368" s="66" t="str">
        <f ca="1">Dados_tratados[[#This Row],[Área Gestora]]&amp;"-"&amp;Dados_tratados[[#This Row],[ID PCA]]</f>
        <v>UBAS-5</v>
      </c>
      <c r="K368" s="67">
        <f ca="1">IFERROR(SMALL(Dados_tratados[Concatenação ID 1-catálogo-código],ROW(Dados_tratados[[#This Row],[Concatenação ID 1-catálogo-código]])-2),"")</f>
        <v>100275021</v>
      </c>
      <c r="L368" s="67" t="str">
        <f ca="1">IFERROR(INDEX('Tratamento de dados'!$S$3:$S$6,MATCH(VALUE(RIGHT(Dados_ordenados[[#This Row],[ID 1-catálogo-código]],1)),'Tratamento de dados'!$T$3:$T$6,0)),"")</f>
        <v>CATSER</v>
      </c>
      <c r="M368" s="67">
        <f ca="1">IFERROR(VALUE(MID(Dados_ordenados[[#This Row],[ID 1-catálogo-código]],2,7)),"")</f>
        <v>27502</v>
      </c>
      <c r="N368" s="68">
        <f ca="1">IFERROR(VLOOKUP(COUNTIF(catmat_ord_col_range,Dados_ordenados[[#This Row],[ID 1-catálogo-código]])&amp;"-"&amp;Dados_ordenados[[#This Row],[ID 1-catálogo-código]],Dados_tratados[[CATMAT/CATSER - Contagem de ocorrências]:[Área Gestora + ID]],2,FALSE),"")</f>
        <v>578376</v>
      </c>
      <c r="O368" s="69" t="str">
        <f ca="1">IFERROR(VLOOKUP(COUNTIF(catmat_ord_col_range,Dados_ordenados[[#This Row],[ID 1-catálogo-código]])&amp;"-"&amp;Dados_ordenados[[#This Row],[ID 1-catálogo-código]],Dados_tratados[[CATMAT/CATSER - Contagem de ocorrências]:[Área Gestora + ID]],3,FALSE),"")</f>
        <v>SETI-54</v>
      </c>
      <c r="P368" s="70" t="str">
        <f ca="1">IF(OR(Dados_ordenados[[#This Row],[ID 1-catálogo-código]]="",Dados_ordenados[[#This Row],[ID 1-catálogo-código]]&lt;&gt;catmat_anterior),Dados_ordenados[[#This Row],[Área Gestora-ID]],areagestoraID_anterior&amp;", "&amp;Dados_ordenados[[#This Row],[Área Gestora-ID]])</f>
        <v>EMAG-13, EMAG-14, SETI-8, SETI-9, SETI-10, SETI-32, SETI-37, SETI-38, SETI-42, SETI-47, SETI-49, SETI-50, SETI-51, SETI-54</v>
      </c>
      <c r="Q368" s="70" t="str">
        <f ca="1">IF(OR(Dados_ordenados[[#This Row],[ID 1-catálogo-código]]="",Dados_ordenados[[#This Row],[ID 1-catálogo-código]]&lt;&gt;catmat_proximo),Dados_ordenados[[#This Row],[ID concatenado por catálogo/código]],"")</f>
        <v/>
      </c>
    </row>
    <row r="369" spans="1:17" x14ac:dyDescent="0.25">
      <c r="A369" s="63" t="str">
        <f ca="1">area_gestora_concatenada</f>
        <v>UBAS</v>
      </c>
      <c r="B369" s="64">
        <f ca="1">IFERROR(IF(INDEX(INDIRECT(area_gestora&amp;"!$B$6:$B$1000"),linha_itemPAC+1)=0,"NÃO INFORMADO",INDEX(INDIRECT(area_gestora&amp;"!$B$6:$B$1000"),linha_itemPAC+1)),"")</f>
        <v>6</v>
      </c>
      <c r="C369" s="64" t="str">
        <f ca="1">IFERROR(IF(INDEX(INDIRECT(area_gestora&amp;"!$D$6:$D$1000"),linha_itemPAC+1)="N/A","N/A", IF(INDEX(INDIRECT(area_gestora&amp;"!$D$6:$D$1000"),linha_itemPAC+1)="","NÃO INFORMADO", IF(INDEX(INDIRECT(area_gestora&amp;"!$D$6:$D$1000"),linha_itemPAC+1)=0,"NÃO INFORMADO", INDEX(INDIRECT(area_gestora&amp;"!$D$6:$D$1000"),linha_itemPAC+1)))),"")</f>
        <v>CATMAT</v>
      </c>
      <c r="D369" s="64">
        <f ca="1">IFERROR(IF(ISERROR(VALUE(Dados_tratados[[#This Row],[Catálogo]]))=FALSE,Dados_tratados[[#This Row],[Catálogo]],VLOOKUP(Dados_tratados[[#This Row],[Catálogo]],$S$3:$T$6,2,FALSE)),"")</f>
        <v>2</v>
      </c>
      <c r="E369" s="64">
        <f ca="1">IFERROR(IF(INDEX(INDIRECT(area_gestora&amp;"!$E$6:$E$1000"),linha_itemPAC+1)="N/A",9999999,
IF(INDEX(INDIRECT(area_gestora&amp;"!$E$6:$E$1000"),linha_itemPAC+1)="",0,
VALUE(INDEX(INDIRECT(area_gestora&amp;"!$E$6:$E$1000"),linha_itemPAC+1)))),"")</f>
        <v>6515</v>
      </c>
      <c r="F369" s="64">
        <f ca="1">IFERROR(IF(Dados_tratados[[#This Row],[Código CATSER ou Classe CATMAT]]="","",VALUE(1&amp;TEXT(Dados_tratados[[#This Row],[Código CATSER ou Classe CATMAT]],"0000000")&amp;Dados_tratados[[#This Row],[ID Catálogo]])),"")</f>
        <v>100065152</v>
      </c>
      <c r="G369" s="64" t="str">
        <f ca="1">IF(Dados_tratados[[#This Row],[Código CATSER ou Classe CATMAT]]="","",COUNTIF(catmat_col_range,Dados_tratados[[#This Row],[Concatenação ID 1-catálogo-código]])&amp;"-"&amp;Dados_tratados[[#This Row],[Concatenação ID 1-catálogo-código]])</f>
        <v>1-100065152</v>
      </c>
      <c r="H369" s="65">
        <f ca="1">IFERROR(INDEX(INDIRECT(area_gestora&amp;"!$L$6:$L$1000"),linha_itemPAC+1),"")</f>
        <v>13590</v>
      </c>
      <c r="I369" s="66" t="str">
        <f ca="1">Dados_tratados[[#This Row],[Área Gestora]]&amp;"-"&amp;Dados_tratados[[#This Row],[ID PCA]]</f>
        <v>UBAS-6</v>
      </c>
      <c r="K369" s="67">
        <f ca="1">IFERROR(SMALL(Dados_tratados[Concatenação ID 1-catálogo-código],ROW(Dados_tratados[[#This Row],[Concatenação ID 1-catálogo-código]])-2),"")</f>
        <v>100275021</v>
      </c>
      <c r="L369" s="67" t="str">
        <f ca="1">IFERROR(INDEX('Tratamento de dados'!$S$3:$S$6,MATCH(VALUE(RIGHT(Dados_ordenados[[#This Row],[ID 1-catálogo-código]],1)),'Tratamento de dados'!$T$3:$T$6,0)),"")</f>
        <v>CATSER</v>
      </c>
      <c r="M369" s="67">
        <f ca="1">IFERROR(VALUE(MID(Dados_ordenados[[#This Row],[ID 1-catálogo-código]],2,7)),"")</f>
        <v>27502</v>
      </c>
      <c r="N369" s="68">
        <f ca="1">IFERROR(VLOOKUP(COUNTIF(catmat_ord_col_range,Dados_ordenados[[#This Row],[ID 1-catálogo-código]])&amp;"-"&amp;Dados_ordenados[[#This Row],[ID 1-catálogo-código]],Dados_tratados[[CATMAT/CATSER - Contagem de ocorrências]:[Área Gestora + ID]],2,FALSE),"")</f>
        <v>257036</v>
      </c>
      <c r="O369" s="69" t="str">
        <f ca="1">IFERROR(VLOOKUP(COUNTIF(catmat_ord_col_range,Dados_ordenados[[#This Row],[ID 1-catálogo-código]])&amp;"-"&amp;Dados_ordenados[[#This Row],[ID 1-catálogo-código]],Dados_tratados[[CATMAT/CATSER - Contagem de ocorrências]:[Área Gestora + ID]],3,FALSE),"")</f>
        <v>SETI-61</v>
      </c>
      <c r="P369" s="70" t="str">
        <f ca="1">IF(OR(Dados_ordenados[[#This Row],[ID 1-catálogo-código]]="",Dados_ordenados[[#This Row],[ID 1-catálogo-código]]&lt;&gt;catmat_anterior),Dados_ordenados[[#This Row],[Área Gestora-ID]],areagestoraID_anterior&amp;", "&amp;Dados_ordenados[[#This Row],[Área Gestora-ID]])</f>
        <v>EMAG-13, EMAG-14, SETI-8, SETI-9, SETI-10, SETI-32, SETI-37, SETI-38, SETI-42, SETI-47, SETI-49, SETI-50, SETI-51, SETI-54, SETI-61</v>
      </c>
      <c r="Q369" s="70" t="str">
        <f ca="1">IF(OR(Dados_ordenados[[#This Row],[ID 1-catálogo-código]]="",Dados_ordenados[[#This Row],[ID 1-catálogo-código]]&lt;&gt;catmat_proximo),Dados_ordenados[[#This Row],[ID concatenado por catálogo/código]],"")</f>
        <v/>
      </c>
    </row>
    <row r="370" spans="1:17" x14ac:dyDescent="0.25">
      <c r="A370" s="63" t="str">
        <f ca="1">area_gestora_concatenada</f>
        <v>UBAS</v>
      </c>
      <c r="B370" s="64">
        <f ca="1">IFERROR(IF(INDEX(INDIRECT(area_gestora&amp;"!$B$6:$B$1000"),linha_itemPAC+1)=0,"NÃO INFORMADO",INDEX(INDIRECT(area_gestora&amp;"!$B$6:$B$1000"),linha_itemPAC+1)),"")</f>
        <v>7</v>
      </c>
      <c r="C370" s="64" t="str">
        <f ca="1">IFERROR(IF(INDEX(INDIRECT(area_gestora&amp;"!$D$6:$D$1000"),linha_itemPAC+1)="N/A","N/A", IF(INDEX(INDIRECT(area_gestora&amp;"!$D$6:$D$1000"),linha_itemPAC+1)="","NÃO INFORMADO", IF(INDEX(INDIRECT(area_gestora&amp;"!$D$6:$D$1000"),linha_itemPAC+1)=0,"NÃO INFORMADO", INDEX(INDIRECT(area_gestora&amp;"!$D$6:$D$1000"),linha_itemPAC+1)))),"")</f>
        <v>CATMAT</v>
      </c>
      <c r="D370" s="64">
        <f ca="1">IFERROR(IF(ISERROR(VALUE(Dados_tratados[[#This Row],[Catálogo]]))=FALSE,Dados_tratados[[#This Row],[Catálogo]],VLOOKUP(Dados_tratados[[#This Row],[Catálogo]],$S$3:$T$6,2,FALSE)),"")</f>
        <v>2</v>
      </c>
      <c r="E370" s="64">
        <f ca="1">IFERROR(IF(INDEX(INDIRECT(area_gestora&amp;"!$E$6:$E$1000"),linha_itemPAC+1)="N/A",9999999,
IF(INDEX(INDIRECT(area_gestora&amp;"!$E$6:$E$1000"),linha_itemPAC+1)="",0,
VALUE(INDEX(INDIRECT(area_gestora&amp;"!$E$6:$E$1000"),linha_itemPAC+1)))),"")</f>
        <v>6530</v>
      </c>
      <c r="F370" s="64">
        <f ca="1">IFERROR(IF(Dados_tratados[[#This Row],[Código CATSER ou Classe CATMAT]]="","",VALUE(1&amp;TEXT(Dados_tratados[[#This Row],[Código CATSER ou Classe CATMAT]],"0000000")&amp;Dados_tratados[[#This Row],[ID Catálogo]])),"")</f>
        <v>100065302</v>
      </c>
      <c r="G370" s="64" t="str">
        <f ca="1">IF(Dados_tratados[[#This Row],[Código CATSER ou Classe CATMAT]]="","",COUNTIF(catmat_col_range,Dados_tratados[[#This Row],[Concatenação ID 1-catálogo-código]])&amp;"-"&amp;Dados_tratados[[#This Row],[Concatenação ID 1-catálogo-código]])</f>
        <v>1-100065302</v>
      </c>
      <c r="H370" s="65">
        <f ca="1">IFERROR(INDEX(INDIRECT(area_gestora&amp;"!$L$6:$L$1000"),linha_itemPAC+1),"")</f>
        <v>14082</v>
      </c>
      <c r="I370" s="66" t="str">
        <f ca="1">Dados_tratados[[#This Row],[Área Gestora]]&amp;"-"&amp;Dados_tratados[[#This Row],[ID PCA]]</f>
        <v>UBAS-7</v>
      </c>
      <c r="K370" s="67">
        <f ca="1">IFERROR(SMALL(Dados_tratados[Concatenação ID 1-catálogo-código],ROW(Dados_tratados[[#This Row],[Concatenação ID 1-catálogo-código]])-2),"")</f>
        <v>100275021</v>
      </c>
      <c r="L370" s="67" t="str">
        <f ca="1">IFERROR(INDEX('Tratamento de dados'!$S$3:$S$6,MATCH(VALUE(RIGHT(Dados_ordenados[[#This Row],[ID 1-catálogo-código]],1)),'Tratamento de dados'!$T$3:$T$6,0)),"")</f>
        <v>CATSER</v>
      </c>
      <c r="M370" s="67">
        <f ca="1">IFERROR(VALUE(MID(Dados_ordenados[[#This Row],[ID 1-catálogo-código]],2,7)),"")</f>
        <v>27502</v>
      </c>
      <c r="N370" s="68">
        <f ca="1">IFERROR(VLOOKUP(COUNTIF(catmat_ord_col_range,Dados_ordenados[[#This Row],[ID 1-catálogo-código]])&amp;"-"&amp;Dados_ordenados[[#This Row],[ID 1-catálogo-código]],Dados_tratados[[CATMAT/CATSER - Contagem de ocorrências]:[Área Gestora + ID]],2,FALSE),"")</f>
        <v>431692</v>
      </c>
      <c r="O370" s="69" t="str">
        <f ca="1">IFERROR(VLOOKUP(COUNTIF(catmat_ord_col_range,Dados_ordenados[[#This Row],[ID 1-catálogo-código]])&amp;"-"&amp;Dados_ordenados[[#This Row],[ID 1-catálogo-código]],Dados_tratados[[CATMAT/CATSER - Contagem de ocorrências]:[Área Gestora + ID]],3,FALSE),"")</f>
        <v>SETI-62</v>
      </c>
      <c r="P370" s="70" t="str">
        <f ca="1">IF(OR(Dados_ordenados[[#This Row],[ID 1-catálogo-código]]="",Dados_ordenados[[#This Row],[ID 1-catálogo-código]]&lt;&gt;catmat_anterior),Dados_ordenados[[#This Row],[Área Gestora-ID]],areagestoraID_anterior&amp;", "&amp;Dados_ordenados[[#This Row],[Área Gestora-ID]])</f>
        <v>EMAG-13, EMAG-14, SETI-8, SETI-9, SETI-10, SETI-32, SETI-37, SETI-38, SETI-42, SETI-47, SETI-49, SETI-50, SETI-51, SETI-54, SETI-61, SETI-62</v>
      </c>
      <c r="Q370" s="70" t="str">
        <f ca="1">IF(OR(Dados_ordenados[[#This Row],[ID 1-catálogo-código]]="",Dados_ordenados[[#This Row],[ID 1-catálogo-código]]&lt;&gt;catmat_proximo),Dados_ordenados[[#This Row],[ID concatenado por catálogo/código]],"")</f>
        <v/>
      </c>
    </row>
    <row r="371" spans="1:17" x14ac:dyDescent="0.25">
      <c r="A371" s="63" t="str">
        <f ca="1">area_gestora_concatenada</f>
        <v>UBAS</v>
      </c>
      <c r="B371" s="64">
        <f ca="1">IFERROR(IF(INDEX(INDIRECT(area_gestora&amp;"!$B$6:$B$1000"),linha_itemPAC+1)=0,"NÃO INFORMADO",INDEX(INDIRECT(area_gestora&amp;"!$B$6:$B$1000"),linha_itemPAC+1)),"")</f>
        <v>8</v>
      </c>
      <c r="C371" s="64" t="str">
        <f ca="1">IFERROR(IF(INDEX(INDIRECT(area_gestora&amp;"!$D$6:$D$1000"),linha_itemPAC+1)="N/A","N/A", IF(INDEX(INDIRECT(area_gestora&amp;"!$D$6:$D$1000"),linha_itemPAC+1)="","NÃO INFORMADO", IF(INDEX(INDIRECT(area_gestora&amp;"!$D$6:$D$1000"),linha_itemPAC+1)=0,"NÃO INFORMADO", INDEX(INDIRECT(area_gestora&amp;"!$D$6:$D$1000"),linha_itemPAC+1)))),"")</f>
        <v>CATMAT</v>
      </c>
      <c r="D371" s="64">
        <f ca="1">IFERROR(IF(ISERROR(VALUE(Dados_tratados[[#This Row],[Catálogo]]))=FALSE,Dados_tratados[[#This Row],[Catálogo]],VLOOKUP(Dados_tratados[[#This Row],[Catálogo]],$S$3:$T$6,2,FALSE)),"")</f>
        <v>2</v>
      </c>
      <c r="E371" s="64">
        <f ca="1">IFERROR(IF(INDEX(INDIRECT(area_gestora&amp;"!$E$6:$E$1000"),linha_itemPAC+1)="N/A",9999999,
IF(INDEX(INDIRECT(area_gestora&amp;"!$E$6:$E$1000"),linha_itemPAC+1)="",0,
VALUE(INDEX(INDIRECT(area_gestora&amp;"!$E$6:$E$1000"),linha_itemPAC+1)))),"")</f>
        <v>6530</v>
      </c>
      <c r="F371" s="64">
        <f ca="1">IFERROR(IF(Dados_tratados[[#This Row],[Código CATSER ou Classe CATMAT]]="","",VALUE(1&amp;TEXT(Dados_tratados[[#This Row],[Código CATSER ou Classe CATMAT]],"0000000")&amp;Dados_tratados[[#This Row],[ID Catálogo]])),"")</f>
        <v>100065302</v>
      </c>
      <c r="G371" s="64" t="str">
        <f ca="1">IF(Dados_tratados[[#This Row],[Código CATSER ou Classe CATMAT]]="","",COUNTIF(catmat_col_range,Dados_tratados[[#This Row],[Concatenação ID 1-catálogo-código]])&amp;"-"&amp;Dados_tratados[[#This Row],[Concatenação ID 1-catálogo-código]])</f>
        <v>2-100065302</v>
      </c>
      <c r="H371" s="65">
        <f ca="1">IFERROR(INDEX(INDIRECT(area_gestora&amp;"!$L$6:$L$1000"),linha_itemPAC+1),"")</f>
        <v>1918</v>
      </c>
      <c r="I371" s="66" t="str">
        <f ca="1">Dados_tratados[[#This Row],[Área Gestora]]&amp;"-"&amp;Dados_tratados[[#This Row],[ID PCA]]</f>
        <v>UBAS-8</v>
      </c>
      <c r="K371" s="67">
        <f ca="1">IFERROR(SMALL(Dados_tratados[Concatenação ID 1-catálogo-código],ROW(Dados_tratados[[#This Row],[Concatenação ID 1-catálogo-código]])-2),"")</f>
        <v>100275021</v>
      </c>
      <c r="L371" s="67" t="str">
        <f ca="1">IFERROR(INDEX('Tratamento de dados'!$S$3:$S$6,MATCH(VALUE(RIGHT(Dados_ordenados[[#This Row],[ID 1-catálogo-código]],1)),'Tratamento de dados'!$T$3:$T$6,0)),"")</f>
        <v>CATSER</v>
      </c>
      <c r="M371" s="67">
        <f ca="1">IFERROR(VALUE(MID(Dados_ordenados[[#This Row],[ID 1-catálogo-código]],2,7)),"")</f>
        <v>27502</v>
      </c>
      <c r="N371" s="68">
        <f ca="1">IFERROR(VLOOKUP(COUNTIF(catmat_ord_col_range,Dados_ordenados[[#This Row],[ID 1-catálogo-código]])&amp;"-"&amp;Dados_ordenados[[#This Row],[ID 1-catálogo-código]],Dados_tratados[[CATMAT/CATSER - Contagem de ocorrências]:[Área Gestora + ID]],2,FALSE),"")</f>
        <v>2508450</v>
      </c>
      <c r="O371" s="69" t="str">
        <f ca="1">IFERROR(VLOOKUP(COUNTIF(catmat_ord_col_range,Dados_ordenados[[#This Row],[ID 1-catálogo-código]])&amp;"-"&amp;Dados_ordenados[[#This Row],[ID 1-catálogo-código]],Dados_tratados[[CATMAT/CATSER - Contagem de ocorrências]:[Área Gestora + ID]],3,FALSE),"")</f>
        <v>SETI-65</v>
      </c>
      <c r="P371" s="70" t="str">
        <f ca="1">IF(OR(Dados_ordenados[[#This Row],[ID 1-catálogo-código]]="",Dados_ordenados[[#This Row],[ID 1-catálogo-código]]&lt;&gt;catmat_anterior),Dados_ordenados[[#This Row],[Área Gestora-ID]],areagestoraID_anterior&amp;", "&amp;Dados_ordenados[[#This Row],[Área Gestora-ID]])</f>
        <v>EMAG-13, EMAG-14, SETI-8, SETI-9, SETI-10, SETI-32, SETI-37, SETI-38, SETI-42, SETI-47, SETI-49, SETI-50, SETI-51, SETI-54, SETI-61, SETI-62, SETI-65</v>
      </c>
      <c r="Q371" s="70" t="str">
        <f ca="1">IF(OR(Dados_ordenados[[#This Row],[ID 1-catálogo-código]]="",Dados_ordenados[[#This Row],[ID 1-catálogo-código]]&lt;&gt;catmat_proximo),Dados_ordenados[[#This Row],[ID concatenado por catálogo/código]],"")</f>
        <v/>
      </c>
    </row>
    <row r="372" spans="1:17" x14ac:dyDescent="0.25">
      <c r="A372" s="63" t="str">
        <f ca="1">area_gestora_concatenada</f>
        <v>UBAS</v>
      </c>
      <c r="B372" s="64">
        <f ca="1">IFERROR(IF(INDEX(INDIRECT(area_gestora&amp;"!$B$6:$B$1000"),linha_itemPAC+1)=0,"NÃO INFORMADO",INDEX(INDIRECT(area_gestora&amp;"!$B$6:$B$1000"),linha_itemPAC+1)),"")</f>
        <v>9</v>
      </c>
      <c r="C372" s="64" t="str">
        <f ca="1">IFERROR(IF(INDEX(INDIRECT(area_gestora&amp;"!$D$6:$D$1000"),linha_itemPAC+1)="N/A","N/A", IF(INDEX(INDIRECT(area_gestora&amp;"!$D$6:$D$1000"),linha_itemPAC+1)="","NÃO INFORMADO", IF(INDEX(INDIRECT(area_gestora&amp;"!$D$6:$D$1000"),linha_itemPAC+1)=0,"NÃO INFORMADO", INDEX(INDIRECT(area_gestora&amp;"!$D$6:$D$1000"),linha_itemPAC+1)))),"")</f>
        <v>CATMAT</v>
      </c>
      <c r="D372" s="64">
        <f ca="1">IFERROR(IF(ISERROR(VALUE(Dados_tratados[[#This Row],[Catálogo]]))=FALSE,Dados_tratados[[#This Row],[Catálogo]],VLOOKUP(Dados_tratados[[#This Row],[Catálogo]],$S$3:$T$6,2,FALSE)),"")</f>
        <v>2</v>
      </c>
      <c r="E372" s="64">
        <f ca="1">IFERROR(IF(INDEX(INDIRECT(area_gestora&amp;"!$E$6:$E$1000"),linha_itemPAC+1)="N/A",9999999,
IF(INDEX(INDIRECT(area_gestora&amp;"!$E$6:$E$1000"),linha_itemPAC+1)="",0,
VALUE(INDEX(INDIRECT(area_gestora&amp;"!$E$6:$E$1000"),linha_itemPAC+1)))),"")</f>
        <v>6530</v>
      </c>
      <c r="F372" s="64">
        <f ca="1">IFERROR(IF(Dados_tratados[[#This Row],[Código CATSER ou Classe CATMAT]]="","",VALUE(1&amp;TEXT(Dados_tratados[[#This Row],[Código CATSER ou Classe CATMAT]],"0000000")&amp;Dados_tratados[[#This Row],[ID Catálogo]])),"")</f>
        <v>100065302</v>
      </c>
      <c r="G372" s="64" t="str">
        <f ca="1">IF(Dados_tratados[[#This Row],[Código CATSER ou Classe CATMAT]]="","",COUNTIF(catmat_col_range,Dados_tratados[[#This Row],[Concatenação ID 1-catálogo-código]])&amp;"-"&amp;Dados_tratados[[#This Row],[Concatenação ID 1-catálogo-código]])</f>
        <v>3-100065302</v>
      </c>
      <c r="H372" s="65">
        <f ca="1">IFERROR(INDEX(INDIRECT(area_gestora&amp;"!$L$6:$L$1000"),linha_itemPAC+1),"")</f>
        <v>4000</v>
      </c>
      <c r="I372" s="66" t="str">
        <f ca="1">Dados_tratados[[#This Row],[Área Gestora]]&amp;"-"&amp;Dados_tratados[[#This Row],[ID PCA]]</f>
        <v>UBAS-9</v>
      </c>
      <c r="K372" s="67">
        <f ca="1">IFERROR(SMALL(Dados_tratados[Concatenação ID 1-catálogo-código],ROW(Dados_tratados[[#This Row],[Concatenação ID 1-catálogo-código]])-2),"")</f>
        <v>100275021</v>
      </c>
      <c r="L372" s="67" t="str">
        <f ca="1">IFERROR(INDEX('Tratamento de dados'!$S$3:$S$6,MATCH(VALUE(RIGHT(Dados_ordenados[[#This Row],[ID 1-catálogo-código]],1)),'Tratamento de dados'!$T$3:$T$6,0)),"")</f>
        <v>CATSER</v>
      </c>
      <c r="M372" s="67">
        <f ca="1">IFERROR(VALUE(MID(Dados_ordenados[[#This Row],[ID 1-catálogo-código]],2,7)),"")</f>
        <v>27502</v>
      </c>
      <c r="N372" s="68">
        <f ca="1">IFERROR(VLOOKUP(COUNTIF(catmat_ord_col_range,Dados_ordenados[[#This Row],[ID 1-catálogo-código]])&amp;"-"&amp;Dados_ordenados[[#This Row],[ID 1-catálogo-código]],Dados_tratados[[CATMAT/CATSER - Contagem de ocorrências]:[Área Gestora + ID]],2,FALSE),"")</f>
        <v>21841</v>
      </c>
      <c r="O372" s="69" t="str">
        <f ca="1">IFERROR(VLOOKUP(COUNTIF(catmat_ord_col_range,Dados_ordenados[[#This Row],[ID 1-catálogo-código]])&amp;"-"&amp;Dados_ordenados[[#This Row],[ID 1-catálogo-código]],Dados_tratados[[CATMAT/CATSER - Contagem de ocorrências]:[Área Gestora + ID]],3,FALSE),"")</f>
        <v>SETI-67</v>
      </c>
      <c r="P372" s="70" t="str">
        <f ca="1">IF(OR(Dados_ordenados[[#This Row],[ID 1-catálogo-código]]="",Dados_ordenados[[#This Row],[ID 1-catálogo-código]]&lt;&gt;catmat_anterior),Dados_ordenados[[#This Row],[Área Gestora-ID]],areagestoraID_anterior&amp;", "&amp;Dados_ordenados[[#This Row],[Área Gestora-ID]])</f>
        <v>EMAG-13, EMAG-14, SETI-8, SETI-9, SETI-10, SETI-32, SETI-37, SETI-38, SETI-42, SETI-47, SETI-49, SETI-50, SETI-51, SETI-54, SETI-61, SETI-62, SETI-65, SETI-67</v>
      </c>
      <c r="Q372" s="70" t="str">
        <f ca="1">IF(OR(Dados_ordenados[[#This Row],[ID 1-catálogo-código]]="",Dados_ordenados[[#This Row],[ID 1-catálogo-código]]&lt;&gt;catmat_proximo),Dados_ordenados[[#This Row],[ID concatenado por catálogo/código]],"")</f>
        <v/>
      </c>
    </row>
    <row r="373" spans="1:17" x14ac:dyDescent="0.25">
      <c r="A373" s="63" t="str">
        <f ca="1">area_gestora_concatenada</f>
        <v>UBAS</v>
      </c>
      <c r="B373" s="64">
        <f ca="1">IFERROR(IF(INDEX(INDIRECT(area_gestora&amp;"!$B$6:$B$1000"),linha_itemPAC+1)=0,"NÃO INFORMADO",INDEX(INDIRECT(area_gestora&amp;"!$B$6:$B$1000"),linha_itemPAC+1)),"")</f>
        <v>10</v>
      </c>
      <c r="C373" s="64" t="str">
        <f ca="1">IFERROR(IF(INDEX(INDIRECT(area_gestora&amp;"!$D$6:$D$1000"),linha_itemPAC+1)="N/A","N/A", IF(INDEX(INDIRECT(area_gestora&amp;"!$D$6:$D$1000"),linha_itemPAC+1)="","NÃO INFORMADO", IF(INDEX(INDIRECT(area_gestora&amp;"!$D$6:$D$1000"),linha_itemPAC+1)=0,"NÃO INFORMADO", INDEX(INDIRECT(area_gestora&amp;"!$D$6:$D$1000"),linha_itemPAC+1)))),"")</f>
        <v>CATMAT</v>
      </c>
      <c r="D373" s="64">
        <f ca="1">IFERROR(IF(ISERROR(VALUE(Dados_tratados[[#This Row],[Catálogo]]))=FALSE,Dados_tratados[[#This Row],[Catálogo]],VLOOKUP(Dados_tratados[[#This Row],[Catálogo]],$S$3:$T$6,2,FALSE)),"")</f>
        <v>2</v>
      </c>
      <c r="E373" s="64">
        <f ca="1">IFERROR(IF(INDEX(INDIRECT(area_gestora&amp;"!$E$6:$E$1000"),linha_itemPAC+1)="N/A",9999999,
IF(INDEX(INDIRECT(area_gestora&amp;"!$E$6:$E$1000"),linha_itemPAC+1)="",0,
VALUE(INDEX(INDIRECT(area_gestora&amp;"!$E$6:$E$1000"),linha_itemPAC+1)))),"")</f>
        <v>6505</v>
      </c>
      <c r="F373" s="64">
        <f ca="1">IFERROR(IF(Dados_tratados[[#This Row],[Código CATSER ou Classe CATMAT]]="","",VALUE(1&amp;TEXT(Dados_tratados[[#This Row],[Código CATSER ou Classe CATMAT]],"0000000")&amp;Dados_tratados[[#This Row],[ID Catálogo]])),"")</f>
        <v>100065052</v>
      </c>
      <c r="G373" s="64" t="str">
        <f ca="1">IF(Dados_tratados[[#This Row],[Código CATSER ou Classe CATMAT]]="","",COUNTIF(catmat_col_range,Dados_tratados[[#This Row],[Concatenação ID 1-catálogo-código]])&amp;"-"&amp;Dados_tratados[[#This Row],[Concatenação ID 1-catálogo-código]])</f>
        <v>2-100065052</v>
      </c>
      <c r="H373" s="65">
        <f ca="1">IFERROR(INDEX(INDIRECT(area_gestora&amp;"!$L$6:$L$1000"),linha_itemPAC+1),"")</f>
        <v>196</v>
      </c>
      <c r="I373" s="66" t="str">
        <f ca="1">Dados_tratados[[#This Row],[Área Gestora]]&amp;"-"&amp;Dados_tratados[[#This Row],[ID PCA]]</f>
        <v>UBAS-10</v>
      </c>
      <c r="K373" s="67">
        <f ca="1">IFERROR(SMALL(Dados_tratados[Concatenação ID 1-catálogo-código],ROW(Dados_tratados[[#This Row],[Concatenação ID 1-catálogo-código]])-2),"")</f>
        <v>100275021</v>
      </c>
      <c r="L373" s="67" t="str">
        <f ca="1">IFERROR(INDEX('Tratamento de dados'!$S$3:$S$6,MATCH(VALUE(RIGHT(Dados_ordenados[[#This Row],[ID 1-catálogo-código]],1)),'Tratamento de dados'!$T$3:$T$6,0)),"")</f>
        <v>CATSER</v>
      </c>
      <c r="M373" s="67">
        <f ca="1">IFERROR(VALUE(MID(Dados_ordenados[[#This Row],[ID 1-catálogo-código]],2,7)),"")</f>
        <v>27502</v>
      </c>
      <c r="N373" s="68">
        <f ca="1">IFERROR(VLOOKUP(COUNTIF(catmat_ord_col_range,Dados_ordenados[[#This Row],[ID 1-catálogo-código]])&amp;"-"&amp;Dados_ordenados[[#This Row],[ID 1-catálogo-código]],Dados_tratados[[CATMAT/CATSER - Contagem de ocorrências]:[Área Gestora + ID]],2,FALSE),"")</f>
        <v>20000</v>
      </c>
      <c r="O373" s="69" t="str">
        <f ca="1">IFERROR(VLOOKUP(COUNTIF(catmat_ord_col_range,Dados_ordenados[[#This Row],[ID 1-catálogo-código]])&amp;"-"&amp;Dados_ordenados[[#This Row],[ID 1-catálogo-código]],Dados_tratados[[CATMAT/CATSER - Contagem de ocorrências]:[Área Gestora + ID]],3,FALSE),"")</f>
        <v>SETI-71</v>
      </c>
      <c r="P373" s="70" t="str">
        <f ca="1">IF(OR(Dados_ordenados[[#This Row],[ID 1-catálogo-código]]="",Dados_ordenados[[#This Row],[ID 1-catálogo-código]]&lt;&gt;catmat_anterior),Dados_ordenados[[#This Row],[Área Gestora-ID]],areagestoraID_anterior&amp;", "&amp;Dados_ordenados[[#This Row],[Área Gestora-ID]])</f>
        <v>EMAG-13, EMAG-14, SETI-8, SETI-9, SETI-10, SETI-32, SETI-37, SETI-38, SETI-42, SETI-47, SETI-49, SETI-50, SETI-51, SETI-54, SETI-61, SETI-62, SETI-65, SETI-67, SETI-71</v>
      </c>
      <c r="Q373" s="70" t="str">
        <f ca="1">IF(OR(Dados_ordenados[[#This Row],[ID 1-catálogo-código]]="",Dados_ordenados[[#This Row],[ID 1-catálogo-código]]&lt;&gt;catmat_proximo),Dados_ordenados[[#This Row],[ID concatenado por catálogo/código]],"")</f>
        <v>EMAG-13, EMAG-14, SETI-8, SETI-9, SETI-10, SETI-32, SETI-37, SETI-38, SETI-42, SETI-47, SETI-49, SETI-50, SETI-51, SETI-54, SETI-61, SETI-62, SETI-65, SETI-67, SETI-71</v>
      </c>
    </row>
    <row r="374" spans="1:17" x14ac:dyDescent="0.25">
      <c r="A374" s="63" t="str">
        <f ca="1">area_gestora_concatenada</f>
        <v>UBAS</v>
      </c>
      <c r="B374" s="64">
        <f ca="1">IFERROR(IF(INDEX(INDIRECT(area_gestora&amp;"!$B$6:$B$1000"),linha_itemPAC+1)=0,"NÃO INFORMADO",INDEX(INDIRECT(area_gestora&amp;"!$B$6:$B$1000"),linha_itemPAC+1)),"")</f>
        <v>11</v>
      </c>
      <c r="C374" s="64" t="str">
        <f ca="1">IFERROR(IF(INDEX(INDIRECT(area_gestora&amp;"!$D$6:$D$1000"),linha_itemPAC+1)="N/A","N/A", IF(INDEX(INDIRECT(area_gestora&amp;"!$D$6:$D$1000"),linha_itemPAC+1)="","NÃO INFORMADO", IF(INDEX(INDIRECT(area_gestora&amp;"!$D$6:$D$1000"),linha_itemPAC+1)=0,"NÃO INFORMADO", INDEX(INDIRECT(area_gestora&amp;"!$D$6:$D$1000"),linha_itemPAC+1)))),"")</f>
        <v>CATMAT</v>
      </c>
      <c r="D374" s="64">
        <f ca="1">IFERROR(IF(ISERROR(VALUE(Dados_tratados[[#This Row],[Catálogo]]))=FALSE,Dados_tratados[[#This Row],[Catálogo]],VLOOKUP(Dados_tratados[[#This Row],[Catálogo]],$S$3:$T$6,2,FALSE)),"")</f>
        <v>2</v>
      </c>
      <c r="E374" s="64">
        <f ca="1">IFERROR(IF(INDEX(INDIRECT(area_gestora&amp;"!$E$6:$E$1000"),linha_itemPAC+1)="N/A",9999999,
IF(INDEX(INDIRECT(area_gestora&amp;"!$E$6:$E$1000"),linha_itemPAC+1)="",0,
VALUE(INDEX(INDIRECT(area_gestora&amp;"!$E$6:$E$1000"),linha_itemPAC+1)))),"")</f>
        <v>6515</v>
      </c>
      <c r="F374" s="64">
        <f ca="1">IFERROR(IF(Dados_tratados[[#This Row],[Código CATSER ou Classe CATMAT]]="","",VALUE(1&amp;TEXT(Dados_tratados[[#This Row],[Código CATSER ou Classe CATMAT]],"0000000")&amp;Dados_tratados[[#This Row],[ID Catálogo]])),"")</f>
        <v>100065152</v>
      </c>
      <c r="G374" s="64" t="str">
        <f ca="1">IF(Dados_tratados[[#This Row],[Código CATSER ou Classe CATMAT]]="","",COUNTIF(catmat_col_range,Dados_tratados[[#This Row],[Concatenação ID 1-catálogo-código]])&amp;"-"&amp;Dados_tratados[[#This Row],[Concatenação ID 1-catálogo-código]])</f>
        <v>2-100065152</v>
      </c>
      <c r="H374" s="65">
        <f ca="1">IFERROR(INDEX(INDIRECT(area_gestora&amp;"!$L$6:$L$1000"),linha_itemPAC+1),"")</f>
        <v>1572</v>
      </c>
      <c r="I374" s="66" t="str">
        <f ca="1">Dados_tratados[[#This Row],[Área Gestora]]&amp;"-"&amp;Dados_tratados[[#This Row],[ID PCA]]</f>
        <v>UBAS-11</v>
      </c>
      <c r="K374" s="67">
        <f ca="1">IFERROR(SMALL(Dados_tratados[Concatenação ID 1-catálogo-código],ROW(Dados_tratados[[#This Row],[Concatenação ID 1-catálogo-código]])-2),"")</f>
        <v>100276851</v>
      </c>
      <c r="L374" s="67" t="str">
        <f ca="1">IFERROR(INDEX('Tratamento de dados'!$S$3:$S$6,MATCH(VALUE(RIGHT(Dados_ordenados[[#This Row],[ID 1-catálogo-código]],1)),'Tratamento de dados'!$T$3:$T$6,0)),"")</f>
        <v>CATSER</v>
      </c>
      <c r="M374" s="67">
        <f ca="1">IFERROR(VALUE(MID(Dados_ordenados[[#This Row],[ID 1-catálogo-código]],2,7)),"")</f>
        <v>27685</v>
      </c>
      <c r="N374" s="68">
        <f ca="1">IFERROR(VLOOKUP(COUNTIF(catmat_ord_col_range,Dados_ordenados[[#This Row],[ID 1-catálogo-código]])&amp;"-"&amp;Dados_ordenados[[#This Row],[ID 1-catálogo-código]],Dados_tratados[[CATMAT/CATSER - Contagem de ocorrências]:[Área Gestora + ID]],2,FALSE),"")</f>
        <v>29119.530000000002</v>
      </c>
      <c r="O374" s="69" t="str">
        <f ca="1">IFERROR(VLOOKUP(COUNTIF(catmat_ord_col_range,Dados_ordenados[[#This Row],[ID 1-catálogo-código]])&amp;"-"&amp;Dados_ordenados[[#This Row],[ID 1-catálogo-código]],Dados_tratados[[CATMAT/CATSER - Contagem de ocorrências]:[Área Gestora + ID]],3,FALSE),"")</f>
        <v>SADI-67</v>
      </c>
      <c r="P374" s="70" t="str">
        <f ca="1">IF(OR(Dados_ordenados[[#This Row],[ID 1-catálogo-código]]="",Dados_ordenados[[#This Row],[ID 1-catálogo-código]]&lt;&gt;catmat_anterior),Dados_ordenados[[#This Row],[Área Gestora-ID]],areagestoraID_anterior&amp;", "&amp;Dados_ordenados[[#This Row],[Área Gestora-ID]])</f>
        <v>SADI-67</v>
      </c>
      <c r="Q374" s="70" t="str">
        <f ca="1">IF(OR(Dados_ordenados[[#This Row],[ID 1-catálogo-código]]="",Dados_ordenados[[#This Row],[ID 1-catálogo-código]]&lt;&gt;catmat_proximo),Dados_ordenados[[#This Row],[ID concatenado por catálogo/código]],"")</f>
        <v>SADI-67</v>
      </c>
    </row>
    <row r="375" spans="1:17" x14ac:dyDescent="0.25">
      <c r="A375" s="63" t="str">
        <f ca="1">area_gestora_concatenada</f>
        <v>UBAS</v>
      </c>
      <c r="B375" s="64">
        <f ca="1">IFERROR(IF(INDEX(INDIRECT(area_gestora&amp;"!$B$6:$B$1000"),linha_itemPAC+1)=0,"NÃO INFORMADO",INDEX(INDIRECT(area_gestora&amp;"!$B$6:$B$1000"),linha_itemPAC+1)),"")</f>
        <v>12</v>
      </c>
      <c r="C375" s="64" t="str">
        <f ca="1">IFERROR(IF(INDEX(INDIRECT(area_gestora&amp;"!$D$6:$D$1000"),linha_itemPAC+1)="N/A","N/A", IF(INDEX(INDIRECT(area_gestora&amp;"!$D$6:$D$1000"),linha_itemPAC+1)="","NÃO INFORMADO", IF(INDEX(INDIRECT(area_gestora&amp;"!$D$6:$D$1000"),linha_itemPAC+1)=0,"NÃO INFORMADO", INDEX(INDIRECT(area_gestora&amp;"!$D$6:$D$1000"),linha_itemPAC+1)))),"")</f>
        <v>CATMAT</v>
      </c>
      <c r="D375" s="64">
        <f ca="1">IFERROR(IF(ISERROR(VALUE(Dados_tratados[[#This Row],[Catálogo]]))=FALSE,Dados_tratados[[#This Row],[Catálogo]],VLOOKUP(Dados_tratados[[#This Row],[Catálogo]],$S$3:$T$6,2,FALSE)),"")</f>
        <v>2</v>
      </c>
      <c r="E375" s="64">
        <f ca="1">IFERROR(IF(INDEX(INDIRECT(area_gestora&amp;"!$E$6:$E$1000"),linha_itemPAC+1)="N/A",9999999,
IF(INDEX(INDIRECT(area_gestora&amp;"!$E$6:$E$1000"),linha_itemPAC+1)="",0,
VALUE(INDEX(INDIRECT(area_gestora&amp;"!$E$6:$E$1000"),linha_itemPAC+1)))),"")</f>
        <v>6525</v>
      </c>
      <c r="F375" s="64">
        <f ca="1">IFERROR(IF(Dados_tratados[[#This Row],[Código CATSER ou Classe CATMAT]]="","",VALUE(1&amp;TEXT(Dados_tratados[[#This Row],[Código CATSER ou Classe CATMAT]],"0000000")&amp;Dados_tratados[[#This Row],[ID Catálogo]])),"")</f>
        <v>100065252</v>
      </c>
      <c r="G375" s="64" t="str">
        <f ca="1">IF(Dados_tratados[[#This Row],[Código CATSER ou Classe CATMAT]]="","",COUNTIF(catmat_col_range,Dados_tratados[[#This Row],[Concatenação ID 1-catálogo-código]])&amp;"-"&amp;Dados_tratados[[#This Row],[Concatenação ID 1-catálogo-código]])</f>
        <v>1-100065252</v>
      </c>
      <c r="H375" s="65">
        <f ca="1">IFERROR(INDEX(INDIRECT(area_gestora&amp;"!$L$6:$L$1000"),linha_itemPAC+1),"")</f>
        <v>224</v>
      </c>
      <c r="I375" s="66" t="str">
        <f ca="1">Dados_tratados[[#This Row],[Área Gestora]]&amp;"-"&amp;Dados_tratados[[#This Row],[ID PCA]]</f>
        <v>UBAS-12</v>
      </c>
      <c r="K375" s="67">
        <f ca="1">IFERROR(SMALL(Dados_tratados[Concatenação ID 1-catálogo-código],ROW(Dados_tratados[[#This Row],[Concatenação ID 1-catálogo-código]])-2),"")</f>
        <v>100277581</v>
      </c>
      <c r="L375" s="67" t="str">
        <f ca="1">IFERROR(INDEX('Tratamento de dados'!$S$3:$S$6,MATCH(VALUE(RIGHT(Dados_ordenados[[#This Row],[ID 1-catálogo-código]],1)),'Tratamento de dados'!$T$3:$T$6,0)),"")</f>
        <v>CATSER</v>
      </c>
      <c r="M375" s="67">
        <f ca="1">IFERROR(VALUE(MID(Dados_ordenados[[#This Row],[ID 1-catálogo-código]],2,7)),"")</f>
        <v>27758</v>
      </c>
      <c r="N375" s="68">
        <f ca="1">IFERROR(VLOOKUP(COUNTIF(catmat_ord_col_range,Dados_ordenados[[#This Row],[ID 1-catálogo-código]])&amp;"-"&amp;Dados_ordenados[[#This Row],[ID 1-catálogo-código]],Dados_tratados[[CATMAT/CATSER - Contagem de ocorrências]:[Área Gestora + ID]],2,FALSE),"")</f>
        <v>0</v>
      </c>
      <c r="O375" s="69" t="str">
        <f ca="1">IFERROR(VLOOKUP(COUNTIF(catmat_ord_col_range,Dados_ordenados[[#This Row],[ID 1-catálogo-código]])&amp;"-"&amp;Dados_ordenados[[#This Row],[ID 1-catálogo-código]],Dados_tratados[[CATMAT/CATSER - Contagem de ocorrências]:[Área Gestora + ID]],3,FALSE),"")</f>
        <v>SETI-20</v>
      </c>
      <c r="P375" s="70" t="str">
        <f ca="1">IF(OR(Dados_ordenados[[#This Row],[ID 1-catálogo-código]]="",Dados_ordenados[[#This Row],[ID 1-catálogo-código]]&lt;&gt;catmat_anterior),Dados_ordenados[[#This Row],[Área Gestora-ID]],areagestoraID_anterior&amp;", "&amp;Dados_ordenados[[#This Row],[Área Gestora-ID]])</f>
        <v>SETI-20</v>
      </c>
      <c r="Q375" s="70" t="str">
        <f ca="1">IF(OR(Dados_ordenados[[#This Row],[ID 1-catálogo-código]]="",Dados_ordenados[[#This Row],[ID 1-catálogo-código]]&lt;&gt;catmat_proximo),Dados_ordenados[[#This Row],[ID concatenado por catálogo/código]],"")</f>
        <v/>
      </c>
    </row>
    <row r="376" spans="1:17" x14ac:dyDescent="0.25">
      <c r="A376" s="63" t="str">
        <f ca="1">area_gestora_concatenada</f>
        <v>UBAS</v>
      </c>
      <c r="B376" s="64">
        <f ca="1">IFERROR(IF(INDEX(INDIRECT(area_gestora&amp;"!$B$6:$B$1000"),linha_itemPAC+1)=0,"NÃO INFORMADO",INDEX(INDIRECT(area_gestora&amp;"!$B$6:$B$1000"),linha_itemPAC+1)),"")</f>
        <v>13</v>
      </c>
      <c r="C376" s="64" t="str">
        <f ca="1">IFERROR(IF(INDEX(INDIRECT(area_gestora&amp;"!$D$6:$D$1000"),linha_itemPAC+1)="N/A","N/A", IF(INDEX(INDIRECT(area_gestora&amp;"!$D$6:$D$1000"),linha_itemPAC+1)="","NÃO INFORMADO", IF(INDEX(INDIRECT(area_gestora&amp;"!$D$6:$D$1000"),linha_itemPAC+1)=0,"NÃO INFORMADO", INDEX(INDIRECT(area_gestora&amp;"!$D$6:$D$1000"),linha_itemPAC+1)))),"")</f>
        <v>CATMAT</v>
      </c>
      <c r="D376" s="64">
        <f ca="1">IFERROR(IF(ISERROR(VALUE(Dados_tratados[[#This Row],[Catálogo]]))=FALSE,Dados_tratados[[#This Row],[Catálogo]],VLOOKUP(Dados_tratados[[#This Row],[Catálogo]],$S$3:$T$6,2,FALSE)),"")</f>
        <v>2</v>
      </c>
      <c r="E376" s="64">
        <f ca="1">IFERROR(IF(INDEX(INDIRECT(area_gestora&amp;"!$E$6:$E$1000"),linha_itemPAC+1)="N/A",9999999,
IF(INDEX(INDIRECT(area_gestora&amp;"!$E$6:$E$1000"),linha_itemPAC+1)="",0,
VALUE(INDEX(INDIRECT(area_gestora&amp;"!$E$6:$E$1000"),linha_itemPAC+1)))),"")</f>
        <v>6810</v>
      </c>
      <c r="F376" s="64">
        <f ca="1">IFERROR(IF(Dados_tratados[[#This Row],[Código CATSER ou Classe CATMAT]]="","",VALUE(1&amp;TEXT(Dados_tratados[[#This Row],[Código CATSER ou Classe CATMAT]],"0000000")&amp;Dados_tratados[[#This Row],[ID Catálogo]])),"")</f>
        <v>100068102</v>
      </c>
      <c r="G376" s="64" t="str">
        <f ca="1">IF(Dados_tratados[[#This Row],[Código CATSER ou Classe CATMAT]]="","",COUNTIF(catmat_col_range,Dados_tratados[[#This Row],[Concatenação ID 1-catálogo-código]])&amp;"-"&amp;Dados_tratados[[#This Row],[Concatenação ID 1-catálogo-código]])</f>
        <v>1-100068102</v>
      </c>
      <c r="H376" s="65">
        <f ca="1">IFERROR(INDEX(INDIRECT(area_gestora&amp;"!$L$6:$L$1000"),linha_itemPAC+1),"")</f>
        <v>8</v>
      </c>
      <c r="I376" s="66" t="str">
        <f ca="1">Dados_tratados[[#This Row],[Área Gestora]]&amp;"-"&amp;Dados_tratados[[#This Row],[ID PCA]]</f>
        <v>UBAS-13</v>
      </c>
      <c r="K376" s="67">
        <f ca="1">IFERROR(SMALL(Dados_tratados[Concatenação ID 1-catálogo-código],ROW(Dados_tratados[[#This Row],[Concatenação ID 1-catálogo-código]])-2),"")</f>
        <v>100277581</v>
      </c>
      <c r="L376" s="67" t="str">
        <f ca="1">IFERROR(INDEX('Tratamento de dados'!$S$3:$S$6,MATCH(VALUE(RIGHT(Dados_ordenados[[#This Row],[ID 1-catálogo-código]],1)),'Tratamento de dados'!$T$3:$T$6,0)),"")</f>
        <v>CATSER</v>
      </c>
      <c r="M376" s="67">
        <f ca="1">IFERROR(VALUE(MID(Dados_ordenados[[#This Row],[ID 1-catálogo-código]],2,7)),"")</f>
        <v>27758</v>
      </c>
      <c r="N376" s="68">
        <f ca="1">IFERROR(VLOOKUP(COUNTIF(catmat_ord_col_range,Dados_ordenados[[#This Row],[ID 1-catálogo-código]])&amp;"-"&amp;Dados_ordenados[[#This Row],[ID 1-catálogo-código]],Dados_tratados[[CATMAT/CATSER - Contagem de ocorrências]:[Área Gestora + ID]],2,FALSE),"")</f>
        <v>9121</v>
      </c>
      <c r="O376" s="69" t="str">
        <f ca="1">IFERROR(VLOOKUP(COUNTIF(catmat_ord_col_range,Dados_ordenados[[#This Row],[ID 1-catálogo-código]])&amp;"-"&amp;Dados_ordenados[[#This Row],[ID 1-catálogo-código]],Dados_tratados[[CATMAT/CATSER - Contagem de ocorrências]:[Área Gestora + ID]],3,FALSE),"")</f>
        <v>SETI-21</v>
      </c>
      <c r="P376" s="70" t="str">
        <f ca="1">IF(OR(Dados_ordenados[[#This Row],[ID 1-catálogo-código]]="",Dados_ordenados[[#This Row],[ID 1-catálogo-código]]&lt;&gt;catmat_anterior),Dados_ordenados[[#This Row],[Área Gestora-ID]],areagestoraID_anterior&amp;", "&amp;Dados_ordenados[[#This Row],[Área Gestora-ID]])</f>
        <v>SETI-20, SETI-21</v>
      </c>
      <c r="Q376" s="70" t="str">
        <f ca="1">IF(OR(Dados_ordenados[[#This Row],[ID 1-catálogo-código]]="",Dados_ordenados[[#This Row],[ID 1-catálogo-código]]&lt;&gt;catmat_proximo),Dados_ordenados[[#This Row],[ID concatenado por catálogo/código]],"")</f>
        <v>SETI-20, SETI-21</v>
      </c>
    </row>
    <row r="377" spans="1:17" x14ac:dyDescent="0.25">
      <c r="A377" s="63" t="str">
        <f ca="1">area_gestora_concatenada</f>
        <v>UBAS</v>
      </c>
      <c r="B377" s="64">
        <f ca="1">IFERROR(IF(INDEX(INDIRECT(area_gestora&amp;"!$B$6:$B$1000"),linha_itemPAC+1)=0,"NÃO INFORMADO",INDEX(INDIRECT(area_gestora&amp;"!$B$6:$B$1000"),linha_itemPAC+1)),"")</f>
        <v>14</v>
      </c>
      <c r="C377" s="64" t="str">
        <f ca="1">IFERROR(IF(INDEX(INDIRECT(area_gestora&amp;"!$D$6:$D$1000"),linha_itemPAC+1)="N/A","N/A", IF(INDEX(INDIRECT(area_gestora&amp;"!$D$6:$D$1000"),linha_itemPAC+1)="","NÃO INFORMADO", IF(INDEX(INDIRECT(area_gestora&amp;"!$D$6:$D$1000"),linha_itemPAC+1)=0,"NÃO INFORMADO", INDEX(INDIRECT(area_gestora&amp;"!$D$6:$D$1000"),linha_itemPAC+1)))),"")</f>
        <v>CATMAT</v>
      </c>
      <c r="D377" s="64">
        <f ca="1">IFERROR(IF(ISERROR(VALUE(Dados_tratados[[#This Row],[Catálogo]]))=FALSE,Dados_tratados[[#This Row],[Catálogo]],VLOOKUP(Dados_tratados[[#This Row],[Catálogo]],$S$3:$T$6,2,FALSE)),"")</f>
        <v>2</v>
      </c>
      <c r="E377" s="64">
        <f ca="1">IFERROR(IF(INDEX(INDIRECT(area_gestora&amp;"!$E$6:$E$1000"),linha_itemPAC+1)="N/A",9999999,
IF(INDEX(INDIRECT(area_gestora&amp;"!$E$6:$E$1000"),linha_itemPAC+1)="",0,
VALUE(INDEX(INDIRECT(area_gestora&amp;"!$E$6:$E$1000"),linha_itemPAC+1)))),"")</f>
        <v>6510</v>
      </c>
      <c r="F377" s="64">
        <f ca="1">IFERROR(IF(Dados_tratados[[#This Row],[Código CATSER ou Classe CATMAT]]="","",VALUE(1&amp;TEXT(Dados_tratados[[#This Row],[Código CATSER ou Classe CATMAT]],"0000000")&amp;Dados_tratados[[#This Row],[ID Catálogo]])),"")</f>
        <v>100065102</v>
      </c>
      <c r="G377" s="64" t="str">
        <f ca="1">IF(Dados_tratados[[#This Row],[Código CATSER ou Classe CATMAT]]="","",COUNTIF(catmat_col_range,Dados_tratados[[#This Row],[Concatenação ID 1-catálogo-código]])&amp;"-"&amp;Dados_tratados[[#This Row],[Concatenação ID 1-catálogo-código]])</f>
        <v>1-100065102</v>
      </c>
      <c r="H377" s="65">
        <f ca="1">IFERROR(INDEX(INDIRECT(area_gestora&amp;"!$L$6:$L$1000"),linha_itemPAC+1),"")</f>
        <v>121</v>
      </c>
      <c r="I377" s="66" t="str">
        <f ca="1">Dados_tratados[[#This Row],[Área Gestora]]&amp;"-"&amp;Dados_tratados[[#This Row],[ID PCA]]</f>
        <v>UBAS-14</v>
      </c>
      <c r="K377" s="67">
        <f ca="1">IFERROR(SMALL(Dados_tratados[Concatenação ID 1-catálogo-código],ROW(Dados_tratados[[#This Row],[Concatenação ID 1-catálogo-código]])-2),"")</f>
        <v>100301301</v>
      </c>
      <c r="L377" s="67" t="str">
        <f ca="1">IFERROR(INDEX('Tratamento de dados'!$S$3:$S$6,MATCH(VALUE(RIGHT(Dados_ordenados[[#This Row],[ID 1-catálogo-código]],1)),'Tratamento de dados'!$T$3:$T$6,0)),"")</f>
        <v>CATSER</v>
      </c>
      <c r="M377" s="67">
        <f ca="1">IFERROR(VALUE(MID(Dados_ordenados[[#This Row],[ID 1-catálogo-código]],2,7)),"")</f>
        <v>30130</v>
      </c>
      <c r="N377" s="68">
        <f ca="1">IFERROR(VLOOKUP(COUNTIF(catmat_ord_col_range,Dados_ordenados[[#This Row],[ID 1-catálogo-código]])&amp;"-"&amp;Dados_ordenados[[#This Row],[ID 1-catálogo-código]],Dados_tratados[[CATMAT/CATSER - Contagem de ocorrências]:[Área Gestora + ID]],2,FALSE),"")</f>
        <v>4565</v>
      </c>
      <c r="O377" s="69" t="str">
        <f ca="1">IFERROR(VLOOKUP(COUNTIF(catmat_ord_col_range,Dados_ordenados[[#This Row],[ID 1-catálogo-código]])&amp;"-"&amp;Dados_ordenados[[#This Row],[ID 1-catálogo-código]],Dados_tratados[[CATMAT/CATSER - Contagem de ocorrências]:[Área Gestora + ID]],3,FALSE),"")</f>
        <v>DUBI-3</v>
      </c>
      <c r="P377" s="70" t="str">
        <f ca="1">IF(OR(Dados_ordenados[[#This Row],[ID 1-catálogo-código]]="",Dados_ordenados[[#This Row],[ID 1-catálogo-código]]&lt;&gt;catmat_anterior),Dados_ordenados[[#This Row],[Área Gestora-ID]],areagestoraID_anterior&amp;", "&amp;Dados_ordenados[[#This Row],[Área Gestora-ID]])</f>
        <v>DUBI-3</v>
      </c>
      <c r="Q377" s="70" t="str">
        <f ca="1">IF(OR(Dados_ordenados[[#This Row],[ID 1-catálogo-código]]="",Dados_ordenados[[#This Row],[ID 1-catálogo-código]]&lt;&gt;catmat_proximo),Dados_ordenados[[#This Row],[ID concatenado por catálogo/código]],"")</f>
        <v>DUBI-3</v>
      </c>
    </row>
    <row r="378" spans="1:17" x14ac:dyDescent="0.25">
      <c r="A378" s="63" t="str">
        <f ca="1">area_gestora_concatenada</f>
        <v>UBAS</v>
      </c>
      <c r="B378" s="64">
        <f ca="1">IFERROR(IF(INDEX(INDIRECT(area_gestora&amp;"!$B$6:$B$1000"),linha_itemPAC+1)=0,"NÃO INFORMADO",INDEX(INDIRECT(area_gestora&amp;"!$B$6:$B$1000"),linha_itemPAC+1)),"")</f>
        <v>15</v>
      </c>
      <c r="C378" s="64" t="str">
        <f ca="1">IFERROR(IF(INDEX(INDIRECT(area_gestora&amp;"!$D$6:$D$1000"),linha_itemPAC+1)="N/A","N/A", IF(INDEX(INDIRECT(area_gestora&amp;"!$D$6:$D$1000"),linha_itemPAC+1)="","NÃO INFORMADO", IF(INDEX(INDIRECT(area_gestora&amp;"!$D$6:$D$1000"),linha_itemPAC+1)=0,"NÃO INFORMADO", INDEX(INDIRECT(area_gestora&amp;"!$D$6:$D$1000"),linha_itemPAC+1)))),"")</f>
        <v>CATMAT</v>
      </c>
      <c r="D378" s="64">
        <f ca="1">IFERROR(IF(ISERROR(VALUE(Dados_tratados[[#This Row],[Catálogo]]))=FALSE,Dados_tratados[[#This Row],[Catálogo]],VLOOKUP(Dados_tratados[[#This Row],[Catálogo]],$S$3:$T$6,2,FALSE)),"")</f>
        <v>2</v>
      </c>
      <c r="E378" s="64">
        <f ca="1">IFERROR(IF(INDEX(INDIRECT(area_gestora&amp;"!$E$6:$E$1000"),linha_itemPAC+1)="N/A",9999999,
IF(INDEX(INDIRECT(area_gestora&amp;"!$E$6:$E$1000"),linha_itemPAC+1)="",0,
VALUE(INDEX(INDIRECT(area_gestora&amp;"!$E$6:$E$1000"),linha_itemPAC+1)))),"")</f>
        <v>6532</v>
      </c>
      <c r="F378" s="64">
        <f ca="1">IFERROR(IF(Dados_tratados[[#This Row],[Código CATSER ou Classe CATMAT]]="","",VALUE(1&amp;TEXT(Dados_tratados[[#This Row],[Código CATSER ou Classe CATMAT]],"0000000")&amp;Dados_tratados[[#This Row],[ID Catálogo]])),"")</f>
        <v>100065322</v>
      </c>
      <c r="G378" s="64" t="str">
        <f ca="1">IF(Dados_tratados[[#This Row],[Código CATSER ou Classe CATMAT]]="","",COUNTIF(catmat_col_range,Dados_tratados[[#This Row],[Concatenação ID 1-catálogo-código]])&amp;"-"&amp;Dados_tratados[[#This Row],[Concatenação ID 1-catálogo-código]])</f>
        <v>1-100065322</v>
      </c>
      <c r="H378" s="65">
        <f ca="1">IFERROR(INDEX(INDIRECT(area_gestora&amp;"!$L$6:$L$1000"),linha_itemPAC+1),"")</f>
        <v>217</v>
      </c>
      <c r="I378" s="66" t="str">
        <f ca="1">Dados_tratados[[#This Row],[Área Gestora]]&amp;"-"&amp;Dados_tratados[[#This Row],[ID PCA]]</f>
        <v>UBAS-15</v>
      </c>
      <c r="K378" s="67">
        <f ca="1">IFERROR(SMALL(Dados_tratados[Concatenação ID 1-catálogo-código],ROW(Dados_tratados[[#This Row],[Concatenação ID 1-catálogo-código]])-2),"")</f>
        <v>199999999</v>
      </c>
      <c r="L378" s="67" t="str">
        <f ca="1">IFERROR(INDEX('Tratamento de dados'!$S$3:$S$6,MATCH(VALUE(RIGHT(Dados_ordenados[[#This Row],[ID 1-catálogo-código]],1)),'Tratamento de dados'!$T$3:$T$6,0)),"")</f>
        <v>N/A</v>
      </c>
      <c r="M378" s="67">
        <f ca="1">IFERROR(VALUE(MID(Dados_ordenados[[#This Row],[ID 1-catálogo-código]],2,7)),"")</f>
        <v>9999999</v>
      </c>
      <c r="N378" s="68">
        <f ca="1">IFERROR(VLOOKUP(COUNTIF(catmat_ord_col_range,Dados_ordenados[[#This Row],[ID 1-catálogo-código]])&amp;"-"&amp;Dados_ordenados[[#This Row],[ID 1-catálogo-código]],Dados_tratados[[CATMAT/CATSER - Contagem de ocorrências]:[Área Gestora + ID]],2,FALSE),"")</f>
        <v>34930</v>
      </c>
      <c r="O378" s="69" t="str">
        <f ca="1">IFERROR(VLOOKUP(COUNTIF(catmat_ord_col_range,Dados_ordenados[[#This Row],[ID 1-catálogo-código]])&amp;"-"&amp;Dados_ordenados[[#This Row],[ID 1-catálogo-código]],Dados_tratados[[CATMAT/CATSER - Contagem de ocorrências]:[Área Gestora + ID]],3,FALSE),"")</f>
        <v>EMAG-6</v>
      </c>
      <c r="P378" s="70" t="str">
        <f ca="1">IF(OR(Dados_ordenados[[#This Row],[ID 1-catálogo-código]]="",Dados_ordenados[[#This Row],[ID 1-catálogo-código]]&lt;&gt;catmat_anterior),Dados_ordenados[[#This Row],[Área Gestora-ID]],areagestoraID_anterior&amp;", "&amp;Dados_ordenados[[#This Row],[Área Gestora-ID]])</f>
        <v>EMAG-6</v>
      </c>
      <c r="Q378" s="70" t="str">
        <f ca="1">IF(OR(Dados_ordenados[[#This Row],[ID 1-catálogo-código]]="",Dados_ordenados[[#This Row],[ID 1-catálogo-código]]&lt;&gt;catmat_proximo),Dados_ordenados[[#This Row],[ID concatenado por catálogo/código]],"")</f>
        <v/>
      </c>
    </row>
    <row r="379" spans="1:17" x14ac:dyDescent="0.25">
      <c r="A379" s="63" t="str">
        <f ca="1">area_gestora_concatenada</f>
        <v>UBAS</v>
      </c>
      <c r="B379" s="64">
        <f ca="1">IFERROR(IF(INDEX(INDIRECT(area_gestora&amp;"!$B$6:$B$1000"),linha_itemPAC+1)=0,"NÃO INFORMADO",INDEX(INDIRECT(area_gestora&amp;"!$B$6:$B$1000"),linha_itemPAC+1)),"")</f>
        <v>16</v>
      </c>
      <c r="C379" s="64" t="str">
        <f ca="1">IFERROR(IF(INDEX(INDIRECT(area_gestora&amp;"!$D$6:$D$1000"),linha_itemPAC+1)="N/A","N/A", IF(INDEX(INDIRECT(area_gestora&amp;"!$D$6:$D$1000"),linha_itemPAC+1)="","NÃO INFORMADO", IF(INDEX(INDIRECT(area_gestora&amp;"!$D$6:$D$1000"),linha_itemPAC+1)=0,"NÃO INFORMADO", INDEX(INDIRECT(area_gestora&amp;"!$D$6:$D$1000"),linha_itemPAC+1)))),"")</f>
        <v>CATMAT</v>
      </c>
      <c r="D379" s="64">
        <f ca="1">IFERROR(IF(ISERROR(VALUE(Dados_tratados[[#This Row],[Catálogo]]))=FALSE,Dados_tratados[[#This Row],[Catálogo]],VLOOKUP(Dados_tratados[[#This Row],[Catálogo]],$S$3:$T$6,2,FALSE)),"")</f>
        <v>2</v>
      </c>
      <c r="E379" s="64">
        <f ca="1">IFERROR(IF(INDEX(INDIRECT(area_gestora&amp;"!$E$6:$E$1000"),linha_itemPAC+1)="N/A",9999999,
IF(INDEX(INDIRECT(area_gestora&amp;"!$E$6:$E$1000"),linha_itemPAC+1)="",0,
VALUE(INDEX(INDIRECT(area_gestora&amp;"!$E$6:$E$1000"),linha_itemPAC+1)))),"")</f>
        <v>6545</v>
      </c>
      <c r="F379" s="64">
        <f ca="1">IFERROR(IF(Dados_tratados[[#This Row],[Código CATSER ou Classe CATMAT]]="","",VALUE(1&amp;TEXT(Dados_tratados[[#This Row],[Código CATSER ou Classe CATMAT]],"0000000")&amp;Dados_tratados[[#This Row],[ID Catálogo]])),"")</f>
        <v>100065452</v>
      </c>
      <c r="G379" s="64" t="str">
        <f ca="1">IF(Dados_tratados[[#This Row],[Código CATSER ou Classe CATMAT]]="","",COUNTIF(catmat_col_range,Dados_tratados[[#This Row],[Concatenação ID 1-catálogo-código]])&amp;"-"&amp;Dados_tratados[[#This Row],[Concatenação ID 1-catálogo-código]])</f>
        <v>1-100065452</v>
      </c>
      <c r="H379" s="65">
        <f ca="1">IFERROR(INDEX(INDIRECT(area_gestora&amp;"!$L$6:$L$1000"),linha_itemPAC+1),"")</f>
        <v>22</v>
      </c>
      <c r="I379" s="66" t="str">
        <f ca="1">Dados_tratados[[#This Row],[Área Gestora]]&amp;"-"&amp;Dados_tratados[[#This Row],[ID PCA]]</f>
        <v>UBAS-16</v>
      </c>
      <c r="K379" s="67">
        <f ca="1">IFERROR(SMALL(Dados_tratados[Concatenação ID 1-catálogo-código],ROW(Dados_tratados[[#This Row],[Concatenação ID 1-catálogo-código]])-2),"")</f>
        <v>199999999</v>
      </c>
      <c r="L379" s="67" t="str">
        <f ca="1">IFERROR(INDEX('Tratamento de dados'!$S$3:$S$6,MATCH(VALUE(RIGHT(Dados_ordenados[[#This Row],[ID 1-catálogo-código]],1)),'Tratamento de dados'!$T$3:$T$6,0)),"")</f>
        <v>N/A</v>
      </c>
      <c r="M379" s="67">
        <f ca="1">IFERROR(VALUE(MID(Dados_ordenados[[#This Row],[ID 1-catálogo-código]],2,7)),"")</f>
        <v>9999999</v>
      </c>
      <c r="N379" s="68">
        <f ca="1">IFERROR(VLOOKUP(COUNTIF(catmat_ord_col_range,Dados_ordenados[[#This Row],[ID 1-catálogo-código]])&amp;"-"&amp;Dados_ordenados[[#This Row],[ID 1-catálogo-código]],Dados_tratados[[CATMAT/CATSER - Contagem de ocorrências]:[Área Gestora + ID]],2,FALSE),"")</f>
        <v>16699.349999999999</v>
      </c>
      <c r="O379" s="69" t="str">
        <f ca="1">IFERROR(VLOOKUP(COUNTIF(catmat_ord_col_range,Dados_ordenados[[#This Row],[ID 1-catálogo-código]])&amp;"-"&amp;Dados_ordenados[[#This Row],[ID 1-catálogo-código]],Dados_tratados[[CATMAT/CATSER - Contagem de ocorrências]:[Área Gestora + ID]],3,FALSE),"")</f>
        <v>SADI-1</v>
      </c>
      <c r="P379" s="70" t="str">
        <f ca="1">IF(OR(Dados_ordenados[[#This Row],[ID 1-catálogo-código]]="",Dados_ordenados[[#This Row],[ID 1-catálogo-código]]&lt;&gt;catmat_anterior),Dados_ordenados[[#This Row],[Área Gestora-ID]],areagestoraID_anterior&amp;", "&amp;Dados_ordenados[[#This Row],[Área Gestora-ID]])</f>
        <v>EMAG-6, SADI-1</v>
      </c>
      <c r="Q379" s="70" t="str">
        <f ca="1">IF(OR(Dados_ordenados[[#This Row],[ID 1-catálogo-código]]="",Dados_ordenados[[#This Row],[ID 1-catálogo-código]]&lt;&gt;catmat_proximo),Dados_ordenados[[#This Row],[ID concatenado por catálogo/código]],"")</f>
        <v/>
      </c>
    </row>
    <row r="380" spans="1:17" x14ac:dyDescent="0.25">
      <c r="A380" s="63" t="str">
        <f ca="1">area_gestora_concatenada</f>
        <v>UBAS</v>
      </c>
      <c r="B380" s="64">
        <f ca="1">IFERROR(IF(INDEX(INDIRECT(area_gestora&amp;"!$B$6:$B$1000"),linha_itemPAC+1)=0,"NÃO INFORMADO",INDEX(INDIRECT(area_gestora&amp;"!$B$6:$B$1000"),linha_itemPAC+1)),"")</f>
        <v>17</v>
      </c>
      <c r="C380" s="64" t="str">
        <f ca="1">IFERROR(IF(INDEX(INDIRECT(area_gestora&amp;"!$D$6:$D$1000"),linha_itemPAC+1)="N/A","N/A", IF(INDEX(INDIRECT(area_gestora&amp;"!$D$6:$D$1000"),linha_itemPAC+1)="","NÃO INFORMADO", IF(INDEX(INDIRECT(area_gestora&amp;"!$D$6:$D$1000"),linha_itemPAC+1)=0,"NÃO INFORMADO", INDEX(INDIRECT(area_gestora&amp;"!$D$6:$D$1000"),linha_itemPAC+1)))),"")</f>
        <v>CATMAT</v>
      </c>
      <c r="D380" s="64">
        <f ca="1">IFERROR(IF(ISERROR(VALUE(Dados_tratados[[#This Row],[Catálogo]]))=FALSE,Dados_tratados[[#This Row],[Catálogo]],VLOOKUP(Dados_tratados[[#This Row],[Catálogo]],$S$3:$T$6,2,FALSE)),"")</f>
        <v>2</v>
      </c>
      <c r="E380" s="64">
        <f ca="1">IFERROR(IF(INDEX(INDIRECT(area_gestora&amp;"!$E$6:$E$1000"),linha_itemPAC+1)="N/A",9999999,
IF(INDEX(INDIRECT(area_gestora&amp;"!$E$6:$E$1000"),linha_itemPAC+1)="",0,
VALUE(INDEX(INDIRECT(area_gestora&amp;"!$E$6:$E$1000"),linha_itemPAC+1)))),"")</f>
        <v>6550</v>
      </c>
      <c r="F380" s="64">
        <f ca="1">IFERROR(IF(Dados_tratados[[#This Row],[Código CATSER ou Classe CATMAT]]="","",VALUE(1&amp;TEXT(Dados_tratados[[#This Row],[Código CATSER ou Classe CATMAT]],"0000000")&amp;Dados_tratados[[#This Row],[ID Catálogo]])),"")</f>
        <v>100065502</v>
      </c>
      <c r="G380" s="64" t="str">
        <f ca="1">IF(Dados_tratados[[#This Row],[Código CATSER ou Classe CATMAT]]="","",COUNTIF(catmat_col_range,Dados_tratados[[#This Row],[Concatenação ID 1-catálogo-código]])&amp;"-"&amp;Dados_tratados[[#This Row],[Concatenação ID 1-catálogo-código]])</f>
        <v>1-100065502</v>
      </c>
      <c r="H380" s="65">
        <f ca="1">IFERROR(INDEX(INDIRECT(area_gestora&amp;"!$L$6:$L$1000"),linha_itemPAC+1),"")</f>
        <v>4826</v>
      </c>
      <c r="I380" s="66" t="str">
        <f ca="1">Dados_tratados[[#This Row],[Área Gestora]]&amp;"-"&amp;Dados_tratados[[#This Row],[ID PCA]]</f>
        <v>UBAS-17</v>
      </c>
      <c r="K380" s="67">
        <f ca="1">IFERROR(SMALL(Dados_tratados[Concatenação ID 1-catálogo-código],ROW(Dados_tratados[[#This Row],[Concatenação ID 1-catálogo-código]])-2),"")</f>
        <v>199999999</v>
      </c>
      <c r="L380" s="67" t="str">
        <f ca="1">IFERROR(INDEX('Tratamento de dados'!$S$3:$S$6,MATCH(VALUE(RIGHT(Dados_ordenados[[#This Row],[ID 1-catálogo-código]],1)),'Tratamento de dados'!$T$3:$T$6,0)),"")</f>
        <v>N/A</v>
      </c>
      <c r="M380" s="67">
        <f ca="1">IFERROR(VALUE(MID(Dados_ordenados[[#This Row],[ID 1-catálogo-código]],2,7)),"")</f>
        <v>9999999</v>
      </c>
      <c r="N380" s="68">
        <f ca="1">IFERROR(VLOOKUP(COUNTIF(catmat_ord_col_range,Dados_ordenados[[#This Row],[ID 1-catálogo-código]])&amp;"-"&amp;Dados_ordenados[[#This Row],[ID 1-catálogo-código]],Dados_tratados[[CATMAT/CATSER - Contagem de ocorrências]:[Área Gestora + ID]],2,FALSE),"")</f>
        <v>12390</v>
      </c>
      <c r="O380" s="69" t="str">
        <f ca="1">IFERROR(VLOOKUP(COUNTIF(catmat_ord_col_range,Dados_ordenados[[#This Row],[ID 1-catálogo-código]])&amp;"-"&amp;Dados_ordenados[[#This Row],[ID 1-catálogo-código]],Dados_tratados[[CATMAT/CATSER - Contagem de ocorrências]:[Área Gestora + ID]],3,FALSE),"")</f>
        <v>SADI-2</v>
      </c>
      <c r="P380" s="70" t="str">
        <f ca="1">IF(OR(Dados_ordenados[[#This Row],[ID 1-catálogo-código]]="",Dados_ordenados[[#This Row],[ID 1-catálogo-código]]&lt;&gt;catmat_anterior),Dados_ordenados[[#This Row],[Área Gestora-ID]],areagestoraID_anterior&amp;", "&amp;Dados_ordenados[[#This Row],[Área Gestora-ID]])</f>
        <v>EMAG-6, SADI-1, SADI-2</v>
      </c>
      <c r="Q380" s="70" t="str">
        <f ca="1">IF(OR(Dados_ordenados[[#This Row],[ID 1-catálogo-código]]="",Dados_ordenados[[#This Row],[ID 1-catálogo-código]]&lt;&gt;catmat_proximo),Dados_ordenados[[#This Row],[ID concatenado por catálogo/código]],"")</f>
        <v/>
      </c>
    </row>
    <row r="381" spans="1:17" x14ac:dyDescent="0.25">
      <c r="A381" s="63" t="str">
        <f ca="1">area_gestora_concatenada</f>
        <v>UBAS</v>
      </c>
      <c r="B381" s="64">
        <f ca="1">IFERROR(IF(INDEX(INDIRECT(area_gestora&amp;"!$B$6:$B$1000"),linha_itemPAC+1)=0,"NÃO INFORMADO",INDEX(INDIRECT(area_gestora&amp;"!$B$6:$B$1000"),linha_itemPAC+1)),"")</f>
        <v>18</v>
      </c>
      <c r="C381" s="64" t="str">
        <f ca="1">IFERROR(IF(INDEX(INDIRECT(area_gestora&amp;"!$D$6:$D$1000"),linha_itemPAC+1)="N/A","N/A", IF(INDEX(INDIRECT(area_gestora&amp;"!$D$6:$D$1000"),linha_itemPAC+1)="","NÃO INFORMADO", IF(INDEX(INDIRECT(area_gestora&amp;"!$D$6:$D$1000"),linha_itemPAC+1)=0,"NÃO INFORMADO", INDEX(INDIRECT(area_gestora&amp;"!$D$6:$D$1000"),linha_itemPAC+1)))),"")</f>
        <v>CATMAT</v>
      </c>
      <c r="D381" s="64">
        <f ca="1">IFERROR(IF(ISERROR(VALUE(Dados_tratados[[#This Row],[Catálogo]]))=FALSE,Dados_tratados[[#This Row],[Catálogo]],VLOOKUP(Dados_tratados[[#This Row],[Catálogo]],$S$3:$T$6,2,FALSE)),"")</f>
        <v>2</v>
      </c>
      <c r="E381" s="64">
        <f ca="1">IFERROR(IF(INDEX(INDIRECT(area_gestora&amp;"!$E$6:$E$1000"),linha_itemPAC+1)="N/A",9999999,
IF(INDEX(INDIRECT(area_gestora&amp;"!$E$6:$E$1000"),linha_itemPAC+1)="",0,
VALUE(INDEX(INDIRECT(area_gestora&amp;"!$E$6:$E$1000"),linha_itemPAC+1)))),"")</f>
        <v>6840</v>
      </c>
      <c r="F381" s="64">
        <f ca="1">IFERROR(IF(Dados_tratados[[#This Row],[Código CATSER ou Classe CATMAT]]="","",VALUE(1&amp;TEXT(Dados_tratados[[#This Row],[Código CATSER ou Classe CATMAT]],"0000000")&amp;Dados_tratados[[#This Row],[ID Catálogo]])),"")</f>
        <v>100068402</v>
      </c>
      <c r="G381" s="64" t="str">
        <f ca="1">IF(Dados_tratados[[#This Row],[Código CATSER ou Classe CATMAT]]="","",COUNTIF(catmat_col_range,Dados_tratados[[#This Row],[Concatenação ID 1-catálogo-código]])&amp;"-"&amp;Dados_tratados[[#This Row],[Concatenação ID 1-catálogo-código]])</f>
        <v>1-100068402</v>
      </c>
      <c r="H381" s="65">
        <f ca="1">IFERROR(INDEX(INDIRECT(area_gestora&amp;"!$L$6:$L$1000"),linha_itemPAC+1),"")</f>
        <v>184</v>
      </c>
      <c r="I381" s="66" t="str">
        <f ca="1">Dados_tratados[[#This Row],[Área Gestora]]&amp;"-"&amp;Dados_tratados[[#This Row],[ID PCA]]</f>
        <v>UBAS-18</v>
      </c>
      <c r="K381" s="67">
        <f ca="1">IFERROR(SMALL(Dados_tratados[Concatenação ID 1-catálogo-código],ROW(Dados_tratados[[#This Row],[Concatenação ID 1-catálogo-código]])-2),"")</f>
        <v>199999999</v>
      </c>
      <c r="L381" s="67" t="str">
        <f ca="1">IFERROR(INDEX('Tratamento de dados'!$S$3:$S$6,MATCH(VALUE(RIGHT(Dados_ordenados[[#This Row],[ID 1-catálogo-código]],1)),'Tratamento de dados'!$T$3:$T$6,0)),"")</f>
        <v>N/A</v>
      </c>
      <c r="M381" s="67">
        <f ca="1">IFERROR(VALUE(MID(Dados_ordenados[[#This Row],[ID 1-catálogo-código]],2,7)),"")</f>
        <v>9999999</v>
      </c>
      <c r="N381" s="68">
        <f ca="1">IFERROR(VLOOKUP(COUNTIF(catmat_ord_col_range,Dados_ordenados[[#This Row],[ID 1-catálogo-código]])&amp;"-"&amp;Dados_ordenados[[#This Row],[ID 1-catálogo-código]],Dados_tratados[[CATMAT/CATSER - Contagem de ocorrências]:[Área Gestora + ID]],2,FALSE),"")</f>
        <v>0</v>
      </c>
      <c r="O381" s="69" t="str">
        <f ca="1">IFERROR(VLOOKUP(COUNTIF(catmat_ord_col_range,Dados_ordenados[[#This Row],[ID 1-catálogo-código]])&amp;"-"&amp;Dados_ordenados[[#This Row],[ID 1-catálogo-código]],Dados_tratados[[CATMAT/CATSER - Contagem de ocorrências]:[Área Gestora + ID]],3,FALSE),"")</f>
        <v>SADI-3</v>
      </c>
      <c r="P381" s="70" t="str">
        <f ca="1">IF(OR(Dados_ordenados[[#This Row],[ID 1-catálogo-código]]="",Dados_ordenados[[#This Row],[ID 1-catálogo-código]]&lt;&gt;catmat_anterior),Dados_ordenados[[#This Row],[Área Gestora-ID]],areagestoraID_anterior&amp;", "&amp;Dados_ordenados[[#This Row],[Área Gestora-ID]])</f>
        <v>EMAG-6, SADI-1, SADI-2, SADI-3</v>
      </c>
      <c r="Q381" s="70" t="str">
        <f ca="1">IF(OR(Dados_ordenados[[#This Row],[ID 1-catálogo-código]]="",Dados_ordenados[[#This Row],[ID 1-catálogo-código]]&lt;&gt;catmat_proximo),Dados_ordenados[[#This Row],[ID concatenado por catálogo/código]],"")</f>
        <v/>
      </c>
    </row>
    <row r="382" spans="1:17" x14ac:dyDescent="0.25">
      <c r="A382" s="63" t="str">
        <f ca="1">area_gestora_concatenada</f>
        <v>NORC</v>
      </c>
      <c r="B382" s="64">
        <f ca="1">IFERROR(IF(INDEX(INDIRECT(area_gestora&amp;"!$B$6:$B$1000"),linha_itemPAC+1)=0,"NÃO INFORMADO",INDEX(INDIRECT(area_gestora&amp;"!$B$6:$B$1000"),linha_itemPAC+1)),"")</f>
        <v>1</v>
      </c>
      <c r="C382" s="64" t="str">
        <f ca="1">IFERROR(IF(INDEX(INDIRECT(area_gestora&amp;"!$D$6:$D$1000"),linha_itemPAC+1)="N/A","N/A", IF(INDEX(INDIRECT(area_gestora&amp;"!$D$6:$D$1000"),linha_itemPAC+1)="","NÃO INFORMADO", IF(INDEX(INDIRECT(area_gestora&amp;"!$D$6:$D$1000"),linha_itemPAC+1)=0,"NÃO INFORMADO", INDEX(INDIRECT(area_gestora&amp;"!$D$6:$D$1000"),linha_itemPAC+1)))),"")</f>
        <v>CATSER</v>
      </c>
      <c r="D382" s="64">
        <f ca="1">IFERROR(IF(ISERROR(VALUE(Dados_tratados[[#This Row],[Catálogo]]))=FALSE,Dados_tratados[[#This Row],[Catálogo]],VLOOKUP(Dados_tratados[[#This Row],[Catálogo]],$S$3:$T$6,2,FALSE)),"")</f>
        <v>1</v>
      </c>
      <c r="E382" s="64">
        <f ca="1">IFERROR(IF(INDEX(INDIRECT(area_gestora&amp;"!$E$6:$E$1000"),linha_itemPAC+1)="N/A",9999999,
IF(INDEX(INDIRECT(area_gestora&amp;"!$E$6:$E$1000"),linha_itemPAC+1)="",0,
VALUE(INDEX(INDIRECT(area_gestora&amp;"!$E$6:$E$1000"),linha_itemPAC+1)))),"")</f>
        <v>10014</v>
      </c>
      <c r="F382" s="64">
        <f ca="1">IFERROR(IF(Dados_tratados[[#This Row],[Código CATSER ou Classe CATMAT]]="","",VALUE(1&amp;TEXT(Dados_tratados[[#This Row],[Código CATSER ou Classe CATMAT]],"0000000")&amp;Dados_tratados[[#This Row],[ID Catálogo]])),"")</f>
        <v>100100141</v>
      </c>
      <c r="G382" s="64" t="str">
        <f ca="1">IF(Dados_tratados[[#This Row],[Código CATSER ou Classe CATMAT]]="","",COUNTIF(catmat_col_range,Dados_tratados[[#This Row],[Concatenação ID 1-catálogo-código]])&amp;"-"&amp;Dados_tratados[[#This Row],[Concatenação ID 1-catálogo-código]])</f>
        <v>6-100100141</v>
      </c>
      <c r="H382" s="65">
        <f ca="1">IFERROR(INDEX(INDIRECT(area_gestora&amp;"!$L$6:$L$1000"),linha_itemPAC+1),"")</f>
        <v>42725</v>
      </c>
      <c r="I382" s="66" t="str">
        <f ca="1">Dados_tratados[[#This Row],[Área Gestora]]&amp;"-"&amp;Dados_tratados[[#This Row],[ID PCA]]</f>
        <v>NORC-1</v>
      </c>
      <c r="K382" s="67">
        <f ca="1">IFERROR(SMALL(Dados_tratados[Concatenação ID 1-catálogo-código],ROW(Dados_tratados[[#This Row],[Concatenação ID 1-catálogo-código]])-2),"")</f>
        <v>199999999</v>
      </c>
      <c r="L382" s="67" t="str">
        <f ca="1">IFERROR(INDEX('Tratamento de dados'!$S$3:$S$6,MATCH(VALUE(RIGHT(Dados_ordenados[[#This Row],[ID 1-catálogo-código]],1)),'Tratamento de dados'!$T$3:$T$6,0)),"")</f>
        <v>N/A</v>
      </c>
      <c r="M382" s="67">
        <f ca="1">IFERROR(VALUE(MID(Dados_ordenados[[#This Row],[ID 1-catálogo-código]],2,7)),"")</f>
        <v>9999999</v>
      </c>
      <c r="N382" s="68">
        <f ca="1">IFERROR(VLOOKUP(COUNTIF(catmat_ord_col_range,Dados_ordenados[[#This Row],[ID 1-catálogo-código]])&amp;"-"&amp;Dados_ordenados[[#This Row],[ID 1-catálogo-código]],Dados_tratados[[CATMAT/CATSER - Contagem de ocorrências]:[Área Gestora + ID]],2,FALSE),"")</f>
        <v>0</v>
      </c>
      <c r="O382" s="69" t="str">
        <f ca="1">IFERROR(VLOOKUP(COUNTIF(catmat_ord_col_range,Dados_ordenados[[#This Row],[ID 1-catálogo-código]])&amp;"-"&amp;Dados_ordenados[[#This Row],[ID 1-catálogo-código]],Dados_tratados[[CATMAT/CATSER - Contagem de ocorrências]:[Área Gestora + ID]],3,FALSE),"")</f>
        <v>SADI-45</v>
      </c>
      <c r="P382" s="70" t="str">
        <f ca="1">IF(OR(Dados_ordenados[[#This Row],[ID 1-catálogo-código]]="",Dados_ordenados[[#This Row],[ID 1-catálogo-código]]&lt;&gt;catmat_anterior),Dados_ordenados[[#This Row],[Área Gestora-ID]],areagestoraID_anterior&amp;", "&amp;Dados_ordenados[[#This Row],[Área Gestora-ID]])</f>
        <v>EMAG-6, SADI-1, SADI-2, SADI-3, SADI-45</v>
      </c>
      <c r="Q382" s="70" t="str">
        <f ca="1">IF(OR(Dados_ordenados[[#This Row],[ID 1-catálogo-código]]="",Dados_ordenados[[#This Row],[ID 1-catálogo-código]]&lt;&gt;catmat_proximo),Dados_ordenados[[#This Row],[ID concatenado por catálogo/código]],"")</f>
        <v/>
      </c>
    </row>
    <row r="383" spans="1:17" x14ac:dyDescent="0.25">
      <c r="A383" s="63" t="str">
        <f ca="1">area_gestora_concatenada</f>
        <v>NORC</v>
      </c>
      <c r="B383" s="64">
        <f ca="1">IFERROR(IF(INDEX(INDIRECT(area_gestora&amp;"!$B$6:$B$1000"),linha_itemPAC+1)=0,"NÃO INFORMADO",INDEX(INDIRECT(area_gestora&amp;"!$B$6:$B$1000"),linha_itemPAC+1)),"")</f>
        <v>2</v>
      </c>
      <c r="C383" s="64" t="str">
        <f ca="1">IFERROR(IF(INDEX(INDIRECT(area_gestora&amp;"!$D$6:$D$1000"),linha_itemPAC+1)="N/A","N/A", IF(INDEX(INDIRECT(area_gestora&amp;"!$D$6:$D$1000"),linha_itemPAC+1)="","NÃO INFORMADO", IF(INDEX(INDIRECT(area_gestora&amp;"!$D$6:$D$1000"),linha_itemPAC+1)=0,"NÃO INFORMADO", INDEX(INDIRECT(area_gestora&amp;"!$D$6:$D$1000"),linha_itemPAC+1)))),"")</f>
        <v>CATSER</v>
      </c>
      <c r="D383" s="64">
        <f ca="1">IFERROR(IF(ISERROR(VALUE(Dados_tratados[[#This Row],[Catálogo]]))=FALSE,Dados_tratados[[#This Row],[Catálogo]],VLOOKUP(Dados_tratados[[#This Row],[Catálogo]],$S$3:$T$6,2,FALSE)),"")</f>
        <v>1</v>
      </c>
      <c r="E383" s="64">
        <f ca="1">IFERROR(IF(INDEX(INDIRECT(area_gestora&amp;"!$E$6:$E$1000"),linha_itemPAC+1)="N/A",9999999,
IF(INDEX(INDIRECT(area_gestora&amp;"!$E$6:$E$1000"),linha_itemPAC+1)="",0,
VALUE(INDEX(INDIRECT(area_gestora&amp;"!$E$6:$E$1000"),linha_itemPAC+1)))),"")</f>
        <v>10014</v>
      </c>
      <c r="F383" s="64">
        <f ca="1">IFERROR(IF(Dados_tratados[[#This Row],[Código CATSER ou Classe CATMAT]]="","",VALUE(1&amp;TEXT(Dados_tratados[[#This Row],[Código CATSER ou Classe CATMAT]],"0000000")&amp;Dados_tratados[[#This Row],[ID Catálogo]])),"")</f>
        <v>100100141</v>
      </c>
      <c r="G383" s="64" t="str">
        <f ca="1">IF(Dados_tratados[[#This Row],[Código CATSER ou Classe CATMAT]]="","",COUNTIF(catmat_col_range,Dados_tratados[[#This Row],[Concatenação ID 1-catálogo-código]])&amp;"-"&amp;Dados_tratados[[#This Row],[Concatenação ID 1-catálogo-código]])</f>
        <v>7-100100141</v>
      </c>
      <c r="H383" s="65">
        <f ca="1">IFERROR(INDEX(INDIRECT(area_gestora&amp;"!$L$6:$L$1000"),linha_itemPAC+1),"")</f>
        <v>69795</v>
      </c>
      <c r="I383" s="66" t="str">
        <f ca="1">Dados_tratados[[#This Row],[Área Gestora]]&amp;"-"&amp;Dados_tratados[[#This Row],[ID PCA]]</f>
        <v>NORC-2</v>
      </c>
      <c r="K383" s="67">
        <f ca="1">IFERROR(SMALL(Dados_tratados[Concatenação ID 1-catálogo-código],ROW(Dados_tratados[[#This Row],[Concatenação ID 1-catálogo-código]])-2),"")</f>
        <v>199999999</v>
      </c>
      <c r="L383" s="67" t="str">
        <f ca="1">IFERROR(INDEX('Tratamento de dados'!$S$3:$S$6,MATCH(VALUE(RIGHT(Dados_ordenados[[#This Row],[ID 1-catálogo-código]],1)),'Tratamento de dados'!$T$3:$T$6,0)),"")</f>
        <v>N/A</v>
      </c>
      <c r="M383" s="67">
        <f ca="1">IFERROR(VALUE(MID(Dados_ordenados[[#This Row],[ID 1-catálogo-código]],2,7)),"")</f>
        <v>9999999</v>
      </c>
      <c r="N383" s="68">
        <f ca="1">IFERROR(VLOOKUP(COUNTIF(catmat_ord_col_range,Dados_ordenados[[#This Row],[ID 1-catálogo-código]])&amp;"-"&amp;Dados_ordenados[[#This Row],[ID 1-catálogo-código]],Dados_tratados[[CATMAT/CATSER - Contagem de ocorrências]:[Área Gestora + ID]],2,FALSE),"")</f>
        <v>0</v>
      </c>
      <c r="O383" s="69" t="str">
        <f ca="1">IFERROR(VLOOKUP(COUNTIF(catmat_ord_col_range,Dados_ordenados[[#This Row],[ID 1-catálogo-código]])&amp;"-"&amp;Dados_ordenados[[#This Row],[ID 1-catálogo-código]],Dados_tratados[[CATMAT/CATSER - Contagem de ocorrências]:[Área Gestora + ID]],3,FALSE),"")</f>
        <v>SADI-51</v>
      </c>
      <c r="P383" s="70" t="str">
        <f ca="1">IF(OR(Dados_ordenados[[#This Row],[ID 1-catálogo-código]]="",Dados_ordenados[[#This Row],[ID 1-catálogo-código]]&lt;&gt;catmat_anterior),Dados_ordenados[[#This Row],[Área Gestora-ID]],areagestoraID_anterior&amp;", "&amp;Dados_ordenados[[#This Row],[Área Gestora-ID]])</f>
        <v>EMAG-6, SADI-1, SADI-2, SADI-3, SADI-45, SADI-51</v>
      </c>
      <c r="Q383" s="70" t="str">
        <f ca="1">IF(OR(Dados_ordenados[[#This Row],[ID 1-catálogo-código]]="",Dados_ordenados[[#This Row],[ID 1-catálogo-código]]&lt;&gt;catmat_proximo),Dados_ordenados[[#This Row],[ID concatenado por catálogo/código]],"")</f>
        <v/>
      </c>
    </row>
    <row r="384" spans="1:17" x14ac:dyDescent="0.25">
      <c r="A384" s="63" t="str">
        <f ca="1">area_gestora_concatenada</f>
        <v>NORC</v>
      </c>
      <c r="B384" s="64">
        <f ca="1">IFERROR(IF(INDEX(INDIRECT(area_gestora&amp;"!$B$6:$B$1000"),linha_itemPAC+1)=0,"NÃO INFORMADO",INDEX(INDIRECT(area_gestora&amp;"!$B$6:$B$1000"),linha_itemPAC+1)),"")</f>
        <v>3</v>
      </c>
      <c r="C384" s="64" t="str">
        <f ca="1">IFERROR(IF(INDEX(INDIRECT(area_gestora&amp;"!$D$6:$D$1000"),linha_itemPAC+1)="N/A","N/A", IF(INDEX(INDIRECT(area_gestora&amp;"!$D$6:$D$1000"),linha_itemPAC+1)="","NÃO INFORMADO", IF(INDEX(INDIRECT(area_gestora&amp;"!$D$6:$D$1000"),linha_itemPAC+1)=0,"NÃO INFORMADO", INDEX(INDIRECT(area_gestora&amp;"!$D$6:$D$1000"),linha_itemPAC+1)))),"")</f>
        <v>CATSER</v>
      </c>
      <c r="D384" s="64">
        <f ca="1">IFERROR(IF(ISERROR(VALUE(Dados_tratados[[#This Row],[Catálogo]]))=FALSE,Dados_tratados[[#This Row],[Catálogo]],VLOOKUP(Dados_tratados[[#This Row],[Catálogo]],$S$3:$T$6,2,FALSE)),"")</f>
        <v>1</v>
      </c>
      <c r="E384" s="64">
        <f ca="1">IFERROR(IF(INDEX(INDIRECT(area_gestora&amp;"!$E$6:$E$1000"),linha_itemPAC+1)="N/A",9999999,
IF(INDEX(INDIRECT(area_gestora&amp;"!$E$6:$E$1000"),linha_itemPAC+1)="",0,
VALUE(INDEX(INDIRECT(area_gestora&amp;"!$E$6:$E$1000"),linha_itemPAC+1)))),"")</f>
        <v>10014</v>
      </c>
      <c r="F384" s="64">
        <f ca="1">IFERROR(IF(Dados_tratados[[#This Row],[Código CATSER ou Classe CATMAT]]="","",VALUE(1&amp;TEXT(Dados_tratados[[#This Row],[Código CATSER ou Classe CATMAT]],"0000000")&amp;Dados_tratados[[#This Row],[ID Catálogo]])),"")</f>
        <v>100100141</v>
      </c>
      <c r="G384" s="64" t="str">
        <f ca="1">IF(Dados_tratados[[#This Row],[Código CATSER ou Classe CATMAT]]="","",COUNTIF(catmat_col_range,Dados_tratados[[#This Row],[Concatenação ID 1-catálogo-código]])&amp;"-"&amp;Dados_tratados[[#This Row],[Concatenação ID 1-catálogo-código]])</f>
        <v>8-100100141</v>
      </c>
      <c r="H384" s="65">
        <f ca="1">IFERROR(INDEX(INDIRECT(area_gestora&amp;"!$L$6:$L$1000"),linha_itemPAC+1),"")</f>
        <v>7341.16</v>
      </c>
      <c r="I384" s="66" t="str">
        <f ca="1">Dados_tratados[[#This Row],[Área Gestora]]&amp;"-"&amp;Dados_tratados[[#This Row],[ID PCA]]</f>
        <v>NORC-3</v>
      </c>
      <c r="K384" s="67">
        <f ca="1">IFERROR(SMALL(Dados_tratados[Concatenação ID 1-catálogo-código],ROW(Dados_tratados[[#This Row],[Concatenação ID 1-catálogo-código]])-2),"")</f>
        <v>199999999</v>
      </c>
      <c r="L384" s="67" t="str">
        <f ca="1">IFERROR(INDEX('Tratamento de dados'!$S$3:$S$6,MATCH(VALUE(RIGHT(Dados_ordenados[[#This Row],[ID 1-catálogo-código]],1)),'Tratamento de dados'!$T$3:$T$6,0)),"")</f>
        <v>N/A</v>
      </c>
      <c r="M384" s="67">
        <f ca="1">IFERROR(VALUE(MID(Dados_ordenados[[#This Row],[ID 1-catálogo-código]],2,7)),"")</f>
        <v>9999999</v>
      </c>
      <c r="N384" s="68">
        <f ca="1">IFERROR(VLOOKUP(COUNTIF(catmat_ord_col_range,Dados_ordenados[[#This Row],[ID 1-catálogo-código]])&amp;"-"&amp;Dados_ordenados[[#This Row],[ID 1-catálogo-código]],Dados_tratados[[CATMAT/CATSER - Contagem de ocorrências]:[Área Gestora + ID]],2,FALSE),"")</f>
        <v>0</v>
      </c>
      <c r="O384" s="69" t="str">
        <f ca="1">IFERROR(VLOOKUP(COUNTIF(catmat_ord_col_range,Dados_ordenados[[#This Row],[ID 1-catálogo-código]])&amp;"-"&amp;Dados_ordenados[[#This Row],[ID 1-catálogo-código]],Dados_tratados[[CATMAT/CATSER - Contagem de ocorrências]:[Área Gestora + ID]],3,FALSE),"")</f>
        <v>SADI-53</v>
      </c>
      <c r="P384" s="70" t="str">
        <f ca="1">IF(OR(Dados_ordenados[[#This Row],[ID 1-catálogo-código]]="",Dados_ordenados[[#This Row],[ID 1-catálogo-código]]&lt;&gt;catmat_anterior),Dados_ordenados[[#This Row],[Área Gestora-ID]],areagestoraID_anterior&amp;", "&amp;Dados_ordenados[[#This Row],[Área Gestora-ID]])</f>
        <v>EMAG-6, SADI-1, SADI-2, SADI-3, SADI-45, SADI-51, SADI-53</v>
      </c>
      <c r="Q384" s="70" t="str">
        <f ca="1">IF(OR(Dados_ordenados[[#This Row],[ID 1-catálogo-código]]="",Dados_ordenados[[#This Row],[ID 1-catálogo-código]]&lt;&gt;catmat_proximo),Dados_ordenados[[#This Row],[ID concatenado por catálogo/código]],"")</f>
        <v>EMAG-6, SADI-1, SADI-2, SADI-3, SADI-45, SADI-51, SADI-53</v>
      </c>
    </row>
    <row r="385" spans="1:17" x14ac:dyDescent="0.25">
      <c r="A385" s="63" t="str">
        <f ca="1">area_gestora_concatenada</f>
        <v/>
      </c>
      <c r="B385" s="64" t="str">
        <f ca="1">IFERROR(IF(INDEX(INDIRECT(area_gestora&amp;"!$B$6:$B$1000"),linha_itemPAC+1)=0,"NÃO INFORMADO",INDEX(INDIRECT(area_gestora&amp;"!$B$6:$B$1000"),linha_itemPAC+1)),"")</f>
        <v/>
      </c>
      <c r="C385" s="64" t="str">
        <f ca="1">IFERROR(IF(INDEX(INDIRECT(area_gestora&amp;"!$D$6:$D$1000"),linha_itemPAC+1)="N/A","N/A", IF(INDEX(INDIRECT(area_gestora&amp;"!$D$6:$D$1000"),linha_itemPAC+1)="","NÃO INFORMADO", IF(INDEX(INDIRECT(area_gestora&amp;"!$D$6:$D$1000"),linha_itemPAC+1)=0,"NÃO INFORMADO", INDEX(INDIRECT(area_gestora&amp;"!$D$6:$D$1000"),linha_itemPAC+1)))),"")</f>
        <v/>
      </c>
      <c r="D385" s="64" t="str">
        <f ca="1">IFERROR(IF(ISERROR(VALUE(Dados_tratados[[#This Row],[Catálogo]]))=FALSE,Dados_tratados[[#This Row],[Catálogo]],VLOOKUP(Dados_tratados[[#This Row],[Catálogo]],$S$3:$T$6,2,FALSE)),"")</f>
        <v/>
      </c>
      <c r="E385" s="64" t="str">
        <f ca="1">IFERROR(IF(INDEX(INDIRECT(area_gestora&amp;"!$E$6:$E$1000"),linha_itemPAC+1)="N/A",9999999,
IF(INDEX(INDIRECT(area_gestora&amp;"!$E$6:$E$1000"),linha_itemPAC+1)="",0,
VALUE(INDEX(INDIRECT(area_gestora&amp;"!$E$6:$E$1000"),linha_itemPAC+1)))),"")</f>
        <v/>
      </c>
      <c r="F385" s="64" t="str">
        <f ca="1">IFERROR(IF(Dados_tratados[[#This Row],[Código CATSER ou Classe CATMAT]]="","",VALUE(1&amp;TEXT(Dados_tratados[[#This Row],[Código CATSER ou Classe CATMAT]],"0000000")&amp;Dados_tratados[[#This Row],[ID Catálogo]])),"")</f>
        <v/>
      </c>
      <c r="G385" s="64" t="str">
        <f ca="1">IF(Dados_tratados[[#This Row],[Código CATSER ou Classe CATMAT]]="","",COUNTIF(catmat_col_range,Dados_tratados[[#This Row],[Concatenação ID 1-catálogo-código]])&amp;"-"&amp;Dados_tratados[[#This Row],[Concatenação ID 1-catálogo-código]])</f>
        <v/>
      </c>
      <c r="H385" s="65" t="str">
        <f ca="1">IFERROR(INDEX(INDIRECT(area_gestora&amp;"!$L$6:$L$1000"),linha_itemPAC+1),"")</f>
        <v/>
      </c>
      <c r="I385" s="66" t="str">
        <f ca="1">Dados_tratados[[#This Row],[Área Gestora]]&amp;"-"&amp;Dados_tratados[[#This Row],[ID PCA]]</f>
        <v>-</v>
      </c>
      <c r="K385" s="67" t="str">
        <f ca="1">IFERROR(SMALL(Dados_tratados[Concatenação ID 1-catálogo-código],ROW(Dados_tratados[[#This Row],[Concatenação ID 1-catálogo-código]])-2),"")</f>
        <v/>
      </c>
      <c r="L385" s="67" t="str">
        <f ca="1">IFERROR(INDEX('Tratamento de dados'!$S$3:$S$6,MATCH(VALUE(RIGHT(Dados_ordenados[[#This Row],[ID 1-catálogo-código]],1)),'Tratamento de dados'!$T$3:$T$6,0)),"")</f>
        <v/>
      </c>
      <c r="M385" s="67" t="str">
        <f ca="1">IFERROR(VALUE(MID(Dados_ordenados[[#This Row],[ID 1-catálogo-código]],2,7)),"")</f>
        <v/>
      </c>
      <c r="N385" s="68" t="str">
        <f ca="1">IFERROR(VLOOKUP(COUNTIF(catmat_ord_col_range,Dados_ordenados[[#This Row],[ID 1-catálogo-código]])&amp;"-"&amp;Dados_ordenados[[#This Row],[ID 1-catálogo-código]],Dados_tratados[[CATMAT/CATSER - Contagem de ocorrências]:[Área Gestora + ID]],2,FALSE),"")</f>
        <v/>
      </c>
      <c r="O385" s="69" t="str">
        <f ca="1">IFERROR(VLOOKUP(COUNTIF(catmat_ord_col_range,Dados_ordenados[[#This Row],[ID 1-catálogo-código]])&amp;"-"&amp;Dados_ordenados[[#This Row],[ID 1-catálogo-código]],Dados_tratados[[CATMAT/CATSER - Contagem de ocorrências]:[Área Gestora + ID]],3,FALSE),"")</f>
        <v/>
      </c>
      <c r="P385" s="70" t="str">
        <f ca="1">IF(OR(Dados_ordenados[[#This Row],[ID 1-catálogo-código]]="",Dados_ordenados[[#This Row],[ID 1-catálogo-código]]&lt;&gt;catmat_anterior),Dados_ordenados[[#This Row],[Área Gestora-ID]],areagestoraID_anterior&amp;", "&amp;Dados_ordenados[[#This Row],[Área Gestora-ID]])</f>
        <v/>
      </c>
      <c r="Q385" s="70" t="str">
        <f ca="1">IF(OR(Dados_ordenados[[#This Row],[ID 1-catálogo-código]]="",Dados_ordenados[[#This Row],[ID 1-catálogo-código]]&lt;&gt;catmat_proximo),Dados_ordenados[[#This Row],[ID concatenado por catálogo/código]],"")</f>
        <v/>
      </c>
    </row>
    <row r="386" spans="1:17" x14ac:dyDescent="0.25">
      <c r="A386" s="63" t="str">
        <f ca="1">area_gestora_concatenada</f>
        <v/>
      </c>
      <c r="B386" s="64" t="str">
        <f ca="1">IFERROR(IF(INDEX(INDIRECT(area_gestora&amp;"!$B$6:$B$1000"),linha_itemPAC+1)=0,"NÃO INFORMADO",INDEX(INDIRECT(area_gestora&amp;"!$B$6:$B$1000"),linha_itemPAC+1)),"")</f>
        <v/>
      </c>
      <c r="C386" s="64" t="str">
        <f ca="1">IFERROR(IF(INDEX(INDIRECT(area_gestora&amp;"!$D$6:$D$1000"),linha_itemPAC+1)="N/A","N/A", IF(INDEX(INDIRECT(area_gestora&amp;"!$D$6:$D$1000"),linha_itemPAC+1)="","NÃO INFORMADO", IF(INDEX(INDIRECT(area_gestora&amp;"!$D$6:$D$1000"),linha_itemPAC+1)=0,"NÃO INFORMADO", INDEX(INDIRECT(area_gestora&amp;"!$D$6:$D$1000"),linha_itemPAC+1)))),"")</f>
        <v/>
      </c>
      <c r="D386" s="64" t="str">
        <f ca="1">IFERROR(IF(ISERROR(VALUE(Dados_tratados[[#This Row],[Catálogo]]))=FALSE,Dados_tratados[[#This Row],[Catálogo]],VLOOKUP(Dados_tratados[[#This Row],[Catálogo]],$S$3:$T$6,2,FALSE)),"")</f>
        <v/>
      </c>
      <c r="E386" s="64" t="str">
        <f ca="1">IFERROR(IF(INDEX(INDIRECT(area_gestora&amp;"!$E$6:$E$1000"),linha_itemPAC+1)="N/A",9999999,
IF(INDEX(INDIRECT(area_gestora&amp;"!$E$6:$E$1000"),linha_itemPAC+1)="",0,
VALUE(INDEX(INDIRECT(area_gestora&amp;"!$E$6:$E$1000"),linha_itemPAC+1)))),"")</f>
        <v/>
      </c>
      <c r="F386" s="64" t="str">
        <f ca="1">IFERROR(IF(Dados_tratados[[#This Row],[Código CATSER ou Classe CATMAT]]="","",VALUE(1&amp;TEXT(Dados_tratados[[#This Row],[Código CATSER ou Classe CATMAT]],"0000000")&amp;Dados_tratados[[#This Row],[ID Catálogo]])),"")</f>
        <v/>
      </c>
      <c r="G386" s="64" t="str">
        <f ca="1">IF(Dados_tratados[[#This Row],[Código CATSER ou Classe CATMAT]]="","",COUNTIF(catmat_col_range,Dados_tratados[[#This Row],[Concatenação ID 1-catálogo-código]])&amp;"-"&amp;Dados_tratados[[#This Row],[Concatenação ID 1-catálogo-código]])</f>
        <v/>
      </c>
      <c r="H386" s="65" t="str">
        <f ca="1">IFERROR(INDEX(INDIRECT(area_gestora&amp;"!$L$6:$L$1000"),linha_itemPAC+1),"")</f>
        <v/>
      </c>
      <c r="I386" s="66" t="str">
        <f ca="1">Dados_tratados[[#This Row],[Área Gestora]]&amp;"-"&amp;Dados_tratados[[#This Row],[ID PCA]]</f>
        <v>-</v>
      </c>
      <c r="K386" s="67" t="str">
        <f ca="1">IFERROR(SMALL(Dados_tratados[Concatenação ID 1-catálogo-código],ROW(Dados_tratados[[#This Row],[Concatenação ID 1-catálogo-código]])-2),"")</f>
        <v/>
      </c>
      <c r="L386" s="67" t="str">
        <f ca="1">IFERROR(INDEX('Tratamento de dados'!$S$3:$S$6,MATCH(VALUE(RIGHT(Dados_ordenados[[#This Row],[ID 1-catálogo-código]],1)),'Tratamento de dados'!$T$3:$T$6,0)),"")</f>
        <v/>
      </c>
      <c r="M386" s="67" t="str">
        <f ca="1">IFERROR(VALUE(MID(Dados_ordenados[[#This Row],[ID 1-catálogo-código]],2,7)),"")</f>
        <v/>
      </c>
      <c r="N386" s="68" t="str">
        <f ca="1">IFERROR(VLOOKUP(COUNTIF(catmat_ord_col_range,Dados_ordenados[[#This Row],[ID 1-catálogo-código]])&amp;"-"&amp;Dados_ordenados[[#This Row],[ID 1-catálogo-código]],Dados_tratados[[CATMAT/CATSER - Contagem de ocorrências]:[Área Gestora + ID]],2,FALSE),"")</f>
        <v/>
      </c>
      <c r="O386" s="69" t="str">
        <f ca="1">IFERROR(VLOOKUP(COUNTIF(catmat_ord_col_range,Dados_ordenados[[#This Row],[ID 1-catálogo-código]])&amp;"-"&amp;Dados_ordenados[[#This Row],[ID 1-catálogo-código]],Dados_tratados[[CATMAT/CATSER - Contagem de ocorrências]:[Área Gestora + ID]],3,FALSE),"")</f>
        <v/>
      </c>
      <c r="P386" s="70" t="str">
        <f ca="1">IF(OR(Dados_ordenados[[#This Row],[ID 1-catálogo-código]]="",Dados_ordenados[[#This Row],[ID 1-catálogo-código]]&lt;&gt;catmat_anterior),Dados_ordenados[[#This Row],[Área Gestora-ID]],areagestoraID_anterior&amp;", "&amp;Dados_ordenados[[#This Row],[Área Gestora-ID]])</f>
        <v/>
      </c>
      <c r="Q386" s="70" t="str">
        <f ca="1">IF(OR(Dados_ordenados[[#This Row],[ID 1-catálogo-código]]="",Dados_ordenados[[#This Row],[ID 1-catálogo-código]]&lt;&gt;catmat_proximo),Dados_ordenados[[#This Row],[ID concatenado por catálogo/código]],"")</f>
        <v/>
      </c>
    </row>
    <row r="387" spans="1:17" x14ac:dyDescent="0.25">
      <c r="A387" s="63" t="str">
        <f ca="1">area_gestora_concatenada</f>
        <v/>
      </c>
      <c r="B387" s="64" t="str">
        <f ca="1">IFERROR(IF(INDEX(INDIRECT(area_gestora&amp;"!$B$6:$B$1000"),linha_itemPAC+1)=0,"NÃO INFORMADO",INDEX(INDIRECT(area_gestora&amp;"!$B$6:$B$1000"),linha_itemPAC+1)),"")</f>
        <v/>
      </c>
      <c r="C387" s="64" t="str">
        <f ca="1">IFERROR(IF(INDEX(INDIRECT(area_gestora&amp;"!$D$6:$D$1000"),linha_itemPAC+1)="N/A","N/A", IF(INDEX(INDIRECT(area_gestora&amp;"!$D$6:$D$1000"),linha_itemPAC+1)="","NÃO INFORMADO", IF(INDEX(INDIRECT(area_gestora&amp;"!$D$6:$D$1000"),linha_itemPAC+1)=0,"NÃO INFORMADO", INDEX(INDIRECT(area_gestora&amp;"!$D$6:$D$1000"),linha_itemPAC+1)))),"")</f>
        <v/>
      </c>
      <c r="D387" s="64" t="str">
        <f ca="1">IFERROR(IF(ISERROR(VALUE(Dados_tratados[[#This Row],[Catálogo]]))=FALSE,Dados_tratados[[#This Row],[Catálogo]],VLOOKUP(Dados_tratados[[#This Row],[Catálogo]],$S$3:$T$6,2,FALSE)),"")</f>
        <v/>
      </c>
      <c r="E387" s="64" t="str">
        <f ca="1">IFERROR(IF(INDEX(INDIRECT(area_gestora&amp;"!$E$6:$E$1000"),linha_itemPAC+1)="N/A",9999999,
IF(INDEX(INDIRECT(area_gestora&amp;"!$E$6:$E$1000"),linha_itemPAC+1)="",0,
VALUE(INDEX(INDIRECT(area_gestora&amp;"!$E$6:$E$1000"),linha_itemPAC+1)))),"")</f>
        <v/>
      </c>
      <c r="F387" s="64" t="str">
        <f ca="1">IFERROR(IF(Dados_tratados[[#This Row],[Código CATSER ou Classe CATMAT]]="","",VALUE(1&amp;TEXT(Dados_tratados[[#This Row],[Código CATSER ou Classe CATMAT]],"0000000")&amp;Dados_tratados[[#This Row],[ID Catálogo]])),"")</f>
        <v/>
      </c>
      <c r="G387" s="64" t="str">
        <f ca="1">IF(Dados_tratados[[#This Row],[Código CATSER ou Classe CATMAT]]="","",COUNTIF(catmat_col_range,Dados_tratados[[#This Row],[Concatenação ID 1-catálogo-código]])&amp;"-"&amp;Dados_tratados[[#This Row],[Concatenação ID 1-catálogo-código]])</f>
        <v/>
      </c>
      <c r="H387" s="65" t="str">
        <f ca="1">IFERROR(INDEX(INDIRECT(area_gestora&amp;"!$L$6:$L$1000"),linha_itemPAC+1),"")</f>
        <v/>
      </c>
      <c r="I387" s="66" t="str">
        <f ca="1">Dados_tratados[[#This Row],[Área Gestora]]&amp;"-"&amp;Dados_tratados[[#This Row],[ID PCA]]</f>
        <v>-</v>
      </c>
      <c r="K387" s="67" t="str">
        <f ca="1">IFERROR(SMALL(Dados_tratados[Concatenação ID 1-catálogo-código],ROW(Dados_tratados[[#This Row],[Concatenação ID 1-catálogo-código]])-2),"")</f>
        <v/>
      </c>
      <c r="L387" s="67" t="str">
        <f ca="1">IFERROR(INDEX('Tratamento de dados'!$S$3:$S$6,MATCH(VALUE(RIGHT(Dados_ordenados[[#This Row],[ID 1-catálogo-código]],1)),'Tratamento de dados'!$T$3:$T$6,0)),"")</f>
        <v/>
      </c>
      <c r="M387" s="67" t="str">
        <f ca="1">IFERROR(VALUE(MID(Dados_ordenados[[#This Row],[ID 1-catálogo-código]],2,7)),"")</f>
        <v/>
      </c>
      <c r="N387" s="68" t="str">
        <f ca="1">IFERROR(VLOOKUP(COUNTIF(catmat_ord_col_range,Dados_ordenados[[#This Row],[ID 1-catálogo-código]])&amp;"-"&amp;Dados_ordenados[[#This Row],[ID 1-catálogo-código]],Dados_tratados[[CATMAT/CATSER - Contagem de ocorrências]:[Área Gestora + ID]],2,FALSE),"")</f>
        <v/>
      </c>
      <c r="O387" s="69" t="str">
        <f ca="1">IFERROR(VLOOKUP(COUNTIF(catmat_ord_col_range,Dados_ordenados[[#This Row],[ID 1-catálogo-código]])&amp;"-"&amp;Dados_ordenados[[#This Row],[ID 1-catálogo-código]],Dados_tratados[[CATMAT/CATSER - Contagem de ocorrências]:[Área Gestora + ID]],3,FALSE),"")</f>
        <v/>
      </c>
      <c r="P387" s="70" t="str">
        <f ca="1">IF(OR(Dados_ordenados[[#This Row],[ID 1-catálogo-código]]="",Dados_ordenados[[#This Row],[ID 1-catálogo-código]]&lt;&gt;catmat_anterior),Dados_ordenados[[#This Row],[Área Gestora-ID]],areagestoraID_anterior&amp;", "&amp;Dados_ordenados[[#This Row],[Área Gestora-ID]])</f>
        <v/>
      </c>
      <c r="Q387" s="70" t="str">
        <f ca="1">IF(OR(Dados_ordenados[[#This Row],[ID 1-catálogo-código]]="",Dados_ordenados[[#This Row],[ID 1-catálogo-código]]&lt;&gt;catmat_proximo),Dados_ordenados[[#This Row],[ID concatenado por catálogo/código]],"")</f>
        <v/>
      </c>
    </row>
    <row r="388" spans="1:17" x14ac:dyDescent="0.25">
      <c r="A388" s="63" t="str">
        <f ca="1">area_gestora_concatenada</f>
        <v/>
      </c>
      <c r="B388" s="64" t="str">
        <f ca="1">IFERROR(IF(INDEX(INDIRECT(area_gestora&amp;"!$B$6:$B$1000"),linha_itemPAC+1)=0,"NÃO INFORMADO",INDEX(INDIRECT(area_gestora&amp;"!$B$6:$B$1000"),linha_itemPAC+1)),"")</f>
        <v/>
      </c>
      <c r="C388" s="64" t="str">
        <f ca="1">IFERROR(IF(INDEX(INDIRECT(area_gestora&amp;"!$D$6:$D$1000"),linha_itemPAC+1)="N/A","N/A", IF(INDEX(INDIRECT(area_gestora&amp;"!$D$6:$D$1000"),linha_itemPAC+1)="","NÃO INFORMADO", IF(INDEX(INDIRECT(area_gestora&amp;"!$D$6:$D$1000"),linha_itemPAC+1)=0,"NÃO INFORMADO", INDEX(INDIRECT(area_gestora&amp;"!$D$6:$D$1000"),linha_itemPAC+1)))),"")</f>
        <v/>
      </c>
      <c r="D388" s="64" t="str">
        <f ca="1">IFERROR(IF(ISERROR(VALUE(Dados_tratados[[#This Row],[Catálogo]]))=FALSE,Dados_tratados[[#This Row],[Catálogo]],VLOOKUP(Dados_tratados[[#This Row],[Catálogo]],$S$3:$T$6,2,FALSE)),"")</f>
        <v/>
      </c>
      <c r="E388" s="64" t="str">
        <f ca="1">IFERROR(IF(INDEX(INDIRECT(area_gestora&amp;"!$E$6:$E$1000"),linha_itemPAC+1)="N/A",9999999,
IF(INDEX(INDIRECT(area_gestora&amp;"!$E$6:$E$1000"),linha_itemPAC+1)="",0,
VALUE(INDEX(INDIRECT(area_gestora&amp;"!$E$6:$E$1000"),linha_itemPAC+1)))),"")</f>
        <v/>
      </c>
      <c r="F388" s="64" t="str">
        <f ca="1">IFERROR(IF(Dados_tratados[[#This Row],[Código CATSER ou Classe CATMAT]]="","",VALUE(1&amp;TEXT(Dados_tratados[[#This Row],[Código CATSER ou Classe CATMAT]],"0000000")&amp;Dados_tratados[[#This Row],[ID Catálogo]])),"")</f>
        <v/>
      </c>
      <c r="G388" s="64" t="str">
        <f ca="1">IF(Dados_tratados[[#This Row],[Código CATSER ou Classe CATMAT]]="","",COUNTIF(catmat_col_range,Dados_tratados[[#This Row],[Concatenação ID 1-catálogo-código]])&amp;"-"&amp;Dados_tratados[[#This Row],[Concatenação ID 1-catálogo-código]])</f>
        <v/>
      </c>
      <c r="H388" s="65" t="str">
        <f ca="1">IFERROR(INDEX(INDIRECT(area_gestora&amp;"!$L$6:$L$1000"),linha_itemPAC+1),"")</f>
        <v/>
      </c>
      <c r="I388" s="66" t="str">
        <f ca="1">Dados_tratados[[#This Row],[Área Gestora]]&amp;"-"&amp;Dados_tratados[[#This Row],[ID PCA]]</f>
        <v>-</v>
      </c>
      <c r="K388" s="67" t="str">
        <f ca="1">IFERROR(SMALL(Dados_tratados[Concatenação ID 1-catálogo-código],ROW(Dados_tratados[[#This Row],[Concatenação ID 1-catálogo-código]])-2),"")</f>
        <v/>
      </c>
      <c r="L388" s="67" t="str">
        <f ca="1">IFERROR(INDEX('Tratamento de dados'!$S$3:$S$6,MATCH(VALUE(RIGHT(Dados_ordenados[[#This Row],[ID 1-catálogo-código]],1)),'Tratamento de dados'!$T$3:$T$6,0)),"")</f>
        <v/>
      </c>
      <c r="M388" s="67" t="str">
        <f ca="1">IFERROR(VALUE(MID(Dados_ordenados[[#This Row],[ID 1-catálogo-código]],2,7)),"")</f>
        <v/>
      </c>
      <c r="N388" s="68" t="str">
        <f ca="1">IFERROR(VLOOKUP(COUNTIF(catmat_ord_col_range,Dados_ordenados[[#This Row],[ID 1-catálogo-código]])&amp;"-"&amp;Dados_ordenados[[#This Row],[ID 1-catálogo-código]],Dados_tratados[[CATMAT/CATSER - Contagem de ocorrências]:[Área Gestora + ID]],2,FALSE),"")</f>
        <v/>
      </c>
      <c r="O388" s="69" t="str">
        <f ca="1">IFERROR(VLOOKUP(COUNTIF(catmat_ord_col_range,Dados_ordenados[[#This Row],[ID 1-catálogo-código]])&amp;"-"&amp;Dados_ordenados[[#This Row],[ID 1-catálogo-código]],Dados_tratados[[CATMAT/CATSER - Contagem de ocorrências]:[Área Gestora + ID]],3,FALSE),"")</f>
        <v/>
      </c>
      <c r="P388" s="70" t="str">
        <f ca="1">IF(OR(Dados_ordenados[[#This Row],[ID 1-catálogo-código]]="",Dados_ordenados[[#This Row],[ID 1-catálogo-código]]&lt;&gt;catmat_anterior),Dados_ordenados[[#This Row],[Área Gestora-ID]],areagestoraID_anterior&amp;", "&amp;Dados_ordenados[[#This Row],[Área Gestora-ID]])</f>
        <v/>
      </c>
      <c r="Q388" s="70" t="str">
        <f ca="1">IF(OR(Dados_ordenados[[#This Row],[ID 1-catálogo-código]]="",Dados_ordenados[[#This Row],[ID 1-catálogo-código]]&lt;&gt;catmat_proximo),Dados_ordenados[[#This Row],[ID concatenado por catálogo/código]],"")</f>
        <v/>
      </c>
    </row>
    <row r="389" spans="1:17" x14ac:dyDescent="0.25">
      <c r="A389" s="63" t="str">
        <f ca="1">area_gestora_concatenada</f>
        <v/>
      </c>
      <c r="B389" s="64" t="str">
        <f ca="1">IFERROR(IF(INDEX(INDIRECT(area_gestora&amp;"!$B$6:$B$1000"),linha_itemPAC+1)=0,"NÃO INFORMADO",INDEX(INDIRECT(area_gestora&amp;"!$B$6:$B$1000"),linha_itemPAC+1)),"")</f>
        <v/>
      </c>
      <c r="C389" s="64" t="str">
        <f ca="1">IFERROR(IF(INDEX(INDIRECT(area_gestora&amp;"!$D$6:$D$1000"),linha_itemPAC+1)="N/A","N/A", IF(INDEX(INDIRECT(area_gestora&amp;"!$D$6:$D$1000"),linha_itemPAC+1)="","NÃO INFORMADO", IF(INDEX(INDIRECT(area_gestora&amp;"!$D$6:$D$1000"),linha_itemPAC+1)=0,"NÃO INFORMADO", INDEX(INDIRECT(area_gestora&amp;"!$D$6:$D$1000"),linha_itemPAC+1)))),"")</f>
        <v/>
      </c>
      <c r="D389" s="64" t="str">
        <f ca="1">IFERROR(IF(ISERROR(VALUE(Dados_tratados[[#This Row],[Catálogo]]))=FALSE,Dados_tratados[[#This Row],[Catálogo]],VLOOKUP(Dados_tratados[[#This Row],[Catálogo]],$S$3:$T$6,2,FALSE)),"")</f>
        <v/>
      </c>
      <c r="E389" s="64" t="str">
        <f ca="1">IFERROR(IF(INDEX(INDIRECT(area_gestora&amp;"!$E$6:$E$1000"),linha_itemPAC+1)="N/A",9999999,
IF(INDEX(INDIRECT(area_gestora&amp;"!$E$6:$E$1000"),linha_itemPAC+1)="",0,
VALUE(INDEX(INDIRECT(area_gestora&amp;"!$E$6:$E$1000"),linha_itemPAC+1)))),"")</f>
        <v/>
      </c>
      <c r="F389" s="64" t="str">
        <f ca="1">IFERROR(IF(Dados_tratados[[#This Row],[Código CATSER ou Classe CATMAT]]="","",VALUE(1&amp;TEXT(Dados_tratados[[#This Row],[Código CATSER ou Classe CATMAT]],"0000000")&amp;Dados_tratados[[#This Row],[ID Catálogo]])),"")</f>
        <v/>
      </c>
      <c r="G389" s="64" t="str">
        <f ca="1">IF(Dados_tratados[[#This Row],[Código CATSER ou Classe CATMAT]]="","",COUNTIF(catmat_col_range,Dados_tratados[[#This Row],[Concatenação ID 1-catálogo-código]])&amp;"-"&amp;Dados_tratados[[#This Row],[Concatenação ID 1-catálogo-código]])</f>
        <v/>
      </c>
      <c r="H389" s="65" t="str">
        <f ca="1">IFERROR(INDEX(INDIRECT(area_gestora&amp;"!$L$6:$L$1000"),linha_itemPAC+1),"")</f>
        <v/>
      </c>
      <c r="I389" s="66" t="str">
        <f ca="1">Dados_tratados[[#This Row],[Área Gestora]]&amp;"-"&amp;Dados_tratados[[#This Row],[ID PCA]]</f>
        <v>-</v>
      </c>
      <c r="K389" s="67" t="str">
        <f ca="1">IFERROR(SMALL(Dados_tratados[Concatenação ID 1-catálogo-código],ROW(Dados_tratados[[#This Row],[Concatenação ID 1-catálogo-código]])-2),"")</f>
        <v/>
      </c>
      <c r="L389" s="67" t="str">
        <f ca="1">IFERROR(INDEX('Tratamento de dados'!$S$3:$S$6,MATCH(VALUE(RIGHT(Dados_ordenados[[#This Row],[ID 1-catálogo-código]],1)),'Tratamento de dados'!$T$3:$T$6,0)),"")</f>
        <v/>
      </c>
      <c r="M389" s="67" t="str">
        <f ca="1">IFERROR(VALUE(MID(Dados_ordenados[[#This Row],[ID 1-catálogo-código]],2,7)),"")</f>
        <v/>
      </c>
      <c r="N389" s="68" t="str">
        <f ca="1">IFERROR(VLOOKUP(COUNTIF(catmat_ord_col_range,Dados_ordenados[[#This Row],[ID 1-catálogo-código]])&amp;"-"&amp;Dados_ordenados[[#This Row],[ID 1-catálogo-código]],Dados_tratados[[CATMAT/CATSER - Contagem de ocorrências]:[Área Gestora + ID]],2,FALSE),"")</f>
        <v/>
      </c>
      <c r="O389" s="69" t="str">
        <f ca="1">IFERROR(VLOOKUP(COUNTIF(catmat_ord_col_range,Dados_ordenados[[#This Row],[ID 1-catálogo-código]])&amp;"-"&amp;Dados_ordenados[[#This Row],[ID 1-catálogo-código]],Dados_tratados[[CATMAT/CATSER - Contagem de ocorrências]:[Área Gestora + ID]],3,FALSE),"")</f>
        <v/>
      </c>
      <c r="P389" s="70" t="str">
        <f ca="1">IF(OR(Dados_ordenados[[#This Row],[ID 1-catálogo-código]]="",Dados_ordenados[[#This Row],[ID 1-catálogo-código]]&lt;&gt;catmat_anterior),Dados_ordenados[[#This Row],[Área Gestora-ID]],areagestoraID_anterior&amp;", "&amp;Dados_ordenados[[#This Row],[Área Gestora-ID]])</f>
        <v/>
      </c>
      <c r="Q389" s="70" t="str">
        <f ca="1">IF(OR(Dados_ordenados[[#This Row],[ID 1-catálogo-código]]="",Dados_ordenados[[#This Row],[ID 1-catálogo-código]]&lt;&gt;catmat_proximo),Dados_ordenados[[#This Row],[ID concatenado por catálogo/código]],"")</f>
        <v/>
      </c>
    </row>
    <row r="390" spans="1:17" x14ac:dyDescent="0.25">
      <c r="A390" s="63" t="str">
        <f ca="1">area_gestora_concatenada</f>
        <v/>
      </c>
      <c r="B390" s="64" t="str">
        <f ca="1">IFERROR(IF(INDEX(INDIRECT(area_gestora&amp;"!$B$6:$B$1000"),linha_itemPAC+1)=0,"NÃO INFORMADO",INDEX(INDIRECT(area_gestora&amp;"!$B$6:$B$1000"),linha_itemPAC+1)),"")</f>
        <v/>
      </c>
      <c r="C390" s="64" t="str">
        <f ca="1">IFERROR(IF(INDEX(INDIRECT(area_gestora&amp;"!$D$6:$D$1000"),linha_itemPAC+1)="N/A","N/A", IF(INDEX(INDIRECT(area_gestora&amp;"!$D$6:$D$1000"),linha_itemPAC+1)="","NÃO INFORMADO", IF(INDEX(INDIRECT(area_gestora&amp;"!$D$6:$D$1000"),linha_itemPAC+1)=0,"NÃO INFORMADO", INDEX(INDIRECT(area_gestora&amp;"!$D$6:$D$1000"),linha_itemPAC+1)))),"")</f>
        <v/>
      </c>
      <c r="D390" s="64" t="str">
        <f ca="1">IFERROR(IF(ISERROR(VALUE(Dados_tratados[[#This Row],[Catálogo]]))=FALSE,Dados_tratados[[#This Row],[Catálogo]],VLOOKUP(Dados_tratados[[#This Row],[Catálogo]],$S$3:$T$6,2,FALSE)),"")</f>
        <v/>
      </c>
      <c r="E390" s="64" t="str">
        <f ca="1">IFERROR(IF(INDEX(INDIRECT(area_gestora&amp;"!$E$6:$E$1000"),linha_itemPAC+1)="N/A",9999999,
IF(INDEX(INDIRECT(area_gestora&amp;"!$E$6:$E$1000"),linha_itemPAC+1)="",0,
VALUE(INDEX(INDIRECT(area_gestora&amp;"!$E$6:$E$1000"),linha_itemPAC+1)))),"")</f>
        <v/>
      </c>
      <c r="F390" s="64" t="str">
        <f ca="1">IFERROR(IF(Dados_tratados[[#This Row],[Código CATSER ou Classe CATMAT]]="","",VALUE(1&amp;TEXT(Dados_tratados[[#This Row],[Código CATSER ou Classe CATMAT]],"0000000")&amp;Dados_tratados[[#This Row],[ID Catálogo]])),"")</f>
        <v/>
      </c>
      <c r="G390" s="64" t="str">
        <f ca="1">IF(Dados_tratados[[#This Row],[Código CATSER ou Classe CATMAT]]="","",COUNTIF(catmat_col_range,Dados_tratados[[#This Row],[Concatenação ID 1-catálogo-código]])&amp;"-"&amp;Dados_tratados[[#This Row],[Concatenação ID 1-catálogo-código]])</f>
        <v/>
      </c>
      <c r="H390" s="65" t="str">
        <f ca="1">IFERROR(INDEX(INDIRECT(area_gestora&amp;"!$L$6:$L$1000"),linha_itemPAC+1),"")</f>
        <v/>
      </c>
      <c r="I390" s="66" t="str">
        <f ca="1">Dados_tratados[[#This Row],[Área Gestora]]&amp;"-"&amp;Dados_tratados[[#This Row],[ID PCA]]</f>
        <v>-</v>
      </c>
      <c r="K390" s="67" t="str">
        <f ca="1">IFERROR(SMALL(Dados_tratados[Concatenação ID 1-catálogo-código],ROW(Dados_tratados[[#This Row],[Concatenação ID 1-catálogo-código]])-2),"")</f>
        <v/>
      </c>
      <c r="L390" s="67" t="str">
        <f ca="1">IFERROR(INDEX('Tratamento de dados'!$S$3:$S$6,MATCH(VALUE(RIGHT(Dados_ordenados[[#This Row],[ID 1-catálogo-código]],1)),'Tratamento de dados'!$T$3:$T$6,0)),"")</f>
        <v/>
      </c>
      <c r="M390" s="67" t="str">
        <f ca="1">IFERROR(VALUE(MID(Dados_ordenados[[#This Row],[ID 1-catálogo-código]],2,7)),"")</f>
        <v/>
      </c>
      <c r="N390" s="68" t="str">
        <f ca="1">IFERROR(VLOOKUP(COUNTIF(catmat_ord_col_range,Dados_ordenados[[#This Row],[ID 1-catálogo-código]])&amp;"-"&amp;Dados_ordenados[[#This Row],[ID 1-catálogo-código]],Dados_tratados[[CATMAT/CATSER - Contagem de ocorrências]:[Área Gestora + ID]],2,FALSE),"")</f>
        <v/>
      </c>
      <c r="O390" s="69" t="str">
        <f ca="1">IFERROR(VLOOKUP(COUNTIF(catmat_ord_col_range,Dados_ordenados[[#This Row],[ID 1-catálogo-código]])&amp;"-"&amp;Dados_ordenados[[#This Row],[ID 1-catálogo-código]],Dados_tratados[[CATMAT/CATSER - Contagem de ocorrências]:[Área Gestora + ID]],3,FALSE),"")</f>
        <v/>
      </c>
      <c r="P390" s="70" t="str">
        <f ca="1">IF(OR(Dados_ordenados[[#This Row],[ID 1-catálogo-código]]="",Dados_ordenados[[#This Row],[ID 1-catálogo-código]]&lt;&gt;catmat_anterior),Dados_ordenados[[#This Row],[Área Gestora-ID]],areagestoraID_anterior&amp;", "&amp;Dados_ordenados[[#This Row],[Área Gestora-ID]])</f>
        <v/>
      </c>
      <c r="Q390" s="70" t="str">
        <f ca="1">IF(OR(Dados_ordenados[[#This Row],[ID 1-catálogo-código]]="",Dados_ordenados[[#This Row],[ID 1-catálogo-código]]&lt;&gt;catmat_proximo),Dados_ordenados[[#This Row],[ID concatenado por catálogo/código]],"")</f>
        <v/>
      </c>
    </row>
    <row r="391" spans="1:17" x14ac:dyDescent="0.25">
      <c r="A391" s="63" t="str">
        <f ca="1">area_gestora_concatenada</f>
        <v/>
      </c>
      <c r="B391" s="64" t="str">
        <f ca="1">IFERROR(IF(INDEX(INDIRECT(area_gestora&amp;"!$B$6:$B$1000"),linha_itemPAC+1)=0,"NÃO INFORMADO",INDEX(INDIRECT(area_gestora&amp;"!$B$6:$B$1000"),linha_itemPAC+1)),"")</f>
        <v/>
      </c>
      <c r="C391" s="64" t="str">
        <f ca="1">IFERROR(IF(INDEX(INDIRECT(area_gestora&amp;"!$D$6:$D$1000"),linha_itemPAC+1)="N/A","N/A", IF(INDEX(INDIRECT(area_gestora&amp;"!$D$6:$D$1000"),linha_itemPAC+1)="","NÃO INFORMADO", IF(INDEX(INDIRECT(area_gestora&amp;"!$D$6:$D$1000"),linha_itemPAC+1)=0,"NÃO INFORMADO", INDEX(INDIRECT(area_gestora&amp;"!$D$6:$D$1000"),linha_itemPAC+1)))),"")</f>
        <v/>
      </c>
      <c r="D391" s="64" t="str">
        <f ca="1">IFERROR(IF(ISERROR(VALUE(Dados_tratados[[#This Row],[Catálogo]]))=FALSE,Dados_tratados[[#This Row],[Catálogo]],VLOOKUP(Dados_tratados[[#This Row],[Catálogo]],$S$3:$T$6,2,FALSE)),"")</f>
        <v/>
      </c>
      <c r="E391" s="64" t="str">
        <f ca="1">IFERROR(IF(INDEX(INDIRECT(area_gestora&amp;"!$E$6:$E$1000"),linha_itemPAC+1)="N/A",9999999,
IF(INDEX(INDIRECT(area_gestora&amp;"!$E$6:$E$1000"),linha_itemPAC+1)="",0,
VALUE(INDEX(INDIRECT(area_gestora&amp;"!$E$6:$E$1000"),linha_itemPAC+1)))),"")</f>
        <v/>
      </c>
      <c r="F391" s="64" t="str">
        <f ca="1">IFERROR(IF(Dados_tratados[[#This Row],[Código CATSER ou Classe CATMAT]]="","",VALUE(1&amp;TEXT(Dados_tratados[[#This Row],[Código CATSER ou Classe CATMAT]],"0000000")&amp;Dados_tratados[[#This Row],[ID Catálogo]])),"")</f>
        <v/>
      </c>
      <c r="G391" s="64" t="str">
        <f ca="1">IF(Dados_tratados[[#This Row],[Código CATSER ou Classe CATMAT]]="","",COUNTIF(catmat_col_range,Dados_tratados[[#This Row],[Concatenação ID 1-catálogo-código]])&amp;"-"&amp;Dados_tratados[[#This Row],[Concatenação ID 1-catálogo-código]])</f>
        <v/>
      </c>
      <c r="H391" s="65" t="str">
        <f ca="1">IFERROR(INDEX(INDIRECT(area_gestora&amp;"!$L$6:$L$1000"),linha_itemPAC+1),"")</f>
        <v/>
      </c>
      <c r="I391" s="66" t="str">
        <f ca="1">Dados_tratados[[#This Row],[Área Gestora]]&amp;"-"&amp;Dados_tratados[[#This Row],[ID PCA]]</f>
        <v>-</v>
      </c>
      <c r="K391" s="67" t="str">
        <f ca="1">IFERROR(SMALL(Dados_tratados[Concatenação ID 1-catálogo-código],ROW(Dados_tratados[[#This Row],[Concatenação ID 1-catálogo-código]])-2),"")</f>
        <v/>
      </c>
      <c r="L391" s="67" t="str">
        <f ca="1">IFERROR(INDEX('Tratamento de dados'!$S$3:$S$6,MATCH(VALUE(RIGHT(Dados_ordenados[[#This Row],[ID 1-catálogo-código]],1)),'Tratamento de dados'!$T$3:$T$6,0)),"")</f>
        <v/>
      </c>
      <c r="M391" s="67" t="str">
        <f ca="1">IFERROR(VALUE(MID(Dados_ordenados[[#This Row],[ID 1-catálogo-código]],2,7)),"")</f>
        <v/>
      </c>
      <c r="N391" s="68" t="str">
        <f ca="1">IFERROR(VLOOKUP(COUNTIF(catmat_ord_col_range,Dados_ordenados[[#This Row],[ID 1-catálogo-código]])&amp;"-"&amp;Dados_ordenados[[#This Row],[ID 1-catálogo-código]],Dados_tratados[[CATMAT/CATSER - Contagem de ocorrências]:[Área Gestora + ID]],2,FALSE),"")</f>
        <v/>
      </c>
      <c r="O391" s="69" t="str">
        <f ca="1">IFERROR(VLOOKUP(COUNTIF(catmat_ord_col_range,Dados_ordenados[[#This Row],[ID 1-catálogo-código]])&amp;"-"&amp;Dados_ordenados[[#This Row],[ID 1-catálogo-código]],Dados_tratados[[CATMAT/CATSER - Contagem de ocorrências]:[Área Gestora + ID]],3,FALSE),"")</f>
        <v/>
      </c>
      <c r="P391" s="70" t="str">
        <f ca="1">IF(OR(Dados_ordenados[[#This Row],[ID 1-catálogo-código]]="",Dados_ordenados[[#This Row],[ID 1-catálogo-código]]&lt;&gt;catmat_anterior),Dados_ordenados[[#This Row],[Área Gestora-ID]],areagestoraID_anterior&amp;", "&amp;Dados_ordenados[[#This Row],[Área Gestora-ID]])</f>
        <v/>
      </c>
      <c r="Q391" s="70" t="str">
        <f ca="1">IF(OR(Dados_ordenados[[#This Row],[ID 1-catálogo-código]]="",Dados_ordenados[[#This Row],[ID 1-catálogo-código]]&lt;&gt;catmat_proximo),Dados_ordenados[[#This Row],[ID concatenado por catálogo/código]],"")</f>
        <v/>
      </c>
    </row>
    <row r="392" spans="1:17" x14ac:dyDescent="0.25">
      <c r="A392" s="63" t="str">
        <f ca="1">area_gestora_concatenada</f>
        <v/>
      </c>
      <c r="B392" s="64" t="str">
        <f ca="1">IFERROR(IF(INDEX(INDIRECT(area_gestora&amp;"!$B$6:$B$1000"),linha_itemPAC+1)=0,"NÃO INFORMADO",INDEX(INDIRECT(area_gestora&amp;"!$B$6:$B$1000"),linha_itemPAC+1)),"")</f>
        <v/>
      </c>
      <c r="C392" s="64" t="str">
        <f ca="1">IFERROR(IF(INDEX(INDIRECT(area_gestora&amp;"!$D$6:$D$1000"),linha_itemPAC+1)="N/A","N/A", IF(INDEX(INDIRECT(area_gestora&amp;"!$D$6:$D$1000"),linha_itemPAC+1)="","NÃO INFORMADO", IF(INDEX(INDIRECT(area_gestora&amp;"!$D$6:$D$1000"),linha_itemPAC+1)=0,"NÃO INFORMADO", INDEX(INDIRECT(area_gestora&amp;"!$D$6:$D$1000"),linha_itemPAC+1)))),"")</f>
        <v/>
      </c>
      <c r="D392" s="64" t="str">
        <f ca="1">IFERROR(IF(ISERROR(VALUE(Dados_tratados[[#This Row],[Catálogo]]))=FALSE,Dados_tratados[[#This Row],[Catálogo]],VLOOKUP(Dados_tratados[[#This Row],[Catálogo]],$S$3:$T$6,2,FALSE)),"")</f>
        <v/>
      </c>
      <c r="E392" s="64" t="str">
        <f ca="1">IFERROR(IF(INDEX(INDIRECT(area_gestora&amp;"!$E$6:$E$1000"),linha_itemPAC+1)="N/A",9999999,
IF(INDEX(INDIRECT(area_gestora&amp;"!$E$6:$E$1000"),linha_itemPAC+1)="",0,
VALUE(INDEX(INDIRECT(area_gestora&amp;"!$E$6:$E$1000"),linha_itemPAC+1)))),"")</f>
        <v/>
      </c>
      <c r="F392" s="64" t="str">
        <f ca="1">IFERROR(IF(Dados_tratados[[#This Row],[Código CATSER ou Classe CATMAT]]="","",VALUE(1&amp;TEXT(Dados_tratados[[#This Row],[Código CATSER ou Classe CATMAT]],"0000000")&amp;Dados_tratados[[#This Row],[ID Catálogo]])),"")</f>
        <v/>
      </c>
      <c r="G392" s="64" t="str">
        <f ca="1">IF(Dados_tratados[[#This Row],[Código CATSER ou Classe CATMAT]]="","",COUNTIF(catmat_col_range,Dados_tratados[[#This Row],[Concatenação ID 1-catálogo-código]])&amp;"-"&amp;Dados_tratados[[#This Row],[Concatenação ID 1-catálogo-código]])</f>
        <v/>
      </c>
      <c r="H392" s="65" t="str">
        <f ca="1">IFERROR(INDEX(INDIRECT(area_gestora&amp;"!$L$6:$L$1000"),linha_itemPAC+1),"")</f>
        <v/>
      </c>
      <c r="I392" s="66" t="str">
        <f ca="1">Dados_tratados[[#This Row],[Área Gestora]]&amp;"-"&amp;Dados_tratados[[#This Row],[ID PCA]]</f>
        <v>-</v>
      </c>
      <c r="K392" s="67" t="str">
        <f ca="1">IFERROR(SMALL(Dados_tratados[Concatenação ID 1-catálogo-código],ROW(Dados_tratados[[#This Row],[Concatenação ID 1-catálogo-código]])-2),"")</f>
        <v/>
      </c>
      <c r="L392" s="67" t="str">
        <f ca="1">IFERROR(INDEX('Tratamento de dados'!$S$3:$S$6,MATCH(VALUE(RIGHT(Dados_ordenados[[#This Row],[ID 1-catálogo-código]],1)),'Tratamento de dados'!$T$3:$T$6,0)),"")</f>
        <v/>
      </c>
      <c r="M392" s="67" t="str">
        <f ca="1">IFERROR(VALUE(MID(Dados_ordenados[[#This Row],[ID 1-catálogo-código]],2,7)),"")</f>
        <v/>
      </c>
      <c r="N392" s="68" t="str">
        <f ca="1">IFERROR(VLOOKUP(COUNTIF(catmat_ord_col_range,Dados_ordenados[[#This Row],[ID 1-catálogo-código]])&amp;"-"&amp;Dados_ordenados[[#This Row],[ID 1-catálogo-código]],Dados_tratados[[CATMAT/CATSER - Contagem de ocorrências]:[Área Gestora + ID]],2,FALSE),"")</f>
        <v/>
      </c>
      <c r="O392" s="69" t="str">
        <f ca="1">IFERROR(VLOOKUP(COUNTIF(catmat_ord_col_range,Dados_ordenados[[#This Row],[ID 1-catálogo-código]])&amp;"-"&amp;Dados_ordenados[[#This Row],[ID 1-catálogo-código]],Dados_tratados[[CATMAT/CATSER - Contagem de ocorrências]:[Área Gestora + ID]],3,FALSE),"")</f>
        <v/>
      </c>
      <c r="P392" s="70" t="str">
        <f ca="1">IF(OR(Dados_ordenados[[#This Row],[ID 1-catálogo-código]]="",Dados_ordenados[[#This Row],[ID 1-catálogo-código]]&lt;&gt;catmat_anterior),Dados_ordenados[[#This Row],[Área Gestora-ID]],areagestoraID_anterior&amp;", "&amp;Dados_ordenados[[#This Row],[Área Gestora-ID]])</f>
        <v/>
      </c>
      <c r="Q392" s="70" t="str">
        <f ca="1">IF(OR(Dados_ordenados[[#This Row],[ID 1-catálogo-código]]="",Dados_ordenados[[#This Row],[ID 1-catálogo-código]]&lt;&gt;catmat_proximo),Dados_ordenados[[#This Row],[ID concatenado por catálogo/código]],"")</f>
        <v/>
      </c>
    </row>
    <row r="393" spans="1:17" x14ac:dyDescent="0.25">
      <c r="A393" s="63" t="str">
        <f ca="1">area_gestora_concatenada</f>
        <v/>
      </c>
      <c r="B393" s="64" t="str">
        <f ca="1">IFERROR(IF(INDEX(INDIRECT(area_gestora&amp;"!$B$6:$B$1000"),linha_itemPAC+1)=0,"NÃO INFORMADO",INDEX(INDIRECT(area_gestora&amp;"!$B$6:$B$1000"),linha_itemPAC+1)),"")</f>
        <v/>
      </c>
      <c r="C393" s="64" t="str">
        <f ca="1">IFERROR(IF(INDEX(INDIRECT(area_gestora&amp;"!$D$6:$D$1000"),linha_itemPAC+1)="N/A","N/A", IF(INDEX(INDIRECT(area_gestora&amp;"!$D$6:$D$1000"),linha_itemPAC+1)="","NÃO INFORMADO", IF(INDEX(INDIRECT(area_gestora&amp;"!$D$6:$D$1000"),linha_itemPAC+1)=0,"NÃO INFORMADO", INDEX(INDIRECT(area_gestora&amp;"!$D$6:$D$1000"),linha_itemPAC+1)))),"")</f>
        <v/>
      </c>
      <c r="D393" s="64" t="str">
        <f ca="1">IFERROR(IF(ISERROR(VALUE(Dados_tratados[[#This Row],[Catálogo]]))=FALSE,Dados_tratados[[#This Row],[Catálogo]],VLOOKUP(Dados_tratados[[#This Row],[Catálogo]],$S$3:$T$6,2,FALSE)),"")</f>
        <v/>
      </c>
      <c r="E393" s="64" t="str">
        <f ca="1">IFERROR(IF(INDEX(INDIRECT(area_gestora&amp;"!$E$6:$E$1000"),linha_itemPAC+1)="N/A",9999999,
IF(INDEX(INDIRECT(area_gestora&amp;"!$E$6:$E$1000"),linha_itemPAC+1)="",0,
VALUE(INDEX(INDIRECT(area_gestora&amp;"!$E$6:$E$1000"),linha_itemPAC+1)))),"")</f>
        <v/>
      </c>
      <c r="F393" s="64" t="str">
        <f ca="1">IFERROR(IF(Dados_tratados[[#This Row],[Código CATSER ou Classe CATMAT]]="","",VALUE(1&amp;TEXT(Dados_tratados[[#This Row],[Código CATSER ou Classe CATMAT]],"0000000")&amp;Dados_tratados[[#This Row],[ID Catálogo]])),"")</f>
        <v/>
      </c>
      <c r="G393" s="64" t="str">
        <f ca="1">IF(Dados_tratados[[#This Row],[Código CATSER ou Classe CATMAT]]="","",COUNTIF(catmat_col_range,Dados_tratados[[#This Row],[Concatenação ID 1-catálogo-código]])&amp;"-"&amp;Dados_tratados[[#This Row],[Concatenação ID 1-catálogo-código]])</f>
        <v/>
      </c>
      <c r="H393" s="65" t="str">
        <f ca="1">IFERROR(INDEX(INDIRECT(area_gestora&amp;"!$L$6:$L$1000"),linha_itemPAC+1),"")</f>
        <v/>
      </c>
      <c r="I393" s="66" t="str">
        <f ca="1">Dados_tratados[[#This Row],[Área Gestora]]&amp;"-"&amp;Dados_tratados[[#This Row],[ID PCA]]</f>
        <v>-</v>
      </c>
      <c r="K393" s="67" t="str">
        <f ca="1">IFERROR(SMALL(Dados_tratados[Concatenação ID 1-catálogo-código],ROW(Dados_tratados[[#This Row],[Concatenação ID 1-catálogo-código]])-2),"")</f>
        <v/>
      </c>
      <c r="L393" s="67" t="str">
        <f ca="1">IFERROR(INDEX('Tratamento de dados'!$S$3:$S$6,MATCH(VALUE(RIGHT(Dados_ordenados[[#This Row],[ID 1-catálogo-código]],1)),'Tratamento de dados'!$T$3:$T$6,0)),"")</f>
        <v/>
      </c>
      <c r="M393" s="67" t="str">
        <f ca="1">IFERROR(VALUE(MID(Dados_ordenados[[#This Row],[ID 1-catálogo-código]],2,7)),"")</f>
        <v/>
      </c>
      <c r="N393" s="68" t="str">
        <f ca="1">IFERROR(VLOOKUP(COUNTIF(catmat_ord_col_range,Dados_ordenados[[#This Row],[ID 1-catálogo-código]])&amp;"-"&amp;Dados_ordenados[[#This Row],[ID 1-catálogo-código]],Dados_tratados[[CATMAT/CATSER - Contagem de ocorrências]:[Área Gestora + ID]],2,FALSE),"")</f>
        <v/>
      </c>
      <c r="O393" s="69" t="str">
        <f ca="1">IFERROR(VLOOKUP(COUNTIF(catmat_ord_col_range,Dados_ordenados[[#This Row],[ID 1-catálogo-código]])&amp;"-"&amp;Dados_ordenados[[#This Row],[ID 1-catálogo-código]],Dados_tratados[[CATMAT/CATSER - Contagem de ocorrências]:[Área Gestora + ID]],3,FALSE),"")</f>
        <v/>
      </c>
      <c r="P393" s="70" t="str">
        <f ca="1">IF(OR(Dados_ordenados[[#This Row],[ID 1-catálogo-código]]="",Dados_ordenados[[#This Row],[ID 1-catálogo-código]]&lt;&gt;catmat_anterior),Dados_ordenados[[#This Row],[Área Gestora-ID]],areagestoraID_anterior&amp;", "&amp;Dados_ordenados[[#This Row],[Área Gestora-ID]])</f>
        <v/>
      </c>
      <c r="Q393" s="70" t="str">
        <f ca="1">IF(OR(Dados_ordenados[[#This Row],[ID 1-catálogo-código]]="",Dados_ordenados[[#This Row],[ID 1-catálogo-código]]&lt;&gt;catmat_proximo),Dados_ordenados[[#This Row],[ID concatenado por catálogo/código]],"")</f>
        <v/>
      </c>
    </row>
    <row r="394" spans="1:17" x14ac:dyDescent="0.25">
      <c r="A394" s="63" t="str">
        <f ca="1">area_gestora_concatenada</f>
        <v/>
      </c>
      <c r="B394" s="64" t="str">
        <f ca="1">IFERROR(IF(INDEX(INDIRECT(area_gestora&amp;"!$B$6:$B$1000"),linha_itemPAC+1)=0,"NÃO INFORMADO",INDEX(INDIRECT(area_gestora&amp;"!$B$6:$B$1000"),linha_itemPAC+1)),"")</f>
        <v/>
      </c>
      <c r="C394" s="64" t="str">
        <f ca="1">IFERROR(IF(INDEX(INDIRECT(area_gestora&amp;"!$D$6:$D$1000"),linha_itemPAC+1)="N/A","N/A", IF(INDEX(INDIRECT(area_gestora&amp;"!$D$6:$D$1000"),linha_itemPAC+1)="","NÃO INFORMADO", IF(INDEX(INDIRECT(area_gestora&amp;"!$D$6:$D$1000"),linha_itemPAC+1)=0,"NÃO INFORMADO", INDEX(INDIRECT(area_gestora&amp;"!$D$6:$D$1000"),linha_itemPAC+1)))),"")</f>
        <v/>
      </c>
      <c r="D394" s="64" t="str">
        <f ca="1">IFERROR(IF(ISERROR(VALUE(Dados_tratados[[#This Row],[Catálogo]]))=FALSE,Dados_tratados[[#This Row],[Catálogo]],VLOOKUP(Dados_tratados[[#This Row],[Catálogo]],$S$3:$T$6,2,FALSE)),"")</f>
        <v/>
      </c>
      <c r="E394" s="64" t="str">
        <f ca="1">IFERROR(IF(INDEX(INDIRECT(area_gestora&amp;"!$E$6:$E$1000"),linha_itemPAC+1)="N/A",9999999,
IF(INDEX(INDIRECT(area_gestora&amp;"!$E$6:$E$1000"),linha_itemPAC+1)="",0,
VALUE(INDEX(INDIRECT(area_gestora&amp;"!$E$6:$E$1000"),linha_itemPAC+1)))),"")</f>
        <v/>
      </c>
      <c r="F394" s="64" t="str">
        <f ca="1">IFERROR(IF(Dados_tratados[[#This Row],[Código CATSER ou Classe CATMAT]]="","",VALUE(1&amp;TEXT(Dados_tratados[[#This Row],[Código CATSER ou Classe CATMAT]],"0000000")&amp;Dados_tratados[[#This Row],[ID Catálogo]])),"")</f>
        <v/>
      </c>
      <c r="G394" s="64" t="str">
        <f ca="1">IF(Dados_tratados[[#This Row],[Código CATSER ou Classe CATMAT]]="","",COUNTIF(catmat_col_range,Dados_tratados[[#This Row],[Concatenação ID 1-catálogo-código]])&amp;"-"&amp;Dados_tratados[[#This Row],[Concatenação ID 1-catálogo-código]])</f>
        <v/>
      </c>
      <c r="H394" s="65" t="str">
        <f ca="1">IFERROR(INDEX(INDIRECT(area_gestora&amp;"!$L$6:$L$1000"),linha_itemPAC+1),"")</f>
        <v/>
      </c>
      <c r="I394" s="66" t="str">
        <f ca="1">Dados_tratados[[#This Row],[Área Gestora]]&amp;"-"&amp;Dados_tratados[[#This Row],[ID PCA]]</f>
        <v>-</v>
      </c>
      <c r="K394" s="67" t="str">
        <f ca="1">IFERROR(SMALL(Dados_tratados[Concatenação ID 1-catálogo-código],ROW(Dados_tratados[[#This Row],[Concatenação ID 1-catálogo-código]])-2),"")</f>
        <v/>
      </c>
      <c r="L394" s="67" t="str">
        <f ca="1">IFERROR(INDEX('Tratamento de dados'!$S$3:$S$6,MATCH(VALUE(RIGHT(Dados_ordenados[[#This Row],[ID 1-catálogo-código]],1)),'Tratamento de dados'!$T$3:$T$6,0)),"")</f>
        <v/>
      </c>
      <c r="M394" s="67" t="str">
        <f ca="1">IFERROR(VALUE(MID(Dados_ordenados[[#This Row],[ID 1-catálogo-código]],2,7)),"")</f>
        <v/>
      </c>
      <c r="N394" s="68" t="str">
        <f ca="1">IFERROR(VLOOKUP(COUNTIF(catmat_ord_col_range,Dados_ordenados[[#This Row],[ID 1-catálogo-código]])&amp;"-"&amp;Dados_ordenados[[#This Row],[ID 1-catálogo-código]],Dados_tratados[[CATMAT/CATSER - Contagem de ocorrências]:[Área Gestora + ID]],2,FALSE),"")</f>
        <v/>
      </c>
      <c r="O394" s="69" t="str">
        <f ca="1">IFERROR(VLOOKUP(COUNTIF(catmat_ord_col_range,Dados_ordenados[[#This Row],[ID 1-catálogo-código]])&amp;"-"&amp;Dados_ordenados[[#This Row],[ID 1-catálogo-código]],Dados_tratados[[CATMAT/CATSER - Contagem de ocorrências]:[Área Gestora + ID]],3,FALSE),"")</f>
        <v/>
      </c>
      <c r="P394" s="70" t="str">
        <f ca="1">IF(OR(Dados_ordenados[[#This Row],[ID 1-catálogo-código]]="",Dados_ordenados[[#This Row],[ID 1-catálogo-código]]&lt;&gt;catmat_anterior),Dados_ordenados[[#This Row],[Área Gestora-ID]],areagestoraID_anterior&amp;", "&amp;Dados_ordenados[[#This Row],[Área Gestora-ID]])</f>
        <v/>
      </c>
      <c r="Q394" s="70" t="str">
        <f ca="1">IF(OR(Dados_ordenados[[#This Row],[ID 1-catálogo-código]]="",Dados_ordenados[[#This Row],[ID 1-catálogo-código]]&lt;&gt;catmat_proximo),Dados_ordenados[[#This Row],[ID concatenado por catálogo/código]],"")</f>
        <v/>
      </c>
    </row>
    <row r="395" spans="1:17" x14ac:dyDescent="0.25">
      <c r="A395" s="63" t="str">
        <f ca="1">area_gestora_concatenada</f>
        <v/>
      </c>
      <c r="B395" s="64" t="str">
        <f ca="1">IFERROR(IF(INDEX(INDIRECT(area_gestora&amp;"!$B$6:$B$1000"),linha_itemPAC+1)=0,"NÃO INFORMADO",INDEX(INDIRECT(area_gestora&amp;"!$B$6:$B$1000"),linha_itemPAC+1)),"")</f>
        <v/>
      </c>
      <c r="C395" s="64" t="str">
        <f ca="1">IFERROR(IF(INDEX(INDIRECT(area_gestora&amp;"!$D$6:$D$1000"),linha_itemPAC+1)="N/A","N/A", IF(INDEX(INDIRECT(area_gestora&amp;"!$D$6:$D$1000"),linha_itemPAC+1)="","NÃO INFORMADO", IF(INDEX(INDIRECT(area_gestora&amp;"!$D$6:$D$1000"),linha_itemPAC+1)=0,"NÃO INFORMADO", INDEX(INDIRECT(area_gestora&amp;"!$D$6:$D$1000"),linha_itemPAC+1)))),"")</f>
        <v/>
      </c>
      <c r="D395" s="64" t="str">
        <f ca="1">IFERROR(IF(ISERROR(VALUE(Dados_tratados[[#This Row],[Catálogo]]))=FALSE,Dados_tratados[[#This Row],[Catálogo]],VLOOKUP(Dados_tratados[[#This Row],[Catálogo]],$S$3:$T$6,2,FALSE)),"")</f>
        <v/>
      </c>
      <c r="E395" s="64" t="str">
        <f ca="1">IFERROR(IF(INDEX(INDIRECT(area_gestora&amp;"!$E$6:$E$1000"),linha_itemPAC+1)="N/A",9999999,
IF(INDEX(INDIRECT(area_gestora&amp;"!$E$6:$E$1000"),linha_itemPAC+1)="",0,
VALUE(INDEX(INDIRECT(area_gestora&amp;"!$E$6:$E$1000"),linha_itemPAC+1)))),"")</f>
        <v/>
      </c>
      <c r="F395" s="64" t="str">
        <f ca="1">IFERROR(IF(Dados_tratados[[#This Row],[Código CATSER ou Classe CATMAT]]="","",VALUE(1&amp;TEXT(Dados_tratados[[#This Row],[Código CATSER ou Classe CATMAT]],"0000000")&amp;Dados_tratados[[#This Row],[ID Catálogo]])),"")</f>
        <v/>
      </c>
      <c r="G395" s="64" t="str">
        <f ca="1">IF(Dados_tratados[[#This Row],[Código CATSER ou Classe CATMAT]]="","",COUNTIF(catmat_col_range,Dados_tratados[[#This Row],[Concatenação ID 1-catálogo-código]])&amp;"-"&amp;Dados_tratados[[#This Row],[Concatenação ID 1-catálogo-código]])</f>
        <v/>
      </c>
      <c r="H395" s="65" t="str">
        <f ca="1">IFERROR(INDEX(INDIRECT(area_gestora&amp;"!$L$6:$L$1000"),linha_itemPAC+1),"")</f>
        <v/>
      </c>
      <c r="I395" s="66" t="str">
        <f ca="1">Dados_tratados[[#This Row],[Área Gestora]]&amp;"-"&amp;Dados_tratados[[#This Row],[ID PCA]]</f>
        <v>-</v>
      </c>
      <c r="K395" s="67" t="str">
        <f ca="1">IFERROR(SMALL(Dados_tratados[Concatenação ID 1-catálogo-código],ROW(Dados_tratados[[#This Row],[Concatenação ID 1-catálogo-código]])-2),"")</f>
        <v/>
      </c>
      <c r="L395" s="67" t="str">
        <f ca="1">IFERROR(INDEX('Tratamento de dados'!$S$3:$S$6,MATCH(VALUE(RIGHT(Dados_ordenados[[#This Row],[ID 1-catálogo-código]],1)),'Tratamento de dados'!$T$3:$T$6,0)),"")</f>
        <v/>
      </c>
      <c r="M395" s="67" t="str">
        <f ca="1">IFERROR(VALUE(MID(Dados_ordenados[[#This Row],[ID 1-catálogo-código]],2,7)),"")</f>
        <v/>
      </c>
      <c r="N395" s="68" t="str">
        <f ca="1">IFERROR(VLOOKUP(COUNTIF(catmat_ord_col_range,Dados_ordenados[[#This Row],[ID 1-catálogo-código]])&amp;"-"&amp;Dados_ordenados[[#This Row],[ID 1-catálogo-código]],Dados_tratados[[CATMAT/CATSER - Contagem de ocorrências]:[Área Gestora + ID]],2,FALSE),"")</f>
        <v/>
      </c>
      <c r="O395" s="69" t="str">
        <f ca="1">IFERROR(VLOOKUP(COUNTIF(catmat_ord_col_range,Dados_ordenados[[#This Row],[ID 1-catálogo-código]])&amp;"-"&amp;Dados_ordenados[[#This Row],[ID 1-catálogo-código]],Dados_tratados[[CATMAT/CATSER - Contagem de ocorrências]:[Área Gestora + ID]],3,FALSE),"")</f>
        <v/>
      </c>
      <c r="P395" s="70" t="str">
        <f ca="1">IF(OR(Dados_ordenados[[#This Row],[ID 1-catálogo-código]]="",Dados_ordenados[[#This Row],[ID 1-catálogo-código]]&lt;&gt;catmat_anterior),Dados_ordenados[[#This Row],[Área Gestora-ID]],areagestoraID_anterior&amp;", "&amp;Dados_ordenados[[#This Row],[Área Gestora-ID]])</f>
        <v/>
      </c>
      <c r="Q395" s="70" t="str">
        <f ca="1">IF(OR(Dados_ordenados[[#This Row],[ID 1-catálogo-código]]="",Dados_ordenados[[#This Row],[ID 1-catálogo-código]]&lt;&gt;catmat_proximo),Dados_ordenados[[#This Row],[ID concatenado por catálogo/código]],"")</f>
        <v/>
      </c>
    </row>
    <row r="396" spans="1:17" x14ac:dyDescent="0.25">
      <c r="A396" s="63" t="str">
        <f ca="1">area_gestora_concatenada</f>
        <v/>
      </c>
      <c r="B396" s="64" t="str">
        <f ca="1">IFERROR(IF(INDEX(INDIRECT(area_gestora&amp;"!$B$6:$B$1000"),linha_itemPAC+1)=0,"NÃO INFORMADO",INDEX(INDIRECT(area_gestora&amp;"!$B$6:$B$1000"),linha_itemPAC+1)),"")</f>
        <v/>
      </c>
      <c r="C396" s="64" t="str">
        <f ca="1">IFERROR(IF(INDEX(INDIRECT(area_gestora&amp;"!$D$6:$D$1000"),linha_itemPAC+1)="N/A","N/A", IF(INDEX(INDIRECT(area_gestora&amp;"!$D$6:$D$1000"),linha_itemPAC+1)="","NÃO INFORMADO", IF(INDEX(INDIRECT(area_gestora&amp;"!$D$6:$D$1000"),linha_itemPAC+1)=0,"NÃO INFORMADO", INDEX(INDIRECT(area_gestora&amp;"!$D$6:$D$1000"),linha_itemPAC+1)))),"")</f>
        <v/>
      </c>
      <c r="D396" s="64" t="str">
        <f ca="1">IFERROR(IF(ISERROR(VALUE(Dados_tratados[[#This Row],[Catálogo]]))=FALSE,Dados_tratados[[#This Row],[Catálogo]],VLOOKUP(Dados_tratados[[#This Row],[Catálogo]],$S$3:$T$6,2,FALSE)),"")</f>
        <v/>
      </c>
      <c r="E396" s="64" t="str">
        <f ca="1">IFERROR(IF(INDEX(INDIRECT(area_gestora&amp;"!$E$6:$E$1000"),linha_itemPAC+1)="N/A",9999999,
IF(INDEX(INDIRECT(area_gestora&amp;"!$E$6:$E$1000"),linha_itemPAC+1)="",0,
VALUE(INDEX(INDIRECT(area_gestora&amp;"!$E$6:$E$1000"),linha_itemPAC+1)))),"")</f>
        <v/>
      </c>
      <c r="F396" s="64" t="str">
        <f ca="1">IFERROR(IF(Dados_tratados[[#This Row],[Código CATSER ou Classe CATMAT]]="","",VALUE(1&amp;TEXT(Dados_tratados[[#This Row],[Código CATSER ou Classe CATMAT]],"0000000")&amp;Dados_tratados[[#This Row],[ID Catálogo]])),"")</f>
        <v/>
      </c>
      <c r="G396" s="64" t="str">
        <f ca="1">IF(Dados_tratados[[#This Row],[Código CATSER ou Classe CATMAT]]="","",COUNTIF(catmat_col_range,Dados_tratados[[#This Row],[Concatenação ID 1-catálogo-código]])&amp;"-"&amp;Dados_tratados[[#This Row],[Concatenação ID 1-catálogo-código]])</f>
        <v/>
      </c>
      <c r="H396" s="65" t="str">
        <f ca="1">IFERROR(INDEX(INDIRECT(area_gestora&amp;"!$L$6:$L$1000"),linha_itemPAC+1),"")</f>
        <v/>
      </c>
      <c r="I396" s="66" t="str">
        <f ca="1">Dados_tratados[[#This Row],[Área Gestora]]&amp;"-"&amp;Dados_tratados[[#This Row],[ID PCA]]</f>
        <v>-</v>
      </c>
      <c r="K396" s="67" t="str">
        <f ca="1">IFERROR(SMALL(Dados_tratados[Concatenação ID 1-catálogo-código],ROW(Dados_tratados[[#This Row],[Concatenação ID 1-catálogo-código]])-2),"")</f>
        <v/>
      </c>
      <c r="L396" s="67" t="str">
        <f ca="1">IFERROR(INDEX('Tratamento de dados'!$S$3:$S$6,MATCH(VALUE(RIGHT(Dados_ordenados[[#This Row],[ID 1-catálogo-código]],1)),'Tratamento de dados'!$T$3:$T$6,0)),"")</f>
        <v/>
      </c>
      <c r="M396" s="67" t="str">
        <f ca="1">IFERROR(VALUE(MID(Dados_ordenados[[#This Row],[ID 1-catálogo-código]],2,7)),"")</f>
        <v/>
      </c>
      <c r="N396" s="68" t="str">
        <f ca="1">IFERROR(VLOOKUP(COUNTIF(catmat_ord_col_range,Dados_ordenados[[#This Row],[ID 1-catálogo-código]])&amp;"-"&amp;Dados_ordenados[[#This Row],[ID 1-catálogo-código]],Dados_tratados[[CATMAT/CATSER - Contagem de ocorrências]:[Área Gestora + ID]],2,FALSE),"")</f>
        <v/>
      </c>
      <c r="O396" s="69" t="str">
        <f ca="1">IFERROR(VLOOKUP(COUNTIF(catmat_ord_col_range,Dados_ordenados[[#This Row],[ID 1-catálogo-código]])&amp;"-"&amp;Dados_ordenados[[#This Row],[ID 1-catálogo-código]],Dados_tratados[[CATMAT/CATSER - Contagem de ocorrências]:[Área Gestora + ID]],3,FALSE),"")</f>
        <v/>
      </c>
      <c r="P396" s="70" t="str">
        <f ca="1">IF(OR(Dados_ordenados[[#This Row],[ID 1-catálogo-código]]="",Dados_ordenados[[#This Row],[ID 1-catálogo-código]]&lt;&gt;catmat_anterior),Dados_ordenados[[#This Row],[Área Gestora-ID]],areagestoraID_anterior&amp;", "&amp;Dados_ordenados[[#This Row],[Área Gestora-ID]])</f>
        <v/>
      </c>
      <c r="Q396" s="70" t="str">
        <f ca="1">IF(OR(Dados_ordenados[[#This Row],[ID 1-catálogo-código]]="",Dados_ordenados[[#This Row],[ID 1-catálogo-código]]&lt;&gt;catmat_proximo),Dados_ordenados[[#This Row],[ID concatenado por catálogo/código]],"")</f>
        <v/>
      </c>
    </row>
    <row r="397" spans="1:17" x14ac:dyDescent="0.25">
      <c r="A397" s="63" t="str">
        <f ca="1">area_gestora_concatenada</f>
        <v/>
      </c>
      <c r="B397" s="64" t="str">
        <f ca="1">IFERROR(IF(INDEX(INDIRECT(area_gestora&amp;"!$B$6:$B$1000"),linha_itemPAC+1)=0,"NÃO INFORMADO",INDEX(INDIRECT(area_gestora&amp;"!$B$6:$B$1000"),linha_itemPAC+1)),"")</f>
        <v/>
      </c>
      <c r="C397" s="64" t="str">
        <f ca="1">IFERROR(IF(INDEX(INDIRECT(area_gestora&amp;"!$D$6:$D$1000"),linha_itemPAC+1)="N/A","N/A", IF(INDEX(INDIRECT(area_gestora&amp;"!$D$6:$D$1000"),linha_itemPAC+1)="","NÃO INFORMADO", IF(INDEX(INDIRECT(area_gestora&amp;"!$D$6:$D$1000"),linha_itemPAC+1)=0,"NÃO INFORMADO", INDEX(INDIRECT(area_gestora&amp;"!$D$6:$D$1000"),linha_itemPAC+1)))),"")</f>
        <v/>
      </c>
      <c r="D397" s="64" t="str">
        <f ca="1">IFERROR(IF(ISERROR(VALUE(Dados_tratados[[#This Row],[Catálogo]]))=FALSE,Dados_tratados[[#This Row],[Catálogo]],VLOOKUP(Dados_tratados[[#This Row],[Catálogo]],$S$3:$T$6,2,FALSE)),"")</f>
        <v/>
      </c>
      <c r="E397" s="64" t="str">
        <f ca="1">IFERROR(IF(INDEX(INDIRECT(area_gestora&amp;"!$E$6:$E$1000"),linha_itemPAC+1)="N/A",9999999,
IF(INDEX(INDIRECT(area_gestora&amp;"!$E$6:$E$1000"),linha_itemPAC+1)="",0,
VALUE(INDEX(INDIRECT(area_gestora&amp;"!$E$6:$E$1000"),linha_itemPAC+1)))),"")</f>
        <v/>
      </c>
      <c r="F397" s="64" t="str">
        <f ca="1">IFERROR(IF(Dados_tratados[[#This Row],[Código CATSER ou Classe CATMAT]]="","",VALUE(1&amp;TEXT(Dados_tratados[[#This Row],[Código CATSER ou Classe CATMAT]],"0000000")&amp;Dados_tratados[[#This Row],[ID Catálogo]])),"")</f>
        <v/>
      </c>
      <c r="G397" s="64" t="str">
        <f ca="1">IF(Dados_tratados[[#This Row],[Código CATSER ou Classe CATMAT]]="","",COUNTIF(catmat_col_range,Dados_tratados[[#This Row],[Concatenação ID 1-catálogo-código]])&amp;"-"&amp;Dados_tratados[[#This Row],[Concatenação ID 1-catálogo-código]])</f>
        <v/>
      </c>
      <c r="H397" s="65" t="str">
        <f ca="1">IFERROR(INDEX(INDIRECT(area_gestora&amp;"!$L$6:$L$1000"),linha_itemPAC+1),"")</f>
        <v/>
      </c>
      <c r="I397" s="66" t="str">
        <f ca="1">Dados_tratados[[#This Row],[Área Gestora]]&amp;"-"&amp;Dados_tratados[[#This Row],[ID PCA]]</f>
        <v>-</v>
      </c>
      <c r="K397" s="67" t="str">
        <f ca="1">IFERROR(SMALL(Dados_tratados[Concatenação ID 1-catálogo-código],ROW(Dados_tratados[[#This Row],[Concatenação ID 1-catálogo-código]])-2),"")</f>
        <v/>
      </c>
      <c r="L397" s="67" t="str">
        <f ca="1">IFERROR(INDEX('Tratamento de dados'!$S$3:$S$6,MATCH(VALUE(RIGHT(Dados_ordenados[[#This Row],[ID 1-catálogo-código]],1)),'Tratamento de dados'!$T$3:$T$6,0)),"")</f>
        <v/>
      </c>
      <c r="M397" s="67" t="str">
        <f ca="1">IFERROR(VALUE(MID(Dados_ordenados[[#This Row],[ID 1-catálogo-código]],2,7)),"")</f>
        <v/>
      </c>
      <c r="N397" s="68" t="str">
        <f ca="1">IFERROR(VLOOKUP(COUNTIF(catmat_ord_col_range,Dados_ordenados[[#This Row],[ID 1-catálogo-código]])&amp;"-"&amp;Dados_ordenados[[#This Row],[ID 1-catálogo-código]],Dados_tratados[[CATMAT/CATSER - Contagem de ocorrências]:[Área Gestora + ID]],2,FALSE),"")</f>
        <v/>
      </c>
      <c r="O397" s="69" t="str">
        <f ca="1">IFERROR(VLOOKUP(COUNTIF(catmat_ord_col_range,Dados_ordenados[[#This Row],[ID 1-catálogo-código]])&amp;"-"&amp;Dados_ordenados[[#This Row],[ID 1-catálogo-código]],Dados_tratados[[CATMAT/CATSER - Contagem de ocorrências]:[Área Gestora + ID]],3,FALSE),"")</f>
        <v/>
      </c>
      <c r="P397" s="70" t="str">
        <f ca="1">IF(OR(Dados_ordenados[[#This Row],[ID 1-catálogo-código]]="",Dados_ordenados[[#This Row],[ID 1-catálogo-código]]&lt;&gt;catmat_anterior),Dados_ordenados[[#This Row],[Área Gestora-ID]],areagestoraID_anterior&amp;", "&amp;Dados_ordenados[[#This Row],[Área Gestora-ID]])</f>
        <v/>
      </c>
      <c r="Q397" s="70" t="str">
        <f ca="1">IF(OR(Dados_ordenados[[#This Row],[ID 1-catálogo-código]]="",Dados_ordenados[[#This Row],[ID 1-catálogo-código]]&lt;&gt;catmat_proximo),Dados_ordenados[[#This Row],[ID concatenado por catálogo/código]],"")</f>
        <v/>
      </c>
    </row>
    <row r="398" spans="1:17" x14ac:dyDescent="0.25">
      <c r="A398" s="63" t="str">
        <f ca="1">area_gestora_concatenada</f>
        <v/>
      </c>
      <c r="B398" s="64" t="str">
        <f ca="1">IFERROR(IF(INDEX(INDIRECT(area_gestora&amp;"!$B$6:$B$1000"),linha_itemPAC+1)=0,"NÃO INFORMADO",INDEX(INDIRECT(area_gestora&amp;"!$B$6:$B$1000"),linha_itemPAC+1)),"")</f>
        <v/>
      </c>
      <c r="C398" s="64" t="str">
        <f ca="1">IFERROR(IF(INDEX(INDIRECT(area_gestora&amp;"!$D$6:$D$1000"),linha_itemPAC+1)="N/A","N/A", IF(INDEX(INDIRECT(area_gestora&amp;"!$D$6:$D$1000"),linha_itemPAC+1)="","NÃO INFORMADO", IF(INDEX(INDIRECT(area_gestora&amp;"!$D$6:$D$1000"),linha_itemPAC+1)=0,"NÃO INFORMADO", INDEX(INDIRECT(area_gestora&amp;"!$D$6:$D$1000"),linha_itemPAC+1)))),"")</f>
        <v/>
      </c>
      <c r="D398" s="64" t="str">
        <f ca="1">IFERROR(IF(ISERROR(VALUE(Dados_tratados[[#This Row],[Catálogo]]))=FALSE,Dados_tratados[[#This Row],[Catálogo]],VLOOKUP(Dados_tratados[[#This Row],[Catálogo]],$S$3:$T$6,2,FALSE)),"")</f>
        <v/>
      </c>
      <c r="E398" s="64" t="str">
        <f ca="1">IFERROR(IF(INDEX(INDIRECT(area_gestora&amp;"!$E$6:$E$1000"),linha_itemPAC+1)="N/A",9999999,
IF(INDEX(INDIRECT(area_gestora&amp;"!$E$6:$E$1000"),linha_itemPAC+1)="",0,
VALUE(INDEX(INDIRECT(area_gestora&amp;"!$E$6:$E$1000"),linha_itemPAC+1)))),"")</f>
        <v/>
      </c>
      <c r="F398" s="64" t="str">
        <f ca="1">IFERROR(IF(Dados_tratados[[#This Row],[Código CATSER ou Classe CATMAT]]="","",VALUE(1&amp;TEXT(Dados_tratados[[#This Row],[Código CATSER ou Classe CATMAT]],"0000000")&amp;Dados_tratados[[#This Row],[ID Catálogo]])),"")</f>
        <v/>
      </c>
      <c r="G398" s="64" t="str">
        <f ca="1">IF(Dados_tratados[[#This Row],[Código CATSER ou Classe CATMAT]]="","",COUNTIF(catmat_col_range,Dados_tratados[[#This Row],[Concatenação ID 1-catálogo-código]])&amp;"-"&amp;Dados_tratados[[#This Row],[Concatenação ID 1-catálogo-código]])</f>
        <v/>
      </c>
      <c r="H398" s="65" t="str">
        <f ca="1">IFERROR(INDEX(INDIRECT(area_gestora&amp;"!$L$6:$L$1000"),linha_itemPAC+1),"")</f>
        <v/>
      </c>
      <c r="I398" s="66" t="str">
        <f ca="1">Dados_tratados[[#This Row],[Área Gestora]]&amp;"-"&amp;Dados_tratados[[#This Row],[ID PCA]]</f>
        <v>-</v>
      </c>
      <c r="K398" s="67" t="str">
        <f ca="1">IFERROR(SMALL(Dados_tratados[Concatenação ID 1-catálogo-código],ROW(Dados_tratados[[#This Row],[Concatenação ID 1-catálogo-código]])-2),"")</f>
        <v/>
      </c>
      <c r="L398" s="67" t="str">
        <f ca="1">IFERROR(INDEX('Tratamento de dados'!$S$3:$S$6,MATCH(VALUE(RIGHT(Dados_ordenados[[#This Row],[ID 1-catálogo-código]],1)),'Tratamento de dados'!$T$3:$T$6,0)),"")</f>
        <v/>
      </c>
      <c r="M398" s="67" t="str">
        <f ca="1">IFERROR(VALUE(MID(Dados_ordenados[[#This Row],[ID 1-catálogo-código]],2,7)),"")</f>
        <v/>
      </c>
      <c r="N398" s="68" t="str">
        <f ca="1">IFERROR(VLOOKUP(COUNTIF(catmat_ord_col_range,Dados_ordenados[[#This Row],[ID 1-catálogo-código]])&amp;"-"&amp;Dados_ordenados[[#This Row],[ID 1-catálogo-código]],Dados_tratados[[CATMAT/CATSER - Contagem de ocorrências]:[Área Gestora + ID]],2,FALSE),"")</f>
        <v/>
      </c>
      <c r="O398" s="69" t="str">
        <f ca="1">IFERROR(VLOOKUP(COUNTIF(catmat_ord_col_range,Dados_ordenados[[#This Row],[ID 1-catálogo-código]])&amp;"-"&amp;Dados_ordenados[[#This Row],[ID 1-catálogo-código]],Dados_tratados[[CATMAT/CATSER - Contagem de ocorrências]:[Área Gestora + ID]],3,FALSE),"")</f>
        <v/>
      </c>
      <c r="P398" s="70" t="str">
        <f ca="1">IF(OR(Dados_ordenados[[#This Row],[ID 1-catálogo-código]]="",Dados_ordenados[[#This Row],[ID 1-catálogo-código]]&lt;&gt;catmat_anterior),Dados_ordenados[[#This Row],[Área Gestora-ID]],areagestoraID_anterior&amp;", "&amp;Dados_ordenados[[#This Row],[Área Gestora-ID]])</f>
        <v/>
      </c>
      <c r="Q398" s="70" t="str">
        <f ca="1">IF(OR(Dados_ordenados[[#This Row],[ID 1-catálogo-código]]="",Dados_ordenados[[#This Row],[ID 1-catálogo-código]]&lt;&gt;catmat_proximo),Dados_ordenados[[#This Row],[ID concatenado por catálogo/código]],"")</f>
        <v/>
      </c>
    </row>
    <row r="399" spans="1:17" x14ac:dyDescent="0.25">
      <c r="A399" s="63" t="str">
        <f ca="1">area_gestora_concatenada</f>
        <v/>
      </c>
      <c r="B399" s="64" t="str">
        <f ca="1">IFERROR(IF(INDEX(INDIRECT(area_gestora&amp;"!$B$6:$B$1000"),linha_itemPAC+1)=0,"NÃO INFORMADO",INDEX(INDIRECT(area_gestora&amp;"!$B$6:$B$1000"),linha_itemPAC+1)),"")</f>
        <v/>
      </c>
      <c r="C399" s="64" t="str">
        <f ca="1">IFERROR(IF(INDEX(INDIRECT(area_gestora&amp;"!$D$6:$D$1000"),linha_itemPAC+1)="N/A","N/A", IF(INDEX(INDIRECT(area_gestora&amp;"!$D$6:$D$1000"),linha_itemPAC+1)="","NÃO INFORMADO", IF(INDEX(INDIRECT(area_gestora&amp;"!$D$6:$D$1000"),linha_itemPAC+1)=0,"NÃO INFORMADO", INDEX(INDIRECT(area_gestora&amp;"!$D$6:$D$1000"),linha_itemPAC+1)))),"")</f>
        <v/>
      </c>
      <c r="D399" s="64" t="str">
        <f ca="1">IFERROR(IF(ISERROR(VALUE(Dados_tratados[[#This Row],[Catálogo]]))=FALSE,Dados_tratados[[#This Row],[Catálogo]],VLOOKUP(Dados_tratados[[#This Row],[Catálogo]],$S$3:$T$6,2,FALSE)),"")</f>
        <v/>
      </c>
      <c r="E399" s="64" t="str">
        <f ca="1">IFERROR(IF(INDEX(INDIRECT(area_gestora&amp;"!$E$6:$E$1000"),linha_itemPAC+1)="N/A",9999999,
IF(INDEX(INDIRECT(area_gestora&amp;"!$E$6:$E$1000"),linha_itemPAC+1)="",0,
VALUE(INDEX(INDIRECT(area_gestora&amp;"!$E$6:$E$1000"),linha_itemPAC+1)))),"")</f>
        <v/>
      </c>
      <c r="F399" s="64" t="str">
        <f ca="1">IFERROR(IF(Dados_tratados[[#This Row],[Código CATSER ou Classe CATMAT]]="","",VALUE(1&amp;TEXT(Dados_tratados[[#This Row],[Código CATSER ou Classe CATMAT]],"0000000")&amp;Dados_tratados[[#This Row],[ID Catálogo]])),"")</f>
        <v/>
      </c>
      <c r="G399" s="64" t="str">
        <f ca="1">IF(Dados_tratados[[#This Row],[Código CATSER ou Classe CATMAT]]="","",COUNTIF(catmat_col_range,Dados_tratados[[#This Row],[Concatenação ID 1-catálogo-código]])&amp;"-"&amp;Dados_tratados[[#This Row],[Concatenação ID 1-catálogo-código]])</f>
        <v/>
      </c>
      <c r="H399" s="65" t="str">
        <f ca="1">IFERROR(INDEX(INDIRECT(area_gestora&amp;"!$L$6:$L$1000"),linha_itemPAC+1),"")</f>
        <v/>
      </c>
      <c r="I399" s="66" t="str">
        <f ca="1">Dados_tratados[[#This Row],[Área Gestora]]&amp;"-"&amp;Dados_tratados[[#This Row],[ID PCA]]</f>
        <v>-</v>
      </c>
      <c r="K399" s="67" t="str">
        <f ca="1">IFERROR(SMALL(Dados_tratados[Concatenação ID 1-catálogo-código],ROW(Dados_tratados[[#This Row],[Concatenação ID 1-catálogo-código]])-2),"")</f>
        <v/>
      </c>
      <c r="L399" s="67" t="str">
        <f ca="1">IFERROR(INDEX('Tratamento de dados'!$S$3:$S$6,MATCH(VALUE(RIGHT(Dados_ordenados[[#This Row],[ID 1-catálogo-código]],1)),'Tratamento de dados'!$T$3:$T$6,0)),"")</f>
        <v/>
      </c>
      <c r="M399" s="67" t="str">
        <f ca="1">IFERROR(VALUE(MID(Dados_ordenados[[#This Row],[ID 1-catálogo-código]],2,7)),"")</f>
        <v/>
      </c>
      <c r="N399" s="68" t="str">
        <f ca="1">IFERROR(VLOOKUP(COUNTIF(catmat_ord_col_range,Dados_ordenados[[#This Row],[ID 1-catálogo-código]])&amp;"-"&amp;Dados_ordenados[[#This Row],[ID 1-catálogo-código]],Dados_tratados[[CATMAT/CATSER - Contagem de ocorrências]:[Área Gestora + ID]],2,FALSE),"")</f>
        <v/>
      </c>
      <c r="O399" s="69" t="str">
        <f ca="1">IFERROR(VLOOKUP(COUNTIF(catmat_ord_col_range,Dados_ordenados[[#This Row],[ID 1-catálogo-código]])&amp;"-"&amp;Dados_ordenados[[#This Row],[ID 1-catálogo-código]],Dados_tratados[[CATMAT/CATSER - Contagem de ocorrências]:[Área Gestora + ID]],3,FALSE),"")</f>
        <v/>
      </c>
      <c r="P399" s="70" t="str">
        <f ca="1">IF(OR(Dados_ordenados[[#This Row],[ID 1-catálogo-código]]="",Dados_ordenados[[#This Row],[ID 1-catálogo-código]]&lt;&gt;catmat_anterior),Dados_ordenados[[#This Row],[Área Gestora-ID]],areagestoraID_anterior&amp;", "&amp;Dados_ordenados[[#This Row],[Área Gestora-ID]])</f>
        <v/>
      </c>
      <c r="Q399" s="70" t="str">
        <f ca="1">IF(OR(Dados_ordenados[[#This Row],[ID 1-catálogo-código]]="",Dados_ordenados[[#This Row],[ID 1-catálogo-código]]&lt;&gt;catmat_proximo),Dados_ordenados[[#This Row],[ID concatenado por catálogo/código]],"")</f>
        <v/>
      </c>
    </row>
    <row r="400" spans="1:17" x14ac:dyDescent="0.25">
      <c r="A400" s="63" t="str">
        <f ca="1">area_gestora_concatenada</f>
        <v/>
      </c>
      <c r="B400" s="64" t="str">
        <f ca="1">IFERROR(IF(INDEX(INDIRECT(area_gestora&amp;"!$B$6:$B$1000"),linha_itemPAC+1)=0,"NÃO INFORMADO",INDEX(INDIRECT(area_gestora&amp;"!$B$6:$B$1000"),linha_itemPAC+1)),"")</f>
        <v/>
      </c>
      <c r="C400" s="64" t="str">
        <f ca="1">IFERROR(IF(INDEX(INDIRECT(area_gestora&amp;"!$D$6:$D$1000"),linha_itemPAC+1)="N/A","N/A", IF(INDEX(INDIRECT(area_gestora&amp;"!$D$6:$D$1000"),linha_itemPAC+1)="","NÃO INFORMADO", IF(INDEX(INDIRECT(area_gestora&amp;"!$D$6:$D$1000"),linha_itemPAC+1)=0,"NÃO INFORMADO", INDEX(INDIRECT(area_gestora&amp;"!$D$6:$D$1000"),linha_itemPAC+1)))),"")</f>
        <v/>
      </c>
      <c r="D400" s="64" t="str">
        <f ca="1">IFERROR(IF(ISERROR(VALUE(Dados_tratados[[#This Row],[Catálogo]]))=FALSE,Dados_tratados[[#This Row],[Catálogo]],VLOOKUP(Dados_tratados[[#This Row],[Catálogo]],$S$3:$T$6,2,FALSE)),"")</f>
        <v/>
      </c>
      <c r="E400" s="64" t="str">
        <f ca="1">IFERROR(IF(INDEX(INDIRECT(area_gestora&amp;"!$E$6:$E$1000"),linha_itemPAC+1)="N/A",9999999,
IF(INDEX(INDIRECT(area_gestora&amp;"!$E$6:$E$1000"),linha_itemPAC+1)="",0,
VALUE(INDEX(INDIRECT(area_gestora&amp;"!$E$6:$E$1000"),linha_itemPAC+1)))),"")</f>
        <v/>
      </c>
      <c r="F400" s="64" t="str">
        <f ca="1">IFERROR(IF(Dados_tratados[[#This Row],[Código CATSER ou Classe CATMAT]]="","",VALUE(1&amp;TEXT(Dados_tratados[[#This Row],[Código CATSER ou Classe CATMAT]],"0000000")&amp;Dados_tratados[[#This Row],[ID Catálogo]])),"")</f>
        <v/>
      </c>
      <c r="G400" s="64" t="str">
        <f ca="1">IF(Dados_tratados[[#This Row],[Código CATSER ou Classe CATMAT]]="","",COUNTIF(catmat_col_range,Dados_tratados[[#This Row],[Concatenação ID 1-catálogo-código]])&amp;"-"&amp;Dados_tratados[[#This Row],[Concatenação ID 1-catálogo-código]])</f>
        <v/>
      </c>
      <c r="H400" s="65" t="str">
        <f ca="1">IFERROR(INDEX(INDIRECT(area_gestora&amp;"!$L$6:$L$1000"),linha_itemPAC+1),"")</f>
        <v/>
      </c>
      <c r="I400" s="66" t="str">
        <f ca="1">Dados_tratados[[#This Row],[Área Gestora]]&amp;"-"&amp;Dados_tratados[[#This Row],[ID PCA]]</f>
        <v>-</v>
      </c>
      <c r="K400" s="67" t="str">
        <f ca="1">IFERROR(SMALL(Dados_tratados[Concatenação ID 1-catálogo-código],ROW(Dados_tratados[[#This Row],[Concatenação ID 1-catálogo-código]])-2),"")</f>
        <v/>
      </c>
      <c r="L400" s="67" t="str">
        <f ca="1">IFERROR(INDEX('Tratamento de dados'!$S$3:$S$6,MATCH(VALUE(RIGHT(Dados_ordenados[[#This Row],[ID 1-catálogo-código]],1)),'Tratamento de dados'!$T$3:$T$6,0)),"")</f>
        <v/>
      </c>
      <c r="M400" s="67" t="str">
        <f ca="1">IFERROR(VALUE(MID(Dados_ordenados[[#This Row],[ID 1-catálogo-código]],2,7)),"")</f>
        <v/>
      </c>
      <c r="N400" s="68" t="str">
        <f ca="1">IFERROR(VLOOKUP(COUNTIF(catmat_ord_col_range,Dados_ordenados[[#This Row],[ID 1-catálogo-código]])&amp;"-"&amp;Dados_ordenados[[#This Row],[ID 1-catálogo-código]],Dados_tratados[[CATMAT/CATSER - Contagem de ocorrências]:[Área Gestora + ID]],2,FALSE),"")</f>
        <v/>
      </c>
      <c r="O400" s="69" t="str">
        <f ca="1">IFERROR(VLOOKUP(COUNTIF(catmat_ord_col_range,Dados_ordenados[[#This Row],[ID 1-catálogo-código]])&amp;"-"&amp;Dados_ordenados[[#This Row],[ID 1-catálogo-código]],Dados_tratados[[CATMAT/CATSER - Contagem de ocorrências]:[Área Gestora + ID]],3,FALSE),"")</f>
        <v/>
      </c>
      <c r="P400" s="70" t="str">
        <f ca="1">IF(OR(Dados_ordenados[[#This Row],[ID 1-catálogo-código]]="",Dados_ordenados[[#This Row],[ID 1-catálogo-código]]&lt;&gt;catmat_anterior),Dados_ordenados[[#This Row],[Área Gestora-ID]],areagestoraID_anterior&amp;", "&amp;Dados_ordenados[[#This Row],[Área Gestora-ID]])</f>
        <v/>
      </c>
      <c r="Q400" s="70" t="str">
        <f ca="1">IF(OR(Dados_ordenados[[#This Row],[ID 1-catálogo-código]]="",Dados_ordenados[[#This Row],[ID 1-catálogo-código]]&lt;&gt;catmat_proximo),Dados_ordenados[[#This Row],[ID concatenado por catálogo/código]],"")</f>
        <v/>
      </c>
    </row>
    <row r="401" spans="1:17" x14ac:dyDescent="0.25">
      <c r="A401" s="63" t="str">
        <f ca="1">area_gestora_concatenada</f>
        <v/>
      </c>
      <c r="B401" s="64" t="str">
        <f ca="1">IFERROR(IF(INDEX(INDIRECT(area_gestora&amp;"!$B$6:$B$1000"),linha_itemPAC+1)=0,"NÃO INFORMADO",INDEX(INDIRECT(area_gestora&amp;"!$B$6:$B$1000"),linha_itemPAC+1)),"")</f>
        <v/>
      </c>
      <c r="C401" s="64" t="str">
        <f ca="1">IFERROR(IF(INDEX(INDIRECT(area_gestora&amp;"!$D$6:$D$1000"),linha_itemPAC+1)="N/A","N/A", IF(INDEX(INDIRECT(area_gestora&amp;"!$D$6:$D$1000"),linha_itemPAC+1)="","NÃO INFORMADO", IF(INDEX(INDIRECT(area_gestora&amp;"!$D$6:$D$1000"),linha_itemPAC+1)=0,"NÃO INFORMADO", INDEX(INDIRECT(area_gestora&amp;"!$D$6:$D$1000"),linha_itemPAC+1)))),"")</f>
        <v/>
      </c>
      <c r="D401" s="64" t="str">
        <f ca="1">IFERROR(IF(ISERROR(VALUE(Dados_tratados[[#This Row],[Catálogo]]))=FALSE,Dados_tratados[[#This Row],[Catálogo]],VLOOKUP(Dados_tratados[[#This Row],[Catálogo]],$S$3:$T$6,2,FALSE)),"")</f>
        <v/>
      </c>
      <c r="E401" s="64" t="str">
        <f ca="1">IFERROR(IF(INDEX(INDIRECT(area_gestora&amp;"!$E$6:$E$1000"),linha_itemPAC+1)="N/A",9999999,
IF(INDEX(INDIRECT(area_gestora&amp;"!$E$6:$E$1000"),linha_itemPAC+1)="",0,
VALUE(INDEX(INDIRECT(area_gestora&amp;"!$E$6:$E$1000"),linha_itemPAC+1)))),"")</f>
        <v/>
      </c>
      <c r="F401" s="64" t="str">
        <f ca="1">IFERROR(IF(Dados_tratados[[#This Row],[Código CATSER ou Classe CATMAT]]="","",VALUE(1&amp;TEXT(Dados_tratados[[#This Row],[Código CATSER ou Classe CATMAT]],"0000000")&amp;Dados_tratados[[#This Row],[ID Catálogo]])),"")</f>
        <v/>
      </c>
      <c r="G401" s="64" t="str">
        <f ca="1">IF(Dados_tratados[[#This Row],[Código CATSER ou Classe CATMAT]]="","",COUNTIF(catmat_col_range,Dados_tratados[[#This Row],[Concatenação ID 1-catálogo-código]])&amp;"-"&amp;Dados_tratados[[#This Row],[Concatenação ID 1-catálogo-código]])</f>
        <v/>
      </c>
      <c r="H401" s="65" t="str">
        <f ca="1">IFERROR(INDEX(INDIRECT(area_gestora&amp;"!$L$6:$L$1000"),linha_itemPAC+1),"")</f>
        <v/>
      </c>
      <c r="I401" s="66" t="str">
        <f ca="1">Dados_tratados[[#This Row],[Área Gestora]]&amp;"-"&amp;Dados_tratados[[#This Row],[ID PCA]]</f>
        <v>-</v>
      </c>
      <c r="K401" s="67" t="str">
        <f ca="1">IFERROR(SMALL(Dados_tratados[Concatenação ID 1-catálogo-código],ROW(Dados_tratados[[#This Row],[Concatenação ID 1-catálogo-código]])-2),"")</f>
        <v/>
      </c>
      <c r="L401" s="67" t="str">
        <f ca="1">IFERROR(INDEX('Tratamento de dados'!$S$3:$S$6,MATCH(VALUE(RIGHT(Dados_ordenados[[#This Row],[ID 1-catálogo-código]],1)),'Tratamento de dados'!$T$3:$T$6,0)),"")</f>
        <v/>
      </c>
      <c r="M401" s="67" t="str">
        <f ca="1">IFERROR(VALUE(MID(Dados_ordenados[[#This Row],[ID 1-catálogo-código]],2,7)),"")</f>
        <v/>
      </c>
      <c r="N401" s="68" t="str">
        <f ca="1">IFERROR(VLOOKUP(COUNTIF(catmat_ord_col_range,Dados_ordenados[[#This Row],[ID 1-catálogo-código]])&amp;"-"&amp;Dados_ordenados[[#This Row],[ID 1-catálogo-código]],Dados_tratados[[CATMAT/CATSER - Contagem de ocorrências]:[Área Gestora + ID]],2,FALSE),"")</f>
        <v/>
      </c>
      <c r="O401" s="69" t="str">
        <f ca="1">IFERROR(VLOOKUP(COUNTIF(catmat_ord_col_range,Dados_ordenados[[#This Row],[ID 1-catálogo-código]])&amp;"-"&amp;Dados_ordenados[[#This Row],[ID 1-catálogo-código]],Dados_tratados[[CATMAT/CATSER - Contagem de ocorrências]:[Área Gestora + ID]],3,FALSE),"")</f>
        <v/>
      </c>
      <c r="P401" s="70" t="str">
        <f ca="1">IF(OR(Dados_ordenados[[#This Row],[ID 1-catálogo-código]]="",Dados_ordenados[[#This Row],[ID 1-catálogo-código]]&lt;&gt;catmat_anterior),Dados_ordenados[[#This Row],[Área Gestora-ID]],areagestoraID_anterior&amp;", "&amp;Dados_ordenados[[#This Row],[Área Gestora-ID]])</f>
        <v/>
      </c>
      <c r="Q401" s="70" t="str">
        <f ca="1">IF(OR(Dados_ordenados[[#This Row],[ID 1-catálogo-código]]="",Dados_ordenados[[#This Row],[ID 1-catálogo-código]]&lt;&gt;catmat_proximo),Dados_ordenados[[#This Row],[ID concatenado por catálogo/código]],"")</f>
        <v/>
      </c>
    </row>
    <row r="402" spans="1:17" x14ac:dyDescent="0.25">
      <c r="A402" s="63" t="str">
        <f ca="1">area_gestora_concatenada</f>
        <v/>
      </c>
      <c r="B402" s="64" t="str">
        <f ca="1">IFERROR(IF(INDEX(INDIRECT(area_gestora&amp;"!$B$6:$B$1000"),linha_itemPAC+1)=0,"NÃO INFORMADO",INDEX(INDIRECT(area_gestora&amp;"!$B$6:$B$1000"),linha_itemPAC+1)),"")</f>
        <v/>
      </c>
      <c r="C402" s="64" t="str">
        <f ca="1">IFERROR(IF(INDEX(INDIRECT(area_gestora&amp;"!$D$6:$D$1000"),linha_itemPAC+1)="N/A","N/A", IF(INDEX(INDIRECT(area_gestora&amp;"!$D$6:$D$1000"),linha_itemPAC+1)="","NÃO INFORMADO", IF(INDEX(INDIRECT(area_gestora&amp;"!$D$6:$D$1000"),linha_itemPAC+1)=0,"NÃO INFORMADO", INDEX(INDIRECT(area_gestora&amp;"!$D$6:$D$1000"),linha_itemPAC+1)))),"")</f>
        <v/>
      </c>
      <c r="D402" s="64" t="str">
        <f ca="1">IFERROR(IF(ISERROR(VALUE(Dados_tratados[[#This Row],[Catálogo]]))=FALSE,Dados_tratados[[#This Row],[Catálogo]],VLOOKUP(Dados_tratados[[#This Row],[Catálogo]],$S$3:$T$6,2,FALSE)),"")</f>
        <v/>
      </c>
      <c r="E402" s="64" t="str">
        <f ca="1">IFERROR(IF(INDEX(INDIRECT(area_gestora&amp;"!$E$6:$E$1000"),linha_itemPAC+1)="N/A",9999999,
IF(INDEX(INDIRECT(area_gestora&amp;"!$E$6:$E$1000"),linha_itemPAC+1)="",0,
VALUE(INDEX(INDIRECT(area_gestora&amp;"!$E$6:$E$1000"),linha_itemPAC+1)))),"")</f>
        <v/>
      </c>
      <c r="F402" s="64" t="str">
        <f ca="1">IFERROR(IF(Dados_tratados[[#This Row],[Código CATSER ou Classe CATMAT]]="","",VALUE(1&amp;TEXT(Dados_tratados[[#This Row],[Código CATSER ou Classe CATMAT]],"0000000")&amp;Dados_tratados[[#This Row],[ID Catálogo]])),"")</f>
        <v/>
      </c>
      <c r="G402" s="64" t="str">
        <f ca="1">IF(Dados_tratados[[#This Row],[Código CATSER ou Classe CATMAT]]="","",COUNTIF(catmat_col_range,Dados_tratados[[#This Row],[Concatenação ID 1-catálogo-código]])&amp;"-"&amp;Dados_tratados[[#This Row],[Concatenação ID 1-catálogo-código]])</f>
        <v/>
      </c>
      <c r="H402" s="65" t="str">
        <f ca="1">IFERROR(INDEX(INDIRECT(area_gestora&amp;"!$L$6:$L$1000"),linha_itemPAC+1),"")</f>
        <v/>
      </c>
      <c r="I402" s="66" t="str">
        <f ca="1">Dados_tratados[[#This Row],[Área Gestora]]&amp;"-"&amp;Dados_tratados[[#This Row],[ID PCA]]</f>
        <v>-</v>
      </c>
      <c r="K402" s="67" t="str">
        <f ca="1">IFERROR(SMALL(Dados_tratados[Concatenação ID 1-catálogo-código],ROW(Dados_tratados[[#This Row],[Concatenação ID 1-catálogo-código]])-2),"")</f>
        <v/>
      </c>
      <c r="L402" s="67" t="str">
        <f ca="1">IFERROR(INDEX('Tratamento de dados'!$S$3:$S$6,MATCH(VALUE(RIGHT(Dados_ordenados[[#This Row],[ID 1-catálogo-código]],1)),'Tratamento de dados'!$T$3:$T$6,0)),"")</f>
        <v/>
      </c>
      <c r="M402" s="67" t="str">
        <f ca="1">IFERROR(VALUE(MID(Dados_ordenados[[#This Row],[ID 1-catálogo-código]],2,7)),"")</f>
        <v/>
      </c>
      <c r="N402" s="68" t="str">
        <f ca="1">IFERROR(VLOOKUP(COUNTIF(catmat_ord_col_range,Dados_ordenados[[#This Row],[ID 1-catálogo-código]])&amp;"-"&amp;Dados_ordenados[[#This Row],[ID 1-catálogo-código]],Dados_tratados[[CATMAT/CATSER - Contagem de ocorrências]:[Área Gestora + ID]],2,FALSE),"")</f>
        <v/>
      </c>
      <c r="O402" s="69" t="str">
        <f ca="1">IFERROR(VLOOKUP(COUNTIF(catmat_ord_col_range,Dados_ordenados[[#This Row],[ID 1-catálogo-código]])&amp;"-"&amp;Dados_ordenados[[#This Row],[ID 1-catálogo-código]],Dados_tratados[[CATMAT/CATSER - Contagem de ocorrências]:[Área Gestora + ID]],3,FALSE),"")</f>
        <v/>
      </c>
      <c r="P402" s="70" t="str">
        <f ca="1">IF(OR(Dados_ordenados[[#This Row],[ID 1-catálogo-código]]="",Dados_ordenados[[#This Row],[ID 1-catálogo-código]]&lt;&gt;catmat_anterior),Dados_ordenados[[#This Row],[Área Gestora-ID]],areagestoraID_anterior&amp;", "&amp;Dados_ordenados[[#This Row],[Área Gestora-ID]])</f>
        <v/>
      </c>
      <c r="Q402" s="70" t="str">
        <f ca="1">IF(OR(Dados_ordenados[[#This Row],[ID 1-catálogo-código]]="",Dados_ordenados[[#This Row],[ID 1-catálogo-código]]&lt;&gt;catmat_proximo),Dados_ordenados[[#This Row],[ID concatenado por catálogo/código]],"")</f>
        <v/>
      </c>
    </row>
    <row r="403" spans="1:17" x14ac:dyDescent="0.25">
      <c r="A403" s="63" t="str">
        <f ca="1">area_gestora_concatenada</f>
        <v/>
      </c>
      <c r="B403" s="64" t="str">
        <f ca="1">IFERROR(IF(INDEX(INDIRECT(area_gestora&amp;"!$B$6:$B$1000"),linha_itemPAC+1)=0,"NÃO INFORMADO",INDEX(INDIRECT(area_gestora&amp;"!$B$6:$B$1000"),linha_itemPAC+1)),"")</f>
        <v/>
      </c>
      <c r="C403" s="64" t="str">
        <f ca="1">IFERROR(IF(INDEX(INDIRECT(area_gestora&amp;"!$D$6:$D$1000"),linha_itemPAC+1)="N/A","N/A", IF(INDEX(INDIRECT(area_gestora&amp;"!$D$6:$D$1000"),linha_itemPAC+1)="","NÃO INFORMADO", IF(INDEX(INDIRECT(area_gestora&amp;"!$D$6:$D$1000"),linha_itemPAC+1)=0,"NÃO INFORMADO", INDEX(INDIRECT(area_gestora&amp;"!$D$6:$D$1000"),linha_itemPAC+1)))),"")</f>
        <v/>
      </c>
      <c r="D403" s="64" t="str">
        <f ca="1">IFERROR(IF(ISERROR(VALUE(Dados_tratados[[#This Row],[Catálogo]]))=FALSE,Dados_tratados[[#This Row],[Catálogo]],VLOOKUP(Dados_tratados[[#This Row],[Catálogo]],$S$3:$T$6,2,FALSE)),"")</f>
        <v/>
      </c>
      <c r="E403" s="64" t="str">
        <f ca="1">IFERROR(IF(INDEX(INDIRECT(area_gestora&amp;"!$E$6:$E$1000"),linha_itemPAC+1)="N/A",9999999,
IF(INDEX(INDIRECT(area_gestora&amp;"!$E$6:$E$1000"),linha_itemPAC+1)="",0,
VALUE(INDEX(INDIRECT(area_gestora&amp;"!$E$6:$E$1000"),linha_itemPAC+1)))),"")</f>
        <v/>
      </c>
      <c r="F403" s="64" t="str">
        <f ca="1">IFERROR(IF(Dados_tratados[[#This Row],[Código CATSER ou Classe CATMAT]]="","",VALUE(1&amp;TEXT(Dados_tratados[[#This Row],[Código CATSER ou Classe CATMAT]],"0000000")&amp;Dados_tratados[[#This Row],[ID Catálogo]])),"")</f>
        <v/>
      </c>
      <c r="G403" s="64" t="str">
        <f ca="1">IF(Dados_tratados[[#This Row],[Código CATSER ou Classe CATMAT]]="","",COUNTIF(catmat_col_range,Dados_tratados[[#This Row],[Concatenação ID 1-catálogo-código]])&amp;"-"&amp;Dados_tratados[[#This Row],[Concatenação ID 1-catálogo-código]])</f>
        <v/>
      </c>
      <c r="H403" s="65" t="str">
        <f ca="1">IFERROR(INDEX(INDIRECT(area_gestora&amp;"!$L$6:$L$1000"),linha_itemPAC+1),"")</f>
        <v/>
      </c>
      <c r="I403" s="66" t="str">
        <f ca="1">Dados_tratados[[#This Row],[Área Gestora]]&amp;"-"&amp;Dados_tratados[[#This Row],[ID PCA]]</f>
        <v>-</v>
      </c>
      <c r="K403" s="67" t="str">
        <f ca="1">IFERROR(SMALL(Dados_tratados[Concatenação ID 1-catálogo-código],ROW(Dados_tratados[[#This Row],[Concatenação ID 1-catálogo-código]])-2),"")</f>
        <v/>
      </c>
      <c r="L403" s="67" t="str">
        <f ca="1">IFERROR(INDEX('Tratamento de dados'!$S$3:$S$6,MATCH(VALUE(RIGHT(Dados_ordenados[[#This Row],[ID 1-catálogo-código]],1)),'Tratamento de dados'!$T$3:$T$6,0)),"")</f>
        <v/>
      </c>
      <c r="M403" s="67" t="str">
        <f ca="1">IFERROR(VALUE(MID(Dados_ordenados[[#This Row],[ID 1-catálogo-código]],2,7)),"")</f>
        <v/>
      </c>
      <c r="N403" s="68" t="str">
        <f ca="1">IFERROR(VLOOKUP(COUNTIF(catmat_ord_col_range,Dados_ordenados[[#This Row],[ID 1-catálogo-código]])&amp;"-"&amp;Dados_ordenados[[#This Row],[ID 1-catálogo-código]],Dados_tratados[[CATMAT/CATSER - Contagem de ocorrências]:[Área Gestora + ID]],2,FALSE),"")</f>
        <v/>
      </c>
      <c r="O403" s="69" t="str">
        <f ca="1">IFERROR(VLOOKUP(COUNTIF(catmat_ord_col_range,Dados_ordenados[[#This Row],[ID 1-catálogo-código]])&amp;"-"&amp;Dados_ordenados[[#This Row],[ID 1-catálogo-código]],Dados_tratados[[CATMAT/CATSER - Contagem de ocorrências]:[Área Gestora + ID]],3,FALSE),"")</f>
        <v/>
      </c>
      <c r="P403" s="70" t="str">
        <f ca="1">IF(OR(Dados_ordenados[[#This Row],[ID 1-catálogo-código]]="",Dados_ordenados[[#This Row],[ID 1-catálogo-código]]&lt;&gt;catmat_anterior),Dados_ordenados[[#This Row],[Área Gestora-ID]],areagestoraID_anterior&amp;", "&amp;Dados_ordenados[[#This Row],[Área Gestora-ID]])</f>
        <v/>
      </c>
      <c r="Q403" s="70" t="str">
        <f ca="1">IF(OR(Dados_ordenados[[#This Row],[ID 1-catálogo-código]]="",Dados_ordenados[[#This Row],[ID 1-catálogo-código]]&lt;&gt;catmat_proximo),Dados_ordenados[[#This Row],[ID concatenado por catálogo/código]],"")</f>
        <v/>
      </c>
    </row>
    <row r="404" spans="1:17" x14ac:dyDescent="0.25">
      <c r="A404" s="63" t="str">
        <f ca="1">area_gestora_concatenada</f>
        <v/>
      </c>
      <c r="B404" s="64" t="str">
        <f ca="1">IFERROR(IF(INDEX(INDIRECT(area_gestora&amp;"!$B$6:$B$1000"),linha_itemPAC+1)=0,"NÃO INFORMADO",INDEX(INDIRECT(area_gestora&amp;"!$B$6:$B$1000"),linha_itemPAC+1)),"")</f>
        <v/>
      </c>
      <c r="C404" s="64" t="str">
        <f ca="1">IFERROR(IF(INDEX(INDIRECT(area_gestora&amp;"!$D$6:$D$1000"),linha_itemPAC+1)="N/A","N/A", IF(INDEX(INDIRECT(area_gestora&amp;"!$D$6:$D$1000"),linha_itemPAC+1)="","NÃO INFORMADO", IF(INDEX(INDIRECT(area_gestora&amp;"!$D$6:$D$1000"),linha_itemPAC+1)=0,"NÃO INFORMADO", INDEX(INDIRECT(area_gestora&amp;"!$D$6:$D$1000"),linha_itemPAC+1)))),"")</f>
        <v/>
      </c>
      <c r="D404" s="64" t="str">
        <f ca="1">IFERROR(IF(ISERROR(VALUE(Dados_tratados[[#This Row],[Catálogo]]))=FALSE,Dados_tratados[[#This Row],[Catálogo]],VLOOKUP(Dados_tratados[[#This Row],[Catálogo]],$S$3:$T$6,2,FALSE)),"")</f>
        <v/>
      </c>
      <c r="E404" s="64" t="str">
        <f ca="1">IFERROR(IF(INDEX(INDIRECT(area_gestora&amp;"!$E$6:$E$1000"),linha_itemPAC+1)="N/A",9999999,
IF(INDEX(INDIRECT(area_gestora&amp;"!$E$6:$E$1000"),linha_itemPAC+1)="",0,
VALUE(INDEX(INDIRECT(area_gestora&amp;"!$E$6:$E$1000"),linha_itemPAC+1)))),"")</f>
        <v/>
      </c>
      <c r="F404" s="64" t="str">
        <f ca="1">IFERROR(IF(Dados_tratados[[#This Row],[Código CATSER ou Classe CATMAT]]="","",VALUE(1&amp;TEXT(Dados_tratados[[#This Row],[Código CATSER ou Classe CATMAT]],"0000000")&amp;Dados_tratados[[#This Row],[ID Catálogo]])),"")</f>
        <v/>
      </c>
      <c r="G404" s="64" t="str">
        <f ca="1">IF(Dados_tratados[[#This Row],[Código CATSER ou Classe CATMAT]]="","",COUNTIF(catmat_col_range,Dados_tratados[[#This Row],[Concatenação ID 1-catálogo-código]])&amp;"-"&amp;Dados_tratados[[#This Row],[Concatenação ID 1-catálogo-código]])</f>
        <v/>
      </c>
      <c r="H404" s="65" t="str">
        <f ca="1">IFERROR(INDEX(INDIRECT(area_gestora&amp;"!$L$6:$L$1000"),linha_itemPAC+1),"")</f>
        <v/>
      </c>
      <c r="I404" s="66" t="str">
        <f ca="1">Dados_tratados[[#This Row],[Área Gestora]]&amp;"-"&amp;Dados_tratados[[#This Row],[ID PCA]]</f>
        <v>-</v>
      </c>
      <c r="K404" s="67" t="str">
        <f ca="1">IFERROR(SMALL(Dados_tratados[Concatenação ID 1-catálogo-código],ROW(Dados_tratados[[#This Row],[Concatenação ID 1-catálogo-código]])-2),"")</f>
        <v/>
      </c>
      <c r="L404" s="67" t="str">
        <f ca="1">IFERROR(INDEX('Tratamento de dados'!$S$3:$S$6,MATCH(VALUE(RIGHT(Dados_ordenados[[#This Row],[ID 1-catálogo-código]],1)),'Tratamento de dados'!$T$3:$T$6,0)),"")</f>
        <v/>
      </c>
      <c r="M404" s="67" t="str">
        <f ca="1">IFERROR(VALUE(MID(Dados_ordenados[[#This Row],[ID 1-catálogo-código]],2,7)),"")</f>
        <v/>
      </c>
      <c r="N404" s="68" t="str">
        <f ca="1">IFERROR(VLOOKUP(COUNTIF(catmat_ord_col_range,Dados_ordenados[[#This Row],[ID 1-catálogo-código]])&amp;"-"&amp;Dados_ordenados[[#This Row],[ID 1-catálogo-código]],Dados_tratados[[CATMAT/CATSER - Contagem de ocorrências]:[Área Gestora + ID]],2,FALSE),"")</f>
        <v/>
      </c>
      <c r="O404" s="69" t="str">
        <f ca="1">IFERROR(VLOOKUP(COUNTIF(catmat_ord_col_range,Dados_ordenados[[#This Row],[ID 1-catálogo-código]])&amp;"-"&amp;Dados_ordenados[[#This Row],[ID 1-catálogo-código]],Dados_tratados[[CATMAT/CATSER - Contagem de ocorrências]:[Área Gestora + ID]],3,FALSE),"")</f>
        <v/>
      </c>
      <c r="P404" s="70" t="str">
        <f ca="1">IF(OR(Dados_ordenados[[#This Row],[ID 1-catálogo-código]]="",Dados_ordenados[[#This Row],[ID 1-catálogo-código]]&lt;&gt;catmat_anterior),Dados_ordenados[[#This Row],[Área Gestora-ID]],areagestoraID_anterior&amp;", "&amp;Dados_ordenados[[#This Row],[Área Gestora-ID]])</f>
        <v/>
      </c>
      <c r="Q404" s="70" t="str">
        <f ca="1">IF(OR(Dados_ordenados[[#This Row],[ID 1-catálogo-código]]="",Dados_ordenados[[#This Row],[ID 1-catálogo-código]]&lt;&gt;catmat_proximo),Dados_ordenados[[#This Row],[ID concatenado por catálogo/código]],"")</f>
        <v/>
      </c>
    </row>
    <row r="405" spans="1:17" x14ac:dyDescent="0.25">
      <c r="A405" s="63" t="str">
        <f ca="1">area_gestora_concatenada</f>
        <v/>
      </c>
      <c r="B405" s="64" t="str">
        <f ca="1">IFERROR(IF(INDEX(INDIRECT(area_gestora&amp;"!$B$6:$B$1000"),linha_itemPAC+1)=0,"NÃO INFORMADO",INDEX(INDIRECT(area_gestora&amp;"!$B$6:$B$1000"),linha_itemPAC+1)),"")</f>
        <v/>
      </c>
      <c r="C405" s="64" t="str">
        <f ca="1">IFERROR(IF(INDEX(INDIRECT(area_gestora&amp;"!$D$6:$D$1000"),linha_itemPAC+1)="N/A","N/A", IF(INDEX(INDIRECT(area_gestora&amp;"!$D$6:$D$1000"),linha_itemPAC+1)="","NÃO INFORMADO", IF(INDEX(INDIRECT(area_gestora&amp;"!$D$6:$D$1000"),linha_itemPAC+1)=0,"NÃO INFORMADO", INDEX(INDIRECT(area_gestora&amp;"!$D$6:$D$1000"),linha_itemPAC+1)))),"")</f>
        <v/>
      </c>
      <c r="D405" s="64" t="str">
        <f ca="1">IFERROR(IF(ISERROR(VALUE(Dados_tratados[[#This Row],[Catálogo]]))=FALSE,Dados_tratados[[#This Row],[Catálogo]],VLOOKUP(Dados_tratados[[#This Row],[Catálogo]],$S$3:$T$6,2,FALSE)),"")</f>
        <v/>
      </c>
      <c r="E405" s="64" t="str">
        <f ca="1">IFERROR(IF(INDEX(INDIRECT(area_gestora&amp;"!$E$6:$E$1000"),linha_itemPAC+1)="N/A",9999999,
IF(INDEX(INDIRECT(area_gestora&amp;"!$E$6:$E$1000"),linha_itemPAC+1)="",0,
VALUE(INDEX(INDIRECT(area_gestora&amp;"!$E$6:$E$1000"),linha_itemPAC+1)))),"")</f>
        <v/>
      </c>
      <c r="F405" s="64" t="str">
        <f ca="1">IFERROR(IF(Dados_tratados[[#This Row],[Código CATSER ou Classe CATMAT]]="","",VALUE(1&amp;TEXT(Dados_tratados[[#This Row],[Código CATSER ou Classe CATMAT]],"0000000")&amp;Dados_tratados[[#This Row],[ID Catálogo]])),"")</f>
        <v/>
      </c>
      <c r="G405" s="64" t="str">
        <f ca="1">IF(Dados_tratados[[#This Row],[Código CATSER ou Classe CATMAT]]="","",COUNTIF(catmat_col_range,Dados_tratados[[#This Row],[Concatenação ID 1-catálogo-código]])&amp;"-"&amp;Dados_tratados[[#This Row],[Concatenação ID 1-catálogo-código]])</f>
        <v/>
      </c>
      <c r="H405" s="65" t="str">
        <f ca="1">IFERROR(INDEX(INDIRECT(area_gestora&amp;"!$L$6:$L$1000"),linha_itemPAC+1),"")</f>
        <v/>
      </c>
      <c r="I405" s="66" t="str">
        <f ca="1">Dados_tratados[[#This Row],[Área Gestora]]&amp;"-"&amp;Dados_tratados[[#This Row],[ID PCA]]</f>
        <v>-</v>
      </c>
      <c r="K405" s="67" t="str">
        <f ca="1">IFERROR(SMALL(Dados_tratados[Concatenação ID 1-catálogo-código],ROW(Dados_tratados[[#This Row],[Concatenação ID 1-catálogo-código]])-2),"")</f>
        <v/>
      </c>
      <c r="L405" s="67" t="str">
        <f ca="1">IFERROR(INDEX('Tratamento de dados'!$S$3:$S$6,MATCH(VALUE(RIGHT(Dados_ordenados[[#This Row],[ID 1-catálogo-código]],1)),'Tratamento de dados'!$T$3:$T$6,0)),"")</f>
        <v/>
      </c>
      <c r="M405" s="67" t="str">
        <f ca="1">IFERROR(VALUE(MID(Dados_ordenados[[#This Row],[ID 1-catálogo-código]],2,7)),"")</f>
        <v/>
      </c>
      <c r="N405" s="68" t="str">
        <f ca="1">IFERROR(VLOOKUP(COUNTIF(catmat_ord_col_range,Dados_ordenados[[#This Row],[ID 1-catálogo-código]])&amp;"-"&amp;Dados_ordenados[[#This Row],[ID 1-catálogo-código]],Dados_tratados[[CATMAT/CATSER - Contagem de ocorrências]:[Área Gestora + ID]],2,FALSE),"")</f>
        <v/>
      </c>
      <c r="O405" s="69" t="str">
        <f ca="1">IFERROR(VLOOKUP(COUNTIF(catmat_ord_col_range,Dados_ordenados[[#This Row],[ID 1-catálogo-código]])&amp;"-"&amp;Dados_ordenados[[#This Row],[ID 1-catálogo-código]],Dados_tratados[[CATMAT/CATSER - Contagem de ocorrências]:[Área Gestora + ID]],3,FALSE),"")</f>
        <v/>
      </c>
      <c r="P405" s="70" t="str">
        <f ca="1">IF(OR(Dados_ordenados[[#This Row],[ID 1-catálogo-código]]="",Dados_ordenados[[#This Row],[ID 1-catálogo-código]]&lt;&gt;catmat_anterior),Dados_ordenados[[#This Row],[Área Gestora-ID]],areagestoraID_anterior&amp;", "&amp;Dados_ordenados[[#This Row],[Área Gestora-ID]])</f>
        <v/>
      </c>
      <c r="Q405" s="70" t="str">
        <f ca="1">IF(OR(Dados_ordenados[[#This Row],[ID 1-catálogo-código]]="",Dados_ordenados[[#This Row],[ID 1-catálogo-código]]&lt;&gt;catmat_proximo),Dados_ordenados[[#This Row],[ID concatenado por catálogo/código]],"")</f>
        <v/>
      </c>
    </row>
    <row r="406" spans="1:17" x14ac:dyDescent="0.25">
      <c r="A406" s="63" t="str">
        <f ca="1">area_gestora_concatenada</f>
        <v/>
      </c>
      <c r="B406" s="64" t="str">
        <f ca="1">IFERROR(IF(INDEX(INDIRECT(area_gestora&amp;"!$B$6:$B$1000"),linha_itemPAC+1)=0,"NÃO INFORMADO",INDEX(INDIRECT(area_gestora&amp;"!$B$6:$B$1000"),linha_itemPAC+1)),"")</f>
        <v/>
      </c>
      <c r="C406" s="64" t="str">
        <f ca="1">IFERROR(IF(INDEX(INDIRECT(area_gestora&amp;"!$D$6:$D$1000"),linha_itemPAC+1)="N/A","N/A", IF(INDEX(INDIRECT(area_gestora&amp;"!$D$6:$D$1000"),linha_itemPAC+1)="","NÃO INFORMADO", IF(INDEX(INDIRECT(area_gestora&amp;"!$D$6:$D$1000"),linha_itemPAC+1)=0,"NÃO INFORMADO", INDEX(INDIRECT(area_gestora&amp;"!$D$6:$D$1000"),linha_itemPAC+1)))),"")</f>
        <v/>
      </c>
      <c r="D406" s="64" t="str">
        <f ca="1">IFERROR(IF(ISERROR(VALUE(Dados_tratados[[#This Row],[Catálogo]]))=FALSE,Dados_tratados[[#This Row],[Catálogo]],VLOOKUP(Dados_tratados[[#This Row],[Catálogo]],$S$3:$T$6,2,FALSE)),"")</f>
        <v/>
      </c>
      <c r="E406" s="64" t="str">
        <f ca="1">IFERROR(IF(INDEX(INDIRECT(area_gestora&amp;"!$E$6:$E$1000"),linha_itemPAC+1)="N/A",9999999,
IF(INDEX(INDIRECT(area_gestora&amp;"!$E$6:$E$1000"),linha_itemPAC+1)="",0,
VALUE(INDEX(INDIRECT(area_gestora&amp;"!$E$6:$E$1000"),linha_itemPAC+1)))),"")</f>
        <v/>
      </c>
      <c r="F406" s="64" t="str">
        <f ca="1">IFERROR(IF(Dados_tratados[[#This Row],[Código CATSER ou Classe CATMAT]]="","",VALUE(1&amp;TEXT(Dados_tratados[[#This Row],[Código CATSER ou Classe CATMAT]],"0000000")&amp;Dados_tratados[[#This Row],[ID Catálogo]])),"")</f>
        <v/>
      </c>
      <c r="G406" s="64" t="str">
        <f ca="1">IF(Dados_tratados[[#This Row],[Código CATSER ou Classe CATMAT]]="","",COUNTIF(catmat_col_range,Dados_tratados[[#This Row],[Concatenação ID 1-catálogo-código]])&amp;"-"&amp;Dados_tratados[[#This Row],[Concatenação ID 1-catálogo-código]])</f>
        <v/>
      </c>
      <c r="H406" s="65" t="str">
        <f ca="1">IFERROR(INDEX(INDIRECT(area_gestora&amp;"!$L$6:$L$1000"),linha_itemPAC+1),"")</f>
        <v/>
      </c>
      <c r="I406" s="66" t="str">
        <f ca="1">Dados_tratados[[#This Row],[Área Gestora]]&amp;"-"&amp;Dados_tratados[[#This Row],[ID PCA]]</f>
        <v>-</v>
      </c>
      <c r="K406" s="67" t="str">
        <f ca="1">IFERROR(SMALL(Dados_tratados[Concatenação ID 1-catálogo-código],ROW(Dados_tratados[[#This Row],[Concatenação ID 1-catálogo-código]])-2),"")</f>
        <v/>
      </c>
      <c r="L406" s="67" t="str">
        <f ca="1">IFERROR(INDEX('Tratamento de dados'!$S$3:$S$6,MATCH(VALUE(RIGHT(Dados_ordenados[[#This Row],[ID 1-catálogo-código]],1)),'Tratamento de dados'!$T$3:$T$6,0)),"")</f>
        <v/>
      </c>
      <c r="M406" s="67" t="str">
        <f ca="1">IFERROR(VALUE(MID(Dados_ordenados[[#This Row],[ID 1-catálogo-código]],2,7)),"")</f>
        <v/>
      </c>
      <c r="N406" s="68" t="str">
        <f ca="1">IFERROR(VLOOKUP(COUNTIF(catmat_ord_col_range,Dados_ordenados[[#This Row],[ID 1-catálogo-código]])&amp;"-"&amp;Dados_ordenados[[#This Row],[ID 1-catálogo-código]],Dados_tratados[[CATMAT/CATSER - Contagem de ocorrências]:[Área Gestora + ID]],2,FALSE),"")</f>
        <v/>
      </c>
      <c r="O406" s="69" t="str">
        <f ca="1">IFERROR(VLOOKUP(COUNTIF(catmat_ord_col_range,Dados_ordenados[[#This Row],[ID 1-catálogo-código]])&amp;"-"&amp;Dados_ordenados[[#This Row],[ID 1-catálogo-código]],Dados_tratados[[CATMAT/CATSER - Contagem de ocorrências]:[Área Gestora + ID]],3,FALSE),"")</f>
        <v/>
      </c>
      <c r="P406" s="70" t="str">
        <f ca="1">IF(OR(Dados_ordenados[[#This Row],[ID 1-catálogo-código]]="",Dados_ordenados[[#This Row],[ID 1-catálogo-código]]&lt;&gt;catmat_anterior),Dados_ordenados[[#This Row],[Área Gestora-ID]],areagestoraID_anterior&amp;", "&amp;Dados_ordenados[[#This Row],[Área Gestora-ID]])</f>
        <v/>
      </c>
      <c r="Q406" s="70" t="str">
        <f ca="1">IF(OR(Dados_ordenados[[#This Row],[ID 1-catálogo-código]]="",Dados_ordenados[[#This Row],[ID 1-catálogo-código]]&lt;&gt;catmat_proximo),Dados_ordenados[[#This Row],[ID concatenado por catálogo/código]],"")</f>
        <v/>
      </c>
    </row>
    <row r="407" spans="1:17" x14ac:dyDescent="0.25">
      <c r="A407" s="63" t="str">
        <f ca="1">area_gestora_concatenada</f>
        <v/>
      </c>
      <c r="B407" s="64" t="str">
        <f ca="1">IFERROR(IF(INDEX(INDIRECT(area_gestora&amp;"!$B$6:$B$1000"),linha_itemPAC+1)=0,"NÃO INFORMADO",INDEX(INDIRECT(area_gestora&amp;"!$B$6:$B$1000"),linha_itemPAC+1)),"")</f>
        <v/>
      </c>
      <c r="C407" s="64" t="str">
        <f ca="1">IFERROR(IF(INDEX(INDIRECT(area_gestora&amp;"!$D$6:$D$1000"),linha_itemPAC+1)="N/A","N/A", IF(INDEX(INDIRECT(area_gestora&amp;"!$D$6:$D$1000"),linha_itemPAC+1)="","NÃO INFORMADO", IF(INDEX(INDIRECT(area_gestora&amp;"!$D$6:$D$1000"),linha_itemPAC+1)=0,"NÃO INFORMADO", INDEX(INDIRECT(area_gestora&amp;"!$D$6:$D$1000"),linha_itemPAC+1)))),"")</f>
        <v/>
      </c>
      <c r="D407" s="64" t="str">
        <f ca="1">IFERROR(IF(ISERROR(VALUE(Dados_tratados[[#This Row],[Catálogo]]))=FALSE,Dados_tratados[[#This Row],[Catálogo]],VLOOKUP(Dados_tratados[[#This Row],[Catálogo]],$S$3:$T$6,2,FALSE)),"")</f>
        <v/>
      </c>
      <c r="E407" s="64" t="str">
        <f ca="1">IFERROR(IF(INDEX(INDIRECT(area_gestora&amp;"!$E$6:$E$1000"),linha_itemPAC+1)="N/A",9999999,
IF(INDEX(INDIRECT(area_gestora&amp;"!$E$6:$E$1000"),linha_itemPAC+1)="",0,
VALUE(INDEX(INDIRECT(area_gestora&amp;"!$E$6:$E$1000"),linha_itemPAC+1)))),"")</f>
        <v/>
      </c>
      <c r="F407" s="64" t="str">
        <f ca="1">IFERROR(IF(Dados_tratados[[#This Row],[Código CATSER ou Classe CATMAT]]="","",VALUE(1&amp;TEXT(Dados_tratados[[#This Row],[Código CATSER ou Classe CATMAT]],"0000000")&amp;Dados_tratados[[#This Row],[ID Catálogo]])),"")</f>
        <v/>
      </c>
      <c r="G407" s="64" t="str">
        <f ca="1">IF(Dados_tratados[[#This Row],[Código CATSER ou Classe CATMAT]]="","",COUNTIF(catmat_col_range,Dados_tratados[[#This Row],[Concatenação ID 1-catálogo-código]])&amp;"-"&amp;Dados_tratados[[#This Row],[Concatenação ID 1-catálogo-código]])</f>
        <v/>
      </c>
      <c r="H407" s="65" t="str">
        <f ca="1">IFERROR(INDEX(INDIRECT(area_gestora&amp;"!$L$6:$L$1000"),linha_itemPAC+1),"")</f>
        <v/>
      </c>
      <c r="I407" s="66" t="str">
        <f ca="1">Dados_tratados[[#This Row],[Área Gestora]]&amp;"-"&amp;Dados_tratados[[#This Row],[ID PCA]]</f>
        <v>-</v>
      </c>
      <c r="K407" s="67" t="str">
        <f ca="1">IFERROR(SMALL(Dados_tratados[Concatenação ID 1-catálogo-código],ROW(Dados_tratados[[#This Row],[Concatenação ID 1-catálogo-código]])-2),"")</f>
        <v/>
      </c>
      <c r="L407" s="67" t="str">
        <f ca="1">IFERROR(INDEX('Tratamento de dados'!$S$3:$S$6,MATCH(VALUE(RIGHT(Dados_ordenados[[#This Row],[ID 1-catálogo-código]],1)),'Tratamento de dados'!$T$3:$T$6,0)),"")</f>
        <v/>
      </c>
      <c r="M407" s="67" t="str">
        <f ca="1">IFERROR(VALUE(MID(Dados_ordenados[[#This Row],[ID 1-catálogo-código]],2,7)),"")</f>
        <v/>
      </c>
      <c r="N407" s="68" t="str">
        <f ca="1">IFERROR(VLOOKUP(COUNTIF(catmat_ord_col_range,Dados_ordenados[[#This Row],[ID 1-catálogo-código]])&amp;"-"&amp;Dados_ordenados[[#This Row],[ID 1-catálogo-código]],Dados_tratados[[CATMAT/CATSER - Contagem de ocorrências]:[Área Gestora + ID]],2,FALSE),"")</f>
        <v/>
      </c>
      <c r="O407" s="69" t="str">
        <f ca="1">IFERROR(VLOOKUP(COUNTIF(catmat_ord_col_range,Dados_ordenados[[#This Row],[ID 1-catálogo-código]])&amp;"-"&amp;Dados_ordenados[[#This Row],[ID 1-catálogo-código]],Dados_tratados[[CATMAT/CATSER - Contagem de ocorrências]:[Área Gestora + ID]],3,FALSE),"")</f>
        <v/>
      </c>
      <c r="P407" s="70" t="str">
        <f ca="1">IF(OR(Dados_ordenados[[#This Row],[ID 1-catálogo-código]]="",Dados_ordenados[[#This Row],[ID 1-catálogo-código]]&lt;&gt;catmat_anterior),Dados_ordenados[[#This Row],[Área Gestora-ID]],areagestoraID_anterior&amp;", "&amp;Dados_ordenados[[#This Row],[Área Gestora-ID]])</f>
        <v/>
      </c>
      <c r="Q407" s="70" t="str">
        <f ca="1">IF(OR(Dados_ordenados[[#This Row],[ID 1-catálogo-código]]="",Dados_ordenados[[#This Row],[ID 1-catálogo-código]]&lt;&gt;catmat_proximo),Dados_ordenados[[#This Row],[ID concatenado por catálogo/código]],"")</f>
        <v/>
      </c>
    </row>
    <row r="408" spans="1:17" x14ac:dyDescent="0.25">
      <c r="A408" s="63" t="str">
        <f ca="1">area_gestora_concatenada</f>
        <v/>
      </c>
      <c r="B408" s="64" t="str">
        <f ca="1">IFERROR(IF(INDEX(INDIRECT(area_gestora&amp;"!$B$6:$B$1000"),linha_itemPAC+1)=0,"NÃO INFORMADO",INDEX(INDIRECT(area_gestora&amp;"!$B$6:$B$1000"),linha_itemPAC+1)),"")</f>
        <v/>
      </c>
      <c r="C408" s="64" t="str">
        <f ca="1">IFERROR(IF(INDEX(INDIRECT(area_gestora&amp;"!$D$6:$D$1000"),linha_itemPAC+1)="N/A","N/A", IF(INDEX(INDIRECT(area_gestora&amp;"!$D$6:$D$1000"),linha_itemPAC+1)="","NÃO INFORMADO", IF(INDEX(INDIRECT(area_gestora&amp;"!$D$6:$D$1000"),linha_itemPAC+1)=0,"NÃO INFORMADO", INDEX(INDIRECT(area_gestora&amp;"!$D$6:$D$1000"),linha_itemPAC+1)))),"")</f>
        <v/>
      </c>
      <c r="D408" s="64" t="str">
        <f ca="1">IFERROR(IF(ISERROR(VALUE(Dados_tratados[[#This Row],[Catálogo]]))=FALSE,Dados_tratados[[#This Row],[Catálogo]],VLOOKUP(Dados_tratados[[#This Row],[Catálogo]],$S$3:$T$6,2,FALSE)),"")</f>
        <v/>
      </c>
      <c r="E408" s="64" t="str">
        <f ca="1">IFERROR(IF(INDEX(INDIRECT(area_gestora&amp;"!$E$6:$E$1000"),linha_itemPAC+1)="N/A",9999999,
IF(INDEX(INDIRECT(area_gestora&amp;"!$E$6:$E$1000"),linha_itemPAC+1)="",0,
VALUE(INDEX(INDIRECT(area_gestora&amp;"!$E$6:$E$1000"),linha_itemPAC+1)))),"")</f>
        <v/>
      </c>
      <c r="F408" s="64" t="str">
        <f ca="1">IFERROR(IF(Dados_tratados[[#This Row],[Código CATSER ou Classe CATMAT]]="","",VALUE(1&amp;TEXT(Dados_tratados[[#This Row],[Código CATSER ou Classe CATMAT]],"0000000")&amp;Dados_tratados[[#This Row],[ID Catálogo]])),"")</f>
        <v/>
      </c>
      <c r="G408" s="64" t="str">
        <f ca="1">IF(Dados_tratados[[#This Row],[Código CATSER ou Classe CATMAT]]="","",COUNTIF(catmat_col_range,Dados_tratados[[#This Row],[Concatenação ID 1-catálogo-código]])&amp;"-"&amp;Dados_tratados[[#This Row],[Concatenação ID 1-catálogo-código]])</f>
        <v/>
      </c>
      <c r="H408" s="65" t="str">
        <f ca="1">IFERROR(INDEX(INDIRECT(area_gestora&amp;"!$L$6:$L$1000"),linha_itemPAC+1),"")</f>
        <v/>
      </c>
      <c r="I408" s="66" t="str">
        <f ca="1">Dados_tratados[[#This Row],[Área Gestora]]&amp;"-"&amp;Dados_tratados[[#This Row],[ID PCA]]</f>
        <v>-</v>
      </c>
      <c r="K408" s="67" t="str">
        <f ca="1">IFERROR(SMALL(Dados_tratados[Concatenação ID 1-catálogo-código],ROW(Dados_tratados[[#This Row],[Concatenação ID 1-catálogo-código]])-2),"")</f>
        <v/>
      </c>
      <c r="L408" s="67" t="str">
        <f ca="1">IFERROR(INDEX('Tratamento de dados'!$S$3:$S$6,MATCH(VALUE(RIGHT(Dados_ordenados[[#This Row],[ID 1-catálogo-código]],1)),'Tratamento de dados'!$T$3:$T$6,0)),"")</f>
        <v/>
      </c>
      <c r="M408" s="67" t="str">
        <f ca="1">IFERROR(VALUE(MID(Dados_ordenados[[#This Row],[ID 1-catálogo-código]],2,7)),"")</f>
        <v/>
      </c>
      <c r="N408" s="68" t="str">
        <f ca="1">IFERROR(VLOOKUP(COUNTIF(catmat_ord_col_range,Dados_ordenados[[#This Row],[ID 1-catálogo-código]])&amp;"-"&amp;Dados_ordenados[[#This Row],[ID 1-catálogo-código]],Dados_tratados[[CATMAT/CATSER - Contagem de ocorrências]:[Área Gestora + ID]],2,FALSE),"")</f>
        <v/>
      </c>
      <c r="O408" s="69" t="str">
        <f ca="1">IFERROR(VLOOKUP(COUNTIF(catmat_ord_col_range,Dados_ordenados[[#This Row],[ID 1-catálogo-código]])&amp;"-"&amp;Dados_ordenados[[#This Row],[ID 1-catálogo-código]],Dados_tratados[[CATMAT/CATSER - Contagem de ocorrências]:[Área Gestora + ID]],3,FALSE),"")</f>
        <v/>
      </c>
      <c r="P408" s="70" t="str">
        <f ca="1">IF(OR(Dados_ordenados[[#This Row],[ID 1-catálogo-código]]="",Dados_ordenados[[#This Row],[ID 1-catálogo-código]]&lt;&gt;catmat_anterior),Dados_ordenados[[#This Row],[Área Gestora-ID]],areagestoraID_anterior&amp;", "&amp;Dados_ordenados[[#This Row],[Área Gestora-ID]])</f>
        <v/>
      </c>
      <c r="Q408" s="70" t="str">
        <f ca="1">IF(OR(Dados_ordenados[[#This Row],[ID 1-catálogo-código]]="",Dados_ordenados[[#This Row],[ID 1-catálogo-código]]&lt;&gt;catmat_proximo),Dados_ordenados[[#This Row],[ID concatenado por catálogo/código]],"")</f>
        <v/>
      </c>
    </row>
    <row r="409" spans="1:17" x14ac:dyDescent="0.25">
      <c r="A409" s="63" t="str">
        <f ca="1">area_gestora_concatenada</f>
        <v/>
      </c>
      <c r="B409" s="64" t="str">
        <f ca="1">IFERROR(IF(INDEX(INDIRECT(area_gestora&amp;"!$B$6:$B$1000"),linha_itemPAC+1)=0,"NÃO INFORMADO",INDEX(INDIRECT(area_gestora&amp;"!$B$6:$B$1000"),linha_itemPAC+1)),"")</f>
        <v/>
      </c>
      <c r="C409" s="64" t="str">
        <f ca="1">IFERROR(IF(INDEX(INDIRECT(area_gestora&amp;"!$D$6:$D$1000"),linha_itemPAC+1)="N/A","N/A", IF(INDEX(INDIRECT(area_gestora&amp;"!$D$6:$D$1000"),linha_itemPAC+1)="","NÃO INFORMADO", IF(INDEX(INDIRECT(area_gestora&amp;"!$D$6:$D$1000"),linha_itemPAC+1)=0,"NÃO INFORMADO", INDEX(INDIRECT(area_gestora&amp;"!$D$6:$D$1000"),linha_itemPAC+1)))),"")</f>
        <v/>
      </c>
      <c r="D409" s="64" t="str">
        <f ca="1">IFERROR(IF(ISERROR(VALUE(Dados_tratados[[#This Row],[Catálogo]]))=FALSE,Dados_tratados[[#This Row],[Catálogo]],VLOOKUP(Dados_tratados[[#This Row],[Catálogo]],$S$3:$T$6,2,FALSE)),"")</f>
        <v/>
      </c>
      <c r="E409" s="64" t="str">
        <f ca="1">IFERROR(IF(INDEX(INDIRECT(area_gestora&amp;"!$E$6:$E$1000"),linha_itemPAC+1)="N/A",9999999,
IF(INDEX(INDIRECT(area_gestora&amp;"!$E$6:$E$1000"),linha_itemPAC+1)="",0,
VALUE(INDEX(INDIRECT(area_gestora&amp;"!$E$6:$E$1000"),linha_itemPAC+1)))),"")</f>
        <v/>
      </c>
      <c r="F409" s="64" t="str">
        <f ca="1">IFERROR(IF(Dados_tratados[[#This Row],[Código CATSER ou Classe CATMAT]]="","",VALUE(1&amp;TEXT(Dados_tratados[[#This Row],[Código CATSER ou Classe CATMAT]],"0000000")&amp;Dados_tratados[[#This Row],[ID Catálogo]])),"")</f>
        <v/>
      </c>
      <c r="G409" s="64" t="str">
        <f ca="1">IF(Dados_tratados[[#This Row],[Código CATSER ou Classe CATMAT]]="","",COUNTIF(catmat_col_range,Dados_tratados[[#This Row],[Concatenação ID 1-catálogo-código]])&amp;"-"&amp;Dados_tratados[[#This Row],[Concatenação ID 1-catálogo-código]])</f>
        <v/>
      </c>
      <c r="H409" s="65" t="str">
        <f ca="1">IFERROR(INDEX(INDIRECT(area_gestora&amp;"!$L$6:$L$1000"),linha_itemPAC+1),"")</f>
        <v/>
      </c>
      <c r="I409" s="66" t="str">
        <f ca="1">Dados_tratados[[#This Row],[Área Gestora]]&amp;"-"&amp;Dados_tratados[[#This Row],[ID PCA]]</f>
        <v>-</v>
      </c>
      <c r="K409" s="67" t="str">
        <f ca="1">IFERROR(SMALL(Dados_tratados[Concatenação ID 1-catálogo-código],ROW(Dados_tratados[[#This Row],[Concatenação ID 1-catálogo-código]])-2),"")</f>
        <v/>
      </c>
      <c r="L409" s="67" t="str">
        <f ca="1">IFERROR(INDEX('Tratamento de dados'!$S$3:$S$6,MATCH(VALUE(RIGHT(Dados_ordenados[[#This Row],[ID 1-catálogo-código]],1)),'Tratamento de dados'!$T$3:$T$6,0)),"")</f>
        <v/>
      </c>
      <c r="M409" s="67" t="str">
        <f ca="1">IFERROR(VALUE(MID(Dados_ordenados[[#This Row],[ID 1-catálogo-código]],2,7)),"")</f>
        <v/>
      </c>
      <c r="N409" s="68" t="str">
        <f ca="1">IFERROR(VLOOKUP(COUNTIF(catmat_ord_col_range,Dados_ordenados[[#This Row],[ID 1-catálogo-código]])&amp;"-"&amp;Dados_ordenados[[#This Row],[ID 1-catálogo-código]],Dados_tratados[[CATMAT/CATSER - Contagem de ocorrências]:[Área Gestora + ID]],2,FALSE),"")</f>
        <v/>
      </c>
      <c r="O409" s="69" t="str">
        <f ca="1">IFERROR(VLOOKUP(COUNTIF(catmat_ord_col_range,Dados_ordenados[[#This Row],[ID 1-catálogo-código]])&amp;"-"&amp;Dados_ordenados[[#This Row],[ID 1-catálogo-código]],Dados_tratados[[CATMAT/CATSER - Contagem de ocorrências]:[Área Gestora + ID]],3,FALSE),"")</f>
        <v/>
      </c>
      <c r="P409" s="70" t="str">
        <f ca="1">IF(OR(Dados_ordenados[[#This Row],[ID 1-catálogo-código]]="",Dados_ordenados[[#This Row],[ID 1-catálogo-código]]&lt;&gt;catmat_anterior),Dados_ordenados[[#This Row],[Área Gestora-ID]],areagestoraID_anterior&amp;", "&amp;Dados_ordenados[[#This Row],[Área Gestora-ID]])</f>
        <v/>
      </c>
      <c r="Q409" s="70" t="str">
        <f ca="1">IF(OR(Dados_ordenados[[#This Row],[ID 1-catálogo-código]]="",Dados_ordenados[[#This Row],[ID 1-catálogo-código]]&lt;&gt;catmat_proximo),Dados_ordenados[[#This Row],[ID concatenado por catálogo/código]],"")</f>
        <v/>
      </c>
    </row>
    <row r="410" spans="1:17" x14ac:dyDescent="0.25">
      <c r="A410" s="63" t="str">
        <f ca="1">area_gestora_concatenada</f>
        <v/>
      </c>
      <c r="B410" s="64" t="str">
        <f ca="1">IFERROR(IF(INDEX(INDIRECT(area_gestora&amp;"!$B$6:$B$1000"),linha_itemPAC+1)=0,"NÃO INFORMADO",INDEX(INDIRECT(area_gestora&amp;"!$B$6:$B$1000"),linha_itemPAC+1)),"")</f>
        <v/>
      </c>
      <c r="C410" s="64" t="str">
        <f ca="1">IFERROR(IF(INDEX(INDIRECT(area_gestora&amp;"!$D$6:$D$1000"),linha_itemPAC+1)="N/A","N/A", IF(INDEX(INDIRECT(area_gestora&amp;"!$D$6:$D$1000"),linha_itemPAC+1)="","NÃO INFORMADO", IF(INDEX(INDIRECT(area_gestora&amp;"!$D$6:$D$1000"),linha_itemPAC+1)=0,"NÃO INFORMADO", INDEX(INDIRECT(area_gestora&amp;"!$D$6:$D$1000"),linha_itemPAC+1)))),"")</f>
        <v/>
      </c>
      <c r="D410" s="64" t="str">
        <f ca="1">IFERROR(IF(ISERROR(VALUE(Dados_tratados[[#This Row],[Catálogo]]))=FALSE,Dados_tratados[[#This Row],[Catálogo]],VLOOKUP(Dados_tratados[[#This Row],[Catálogo]],$S$3:$T$6,2,FALSE)),"")</f>
        <v/>
      </c>
      <c r="E410" s="64" t="str">
        <f ca="1">IFERROR(IF(INDEX(INDIRECT(area_gestora&amp;"!$E$6:$E$1000"),linha_itemPAC+1)="N/A",9999999,
IF(INDEX(INDIRECT(area_gestora&amp;"!$E$6:$E$1000"),linha_itemPAC+1)="",0,
VALUE(INDEX(INDIRECT(area_gestora&amp;"!$E$6:$E$1000"),linha_itemPAC+1)))),"")</f>
        <v/>
      </c>
      <c r="F410" s="64" t="str">
        <f ca="1">IFERROR(IF(Dados_tratados[[#This Row],[Código CATSER ou Classe CATMAT]]="","",VALUE(1&amp;TEXT(Dados_tratados[[#This Row],[Código CATSER ou Classe CATMAT]],"0000000")&amp;Dados_tratados[[#This Row],[ID Catálogo]])),"")</f>
        <v/>
      </c>
      <c r="G410" s="64" t="str">
        <f ca="1">IF(Dados_tratados[[#This Row],[Código CATSER ou Classe CATMAT]]="","",COUNTIF(catmat_col_range,Dados_tratados[[#This Row],[Concatenação ID 1-catálogo-código]])&amp;"-"&amp;Dados_tratados[[#This Row],[Concatenação ID 1-catálogo-código]])</f>
        <v/>
      </c>
      <c r="H410" s="65" t="str">
        <f ca="1">IFERROR(INDEX(INDIRECT(area_gestora&amp;"!$L$6:$L$1000"),linha_itemPAC+1),"")</f>
        <v/>
      </c>
      <c r="I410" s="66" t="str">
        <f ca="1">Dados_tratados[[#This Row],[Área Gestora]]&amp;"-"&amp;Dados_tratados[[#This Row],[ID PCA]]</f>
        <v>-</v>
      </c>
      <c r="K410" s="67" t="str">
        <f ca="1">IFERROR(SMALL(Dados_tratados[Concatenação ID 1-catálogo-código],ROW(Dados_tratados[[#This Row],[Concatenação ID 1-catálogo-código]])-2),"")</f>
        <v/>
      </c>
      <c r="L410" s="67" t="str">
        <f ca="1">IFERROR(INDEX('Tratamento de dados'!$S$3:$S$6,MATCH(VALUE(RIGHT(Dados_ordenados[[#This Row],[ID 1-catálogo-código]],1)),'Tratamento de dados'!$T$3:$T$6,0)),"")</f>
        <v/>
      </c>
      <c r="M410" s="67" t="str">
        <f ca="1">IFERROR(VALUE(MID(Dados_ordenados[[#This Row],[ID 1-catálogo-código]],2,7)),"")</f>
        <v/>
      </c>
      <c r="N410" s="68" t="str">
        <f ca="1">IFERROR(VLOOKUP(COUNTIF(catmat_ord_col_range,Dados_ordenados[[#This Row],[ID 1-catálogo-código]])&amp;"-"&amp;Dados_ordenados[[#This Row],[ID 1-catálogo-código]],Dados_tratados[[CATMAT/CATSER - Contagem de ocorrências]:[Área Gestora + ID]],2,FALSE),"")</f>
        <v/>
      </c>
      <c r="O410" s="69" t="str">
        <f ca="1">IFERROR(VLOOKUP(COUNTIF(catmat_ord_col_range,Dados_ordenados[[#This Row],[ID 1-catálogo-código]])&amp;"-"&amp;Dados_ordenados[[#This Row],[ID 1-catálogo-código]],Dados_tratados[[CATMAT/CATSER - Contagem de ocorrências]:[Área Gestora + ID]],3,FALSE),"")</f>
        <v/>
      </c>
      <c r="P410" s="70" t="str">
        <f ca="1">IF(OR(Dados_ordenados[[#This Row],[ID 1-catálogo-código]]="",Dados_ordenados[[#This Row],[ID 1-catálogo-código]]&lt;&gt;catmat_anterior),Dados_ordenados[[#This Row],[Área Gestora-ID]],areagestoraID_anterior&amp;", "&amp;Dados_ordenados[[#This Row],[Área Gestora-ID]])</f>
        <v/>
      </c>
      <c r="Q410" s="70" t="str">
        <f ca="1">IF(OR(Dados_ordenados[[#This Row],[ID 1-catálogo-código]]="",Dados_ordenados[[#This Row],[ID 1-catálogo-código]]&lt;&gt;catmat_proximo),Dados_ordenados[[#This Row],[ID concatenado por catálogo/código]],"")</f>
        <v/>
      </c>
    </row>
    <row r="411" spans="1:17" x14ac:dyDescent="0.25">
      <c r="A411" s="63" t="str">
        <f ca="1">area_gestora_concatenada</f>
        <v/>
      </c>
      <c r="B411" s="64" t="str">
        <f ca="1">IFERROR(IF(INDEX(INDIRECT(area_gestora&amp;"!$B$6:$B$1000"),linha_itemPAC+1)=0,"NÃO INFORMADO",INDEX(INDIRECT(area_gestora&amp;"!$B$6:$B$1000"),linha_itemPAC+1)),"")</f>
        <v/>
      </c>
      <c r="C411" s="64" t="str">
        <f ca="1">IFERROR(IF(INDEX(INDIRECT(area_gestora&amp;"!$D$6:$D$1000"),linha_itemPAC+1)="N/A","N/A", IF(INDEX(INDIRECT(area_gestora&amp;"!$D$6:$D$1000"),linha_itemPAC+1)="","NÃO INFORMADO", IF(INDEX(INDIRECT(area_gestora&amp;"!$D$6:$D$1000"),linha_itemPAC+1)=0,"NÃO INFORMADO", INDEX(INDIRECT(area_gestora&amp;"!$D$6:$D$1000"),linha_itemPAC+1)))),"")</f>
        <v/>
      </c>
      <c r="D411" s="64" t="str">
        <f ca="1">IFERROR(IF(ISERROR(VALUE(Dados_tratados[[#This Row],[Catálogo]]))=FALSE,Dados_tratados[[#This Row],[Catálogo]],VLOOKUP(Dados_tratados[[#This Row],[Catálogo]],$S$3:$T$6,2,FALSE)),"")</f>
        <v/>
      </c>
      <c r="E411" s="64" t="str">
        <f ca="1">IFERROR(IF(INDEX(INDIRECT(area_gestora&amp;"!$E$6:$E$1000"),linha_itemPAC+1)="N/A",9999999,
IF(INDEX(INDIRECT(area_gestora&amp;"!$E$6:$E$1000"),linha_itemPAC+1)="",0,
VALUE(INDEX(INDIRECT(area_gestora&amp;"!$E$6:$E$1000"),linha_itemPAC+1)))),"")</f>
        <v/>
      </c>
      <c r="F411" s="64" t="str">
        <f ca="1">IFERROR(IF(Dados_tratados[[#This Row],[Código CATSER ou Classe CATMAT]]="","",VALUE(1&amp;TEXT(Dados_tratados[[#This Row],[Código CATSER ou Classe CATMAT]],"0000000")&amp;Dados_tratados[[#This Row],[ID Catálogo]])),"")</f>
        <v/>
      </c>
      <c r="G411" s="64" t="str">
        <f ca="1">IF(Dados_tratados[[#This Row],[Código CATSER ou Classe CATMAT]]="","",COUNTIF(catmat_col_range,Dados_tratados[[#This Row],[Concatenação ID 1-catálogo-código]])&amp;"-"&amp;Dados_tratados[[#This Row],[Concatenação ID 1-catálogo-código]])</f>
        <v/>
      </c>
      <c r="H411" s="65" t="str">
        <f ca="1">IFERROR(INDEX(INDIRECT(area_gestora&amp;"!$L$6:$L$1000"),linha_itemPAC+1),"")</f>
        <v/>
      </c>
      <c r="I411" s="66" t="str">
        <f ca="1">Dados_tratados[[#This Row],[Área Gestora]]&amp;"-"&amp;Dados_tratados[[#This Row],[ID PCA]]</f>
        <v>-</v>
      </c>
      <c r="K411" s="67" t="str">
        <f ca="1">IFERROR(SMALL(Dados_tratados[Concatenação ID 1-catálogo-código],ROW(Dados_tratados[[#This Row],[Concatenação ID 1-catálogo-código]])-2),"")</f>
        <v/>
      </c>
      <c r="L411" s="67" t="str">
        <f ca="1">IFERROR(INDEX('Tratamento de dados'!$S$3:$S$6,MATCH(VALUE(RIGHT(Dados_ordenados[[#This Row],[ID 1-catálogo-código]],1)),'Tratamento de dados'!$T$3:$T$6,0)),"")</f>
        <v/>
      </c>
      <c r="M411" s="67" t="str">
        <f ca="1">IFERROR(VALUE(MID(Dados_ordenados[[#This Row],[ID 1-catálogo-código]],2,7)),"")</f>
        <v/>
      </c>
      <c r="N411" s="68" t="str">
        <f ca="1">IFERROR(VLOOKUP(COUNTIF(catmat_ord_col_range,Dados_ordenados[[#This Row],[ID 1-catálogo-código]])&amp;"-"&amp;Dados_ordenados[[#This Row],[ID 1-catálogo-código]],Dados_tratados[[CATMAT/CATSER - Contagem de ocorrências]:[Área Gestora + ID]],2,FALSE),"")</f>
        <v/>
      </c>
      <c r="O411" s="69" t="str">
        <f ca="1">IFERROR(VLOOKUP(COUNTIF(catmat_ord_col_range,Dados_ordenados[[#This Row],[ID 1-catálogo-código]])&amp;"-"&amp;Dados_ordenados[[#This Row],[ID 1-catálogo-código]],Dados_tratados[[CATMAT/CATSER - Contagem de ocorrências]:[Área Gestora + ID]],3,FALSE),"")</f>
        <v/>
      </c>
      <c r="P411" s="70" t="str">
        <f ca="1">IF(OR(Dados_ordenados[[#This Row],[ID 1-catálogo-código]]="",Dados_ordenados[[#This Row],[ID 1-catálogo-código]]&lt;&gt;catmat_anterior),Dados_ordenados[[#This Row],[Área Gestora-ID]],areagestoraID_anterior&amp;", "&amp;Dados_ordenados[[#This Row],[Área Gestora-ID]])</f>
        <v/>
      </c>
      <c r="Q411" s="70" t="str">
        <f ca="1">IF(OR(Dados_ordenados[[#This Row],[ID 1-catálogo-código]]="",Dados_ordenados[[#This Row],[ID 1-catálogo-código]]&lt;&gt;catmat_proximo),Dados_ordenados[[#This Row],[ID concatenado por catálogo/código]],"")</f>
        <v/>
      </c>
    </row>
    <row r="412" spans="1:17" x14ac:dyDescent="0.25">
      <c r="A412" s="63" t="str">
        <f ca="1">area_gestora_concatenada</f>
        <v/>
      </c>
      <c r="B412" s="64" t="str">
        <f ca="1">IFERROR(IF(INDEX(INDIRECT(area_gestora&amp;"!$B$6:$B$1000"),linha_itemPAC+1)=0,"NÃO INFORMADO",INDEX(INDIRECT(area_gestora&amp;"!$B$6:$B$1000"),linha_itemPAC+1)),"")</f>
        <v/>
      </c>
      <c r="C412" s="64" t="str">
        <f ca="1">IFERROR(IF(INDEX(INDIRECT(area_gestora&amp;"!$D$6:$D$1000"),linha_itemPAC+1)="N/A","N/A", IF(INDEX(INDIRECT(area_gestora&amp;"!$D$6:$D$1000"),linha_itemPAC+1)="","NÃO INFORMADO", IF(INDEX(INDIRECT(area_gestora&amp;"!$D$6:$D$1000"),linha_itemPAC+1)=0,"NÃO INFORMADO", INDEX(INDIRECT(area_gestora&amp;"!$D$6:$D$1000"),linha_itemPAC+1)))),"")</f>
        <v/>
      </c>
      <c r="D412" s="64" t="str">
        <f ca="1">IFERROR(IF(ISERROR(VALUE(Dados_tratados[[#This Row],[Catálogo]]))=FALSE,Dados_tratados[[#This Row],[Catálogo]],VLOOKUP(Dados_tratados[[#This Row],[Catálogo]],$S$3:$T$6,2,FALSE)),"")</f>
        <v/>
      </c>
      <c r="E412" s="64" t="str">
        <f ca="1">IFERROR(IF(INDEX(INDIRECT(area_gestora&amp;"!$E$6:$E$1000"),linha_itemPAC+1)="N/A",9999999,
IF(INDEX(INDIRECT(area_gestora&amp;"!$E$6:$E$1000"),linha_itemPAC+1)="",0,
VALUE(INDEX(INDIRECT(area_gestora&amp;"!$E$6:$E$1000"),linha_itemPAC+1)))),"")</f>
        <v/>
      </c>
      <c r="F412" s="64" t="str">
        <f ca="1">IFERROR(IF(Dados_tratados[[#This Row],[Código CATSER ou Classe CATMAT]]="","",VALUE(1&amp;TEXT(Dados_tratados[[#This Row],[Código CATSER ou Classe CATMAT]],"0000000")&amp;Dados_tratados[[#This Row],[ID Catálogo]])),"")</f>
        <v/>
      </c>
      <c r="G412" s="64" t="str">
        <f ca="1">IF(Dados_tratados[[#This Row],[Código CATSER ou Classe CATMAT]]="","",COUNTIF(catmat_col_range,Dados_tratados[[#This Row],[Concatenação ID 1-catálogo-código]])&amp;"-"&amp;Dados_tratados[[#This Row],[Concatenação ID 1-catálogo-código]])</f>
        <v/>
      </c>
      <c r="H412" s="65" t="str">
        <f ca="1">IFERROR(INDEX(INDIRECT(area_gestora&amp;"!$L$6:$L$1000"),linha_itemPAC+1),"")</f>
        <v/>
      </c>
      <c r="I412" s="66" t="str">
        <f ca="1">Dados_tratados[[#This Row],[Área Gestora]]&amp;"-"&amp;Dados_tratados[[#This Row],[ID PCA]]</f>
        <v>-</v>
      </c>
      <c r="K412" s="67" t="str">
        <f ca="1">IFERROR(SMALL(Dados_tratados[Concatenação ID 1-catálogo-código],ROW(Dados_tratados[[#This Row],[Concatenação ID 1-catálogo-código]])-2),"")</f>
        <v/>
      </c>
      <c r="L412" s="67" t="str">
        <f ca="1">IFERROR(INDEX('Tratamento de dados'!$S$3:$S$6,MATCH(VALUE(RIGHT(Dados_ordenados[[#This Row],[ID 1-catálogo-código]],1)),'Tratamento de dados'!$T$3:$T$6,0)),"")</f>
        <v/>
      </c>
      <c r="M412" s="67" t="str">
        <f ca="1">IFERROR(VALUE(MID(Dados_ordenados[[#This Row],[ID 1-catálogo-código]],2,7)),"")</f>
        <v/>
      </c>
      <c r="N412" s="68" t="str">
        <f ca="1">IFERROR(VLOOKUP(COUNTIF(catmat_ord_col_range,Dados_ordenados[[#This Row],[ID 1-catálogo-código]])&amp;"-"&amp;Dados_ordenados[[#This Row],[ID 1-catálogo-código]],Dados_tratados[[CATMAT/CATSER - Contagem de ocorrências]:[Área Gestora + ID]],2,FALSE),"")</f>
        <v/>
      </c>
      <c r="O412" s="69" t="str">
        <f ca="1">IFERROR(VLOOKUP(COUNTIF(catmat_ord_col_range,Dados_ordenados[[#This Row],[ID 1-catálogo-código]])&amp;"-"&amp;Dados_ordenados[[#This Row],[ID 1-catálogo-código]],Dados_tratados[[CATMAT/CATSER - Contagem de ocorrências]:[Área Gestora + ID]],3,FALSE),"")</f>
        <v/>
      </c>
      <c r="P412" s="70" t="str">
        <f ca="1">IF(OR(Dados_ordenados[[#This Row],[ID 1-catálogo-código]]="",Dados_ordenados[[#This Row],[ID 1-catálogo-código]]&lt;&gt;catmat_anterior),Dados_ordenados[[#This Row],[Área Gestora-ID]],areagestoraID_anterior&amp;", "&amp;Dados_ordenados[[#This Row],[Área Gestora-ID]])</f>
        <v/>
      </c>
      <c r="Q412" s="70" t="str">
        <f ca="1">IF(OR(Dados_ordenados[[#This Row],[ID 1-catálogo-código]]="",Dados_ordenados[[#This Row],[ID 1-catálogo-código]]&lt;&gt;catmat_proximo),Dados_ordenados[[#This Row],[ID concatenado por catálogo/código]],"")</f>
        <v/>
      </c>
    </row>
    <row r="413" spans="1:17" x14ac:dyDescent="0.25">
      <c r="A413" s="63" t="str">
        <f ca="1">area_gestora_concatenada</f>
        <v/>
      </c>
      <c r="B413" s="64" t="str">
        <f ca="1">IFERROR(IF(INDEX(INDIRECT(area_gestora&amp;"!$B$6:$B$1000"),linha_itemPAC+1)=0,"NÃO INFORMADO",INDEX(INDIRECT(area_gestora&amp;"!$B$6:$B$1000"),linha_itemPAC+1)),"")</f>
        <v/>
      </c>
      <c r="C413" s="64" t="str">
        <f ca="1">IFERROR(IF(INDEX(INDIRECT(area_gestora&amp;"!$D$6:$D$1000"),linha_itemPAC+1)="N/A","N/A", IF(INDEX(INDIRECT(area_gestora&amp;"!$D$6:$D$1000"),linha_itemPAC+1)="","NÃO INFORMADO", IF(INDEX(INDIRECT(area_gestora&amp;"!$D$6:$D$1000"),linha_itemPAC+1)=0,"NÃO INFORMADO", INDEX(INDIRECT(area_gestora&amp;"!$D$6:$D$1000"),linha_itemPAC+1)))),"")</f>
        <v/>
      </c>
      <c r="D413" s="64" t="str">
        <f ca="1">IFERROR(IF(ISERROR(VALUE(Dados_tratados[[#This Row],[Catálogo]]))=FALSE,Dados_tratados[[#This Row],[Catálogo]],VLOOKUP(Dados_tratados[[#This Row],[Catálogo]],$S$3:$T$6,2,FALSE)),"")</f>
        <v/>
      </c>
      <c r="E413" s="64" t="str">
        <f ca="1">IFERROR(IF(INDEX(INDIRECT(area_gestora&amp;"!$E$6:$E$1000"),linha_itemPAC+1)="N/A",9999999,
IF(INDEX(INDIRECT(area_gestora&amp;"!$E$6:$E$1000"),linha_itemPAC+1)="",0,
VALUE(INDEX(INDIRECT(area_gestora&amp;"!$E$6:$E$1000"),linha_itemPAC+1)))),"")</f>
        <v/>
      </c>
      <c r="F413" s="64" t="str">
        <f ca="1">IFERROR(IF(Dados_tratados[[#This Row],[Código CATSER ou Classe CATMAT]]="","",VALUE(1&amp;TEXT(Dados_tratados[[#This Row],[Código CATSER ou Classe CATMAT]],"0000000")&amp;Dados_tratados[[#This Row],[ID Catálogo]])),"")</f>
        <v/>
      </c>
      <c r="G413" s="64" t="str">
        <f ca="1">IF(Dados_tratados[[#This Row],[Código CATSER ou Classe CATMAT]]="","",COUNTIF(catmat_col_range,Dados_tratados[[#This Row],[Concatenação ID 1-catálogo-código]])&amp;"-"&amp;Dados_tratados[[#This Row],[Concatenação ID 1-catálogo-código]])</f>
        <v/>
      </c>
      <c r="H413" s="65" t="str">
        <f ca="1">IFERROR(INDEX(INDIRECT(area_gestora&amp;"!$L$6:$L$1000"),linha_itemPAC+1),"")</f>
        <v/>
      </c>
      <c r="I413" s="66" t="str">
        <f ca="1">Dados_tratados[[#This Row],[Área Gestora]]&amp;"-"&amp;Dados_tratados[[#This Row],[ID PCA]]</f>
        <v>-</v>
      </c>
      <c r="K413" s="67" t="str">
        <f ca="1">IFERROR(SMALL(Dados_tratados[Concatenação ID 1-catálogo-código],ROW(Dados_tratados[[#This Row],[Concatenação ID 1-catálogo-código]])-2),"")</f>
        <v/>
      </c>
      <c r="L413" s="67" t="str">
        <f ca="1">IFERROR(INDEX('Tratamento de dados'!$S$3:$S$6,MATCH(VALUE(RIGHT(Dados_ordenados[[#This Row],[ID 1-catálogo-código]],1)),'Tratamento de dados'!$T$3:$T$6,0)),"")</f>
        <v/>
      </c>
      <c r="M413" s="67" t="str">
        <f ca="1">IFERROR(VALUE(MID(Dados_ordenados[[#This Row],[ID 1-catálogo-código]],2,7)),"")</f>
        <v/>
      </c>
      <c r="N413" s="68" t="str">
        <f ca="1">IFERROR(VLOOKUP(COUNTIF(catmat_ord_col_range,Dados_ordenados[[#This Row],[ID 1-catálogo-código]])&amp;"-"&amp;Dados_ordenados[[#This Row],[ID 1-catálogo-código]],Dados_tratados[[CATMAT/CATSER - Contagem de ocorrências]:[Área Gestora + ID]],2,FALSE),"")</f>
        <v/>
      </c>
      <c r="O413" s="69" t="str">
        <f ca="1">IFERROR(VLOOKUP(COUNTIF(catmat_ord_col_range,Dados_ordenados[[#This Row],[ID 1-catálogo-código]])&amp;"-"&amp;Dados_ordenados[[#This Row],[ID 1-catálogo-código]],Dados_tratados[[CATMAT/CATSER - Contagem de ocorrências]:[Área Gestora + ID]],3,FALSE),"")</f>
        <v/>
      </c>
      <c r="P413" s="70" t="str">
        <f ca="1">IF(OR(Dados_ordenados[[#This Row],[ID 1-catálogo-código]]="",Dados_ordenados[[#This Row],[ID 1-catálogo-código]]&lt;&gt;catmat_anterior),Dados_ordenados[[#This Row],[Área Gestora-ID]],areagestoraID_anterior&amp;", "&amp;Dados_ordenados[[#This Row],[Área Gestora-ID]])</f>
        <v/>
      </c>
      <c r="Q413" s="70" t="str">
        <f ca="1">IF(OR(Dados_ordenados[[#This Row],[ID 1-catálogo-código]]="",Dados_ordenados[[#This Row],[ID 1-catálogo-código]]&lt;&gt;catmat_proximo),Dados_ordenados[[#This Row],[ID concatenado por catálogo/código]],"")</f>
        <v/>
      </c>
    </row>
    <row r="414" spans="1:17" x14ac:dyDescent="0.25">
      <c r="A414" s="63" t="str">
        <f ca="1">area_gestora_concatenada</f>
        <v/>
      </c>
      <c r="B414" s="64" t="str">
        <f ca="1">IFERROR(IF(INDEX(INDIRECT(area_gestora&amp;"!$B$6:$B$1000"),linha_itemPAC+1)=0,"NÃO INFORMADO",INDEX(INDIRECT(area_gestora&amp;"!$B$6:$B$1000"),linha_itemPAC+1)),"")</f>
        <v/>
      </c>
      <c r="C414" s="64" t="str">
        <f ca="1">IFERROR(IF(INDEX(INDIRECT(area_gestora&amp;"!$D$6:$D$1000"),linha_itemPAC+1)="N/A","N/A", IF(INDEX(INDIRECT(area_gestora&amp;"!$D$6:$D$1000"),linha_itemPAC+1)="","NÃO INFORMADO", IF(INDEX(INDIRECT(area_gestora&amp;"!$D$6:$D$1000"),linha_itemPAC+1)=0,"NÃO INFORMADO", INDEX(INDIRECT(area_gestora&amp;"!$D$6:$D$1000"),linha_itemPAC+1)))),"")</f>
        <v/>
      </c>
      <c r="D414" s="64" t="str">
        <f ca="1">IFERROR(IF(ISERROR(VALUE(Dados_tratados[[#This Row],[Catálogo]]))=FALSE,Dados_tratados[[#This Row],[Catálogo]],VLOOKUP(Dados_tratados[[#This Row],[Catálogo]],$S$3:$T$6,2,FALSE)),"")</f>
        <v/>
      </c>
      <c r="E414" s="64" t="str">
        <f ca="1">IFERROR(IF(INDEX(INDIRECT(area_gestora&amp;"!$E$6:$E$1000"),linha_itemPAC+1)="N/A",9999999,
IF(INDEX(INDIRECT(area_gestora&amp;"!$E$6:$E$1000"),linha_itemPAC+1)="",0,
VALUE(INDEX(INDIRECT(area_gestora&amp;"!$E$6:$E$1000"),linha_itemPAC+1)))),"")</f>
        <v/>
      </c>
      <c r="F414" s="64" t="str">
        <f ca="1">IFERROR(IF(Dados_tratados[[#This Row],[Código CATSER ou Classe CATMAT]]="","",VALUE(1&amp;TEXT(Dados_tratados[[#This Row],[Código CATSER ou Classe CATMAT]],"0000000")&amp;Dados_tratados[[#This Row],[ID Catálogo]])),"")</f>
        <v/>
      </c>
      <c r="G414" s="64" t="str">
        <f ca="1">IF(Dados_tratados[[#This Row],[Código CATSER ou Classe CATMAT]]="","",COUNTIF(catmat_col_range,Dados_tratados[[#This Row],[Concatenação ID 1-catálogo-código]])&amp;"-"&amp;Dados_tratados[[#This Row],[Concatenação ID 1-catálogo-código]])</f>
        <v/>
      </c>
      <c r="H414" s="65" t="str">
        <f ca="1">IFERROR(INDEX(INDIRECT(area_gestora&amp;"!$L$6:$L$1000"),linha_itemPAC+1),"")</f>
        <v/>
      </c>
      <c r="I414" s="66" t="str">
        <f ca="1">Dados_tratados[[#This Row],[Área Gestora]]&amp;"-"&amp;Dados_tratados[[#This Row],[ID PCA]]</f>
        <v>-</v>
      </c>
      <c r="K414" s="67" t="str">
        <f ca="1">IFERROR(SMALL(Dados_tratados[Concatenação ID 1-catálogo-código],ROW(Dados_tratados[[#This Row],[Concatenação ID 1-catálogo-código]])-2),"")</f>
        <v/>
      </c>
      <c r="L414" s="67" t="str">
        <f ca="1">IFERROR(INDEX('Tratamento de dados'!$S$3:$S$6,MATCH(VALUE(RIGHT(Dados_ordenados[[#This Row],[ID 1-catálogo-código]],1)),'Tratamento de dados'!$T$3:$T$6,0)),"")</f>
        <v/>
      </c>
      <c r="M414" s="67" t="str">
        <f ca="1">IFERROR(VALUE(MID(Dados_ordenados[[#This Row],[ID 1-catálogo-código]],2,7)),"")</f>
        <v/>
      </c>
      <c r="N414" s="68" t="str">
        <f ca="1">IFERROR(VLOOKUP(COUNTIF(catmat_ord_col_range,Dados_ordenados[[#This Row],[ID 1-catálogo-código]])&amp;"-"&amp;Dados_ordenados[[#This Row],[ID 1-catálogo-código]],Dados_tratados[[CATMAT/CATSER - Contagem de ocorrências]:[Área Gestora + ID]],2,FALSE),"")</f>
        <v/>
      </c>
      <c r="O414" s="69" t="str">
        <f ca="1">IFERROR(VLOOKUP(COUNTIF(catmat_ord_col_range,Dados_ordenados[[#This Row],[ID 1-catálogo-código]])&amp;"-"&amp;Dados_ordenados[[#This Row],[ID 1-catálogo-código]],Dados_tratados[[CATMAT/CATSER - Contagem de ocorrências]:[Área Gestora + ID]],3,FALSE),"")</f>
        <v/>
      </c>
      <c r="P414" s="70" t="str">
        <f ca="1">IF(OR(Dados_ordenados[[#This Row],[ID 1-catálogo-código]]="",Dados_ordenados[[#This Row],[ID 1-catálogo-código]]&lt;&gt;catmat_anterior),Dados_ordenados[[#This Row],[Área Gestora-ID]],areagestoraID_anterior&amp;", "&amp;Dados_ordenados[[#This Row],[Área Gestora-ID]])</f>
        <v/>
      </c>
      <c r="Q414" s="70" t="str">
        <f ca="1">IF(OR(Dados_ordenados[[#This Row],[ID 1-catálogo-código]]="",Dados_ordenados[[#This Row],[ID 1-catálogo-código]]&lt;&gt;catmat_proximo),Dados_ordenados[[#This Row],[ID concatenado por catálogo/código]],"")</f>
        <v/>
      </c>
    </row>
    <row r="415" spans="1:17" x14ac:dyDescent="0.25">
      <c r="A415" s="63" t="str">
        <f ca="1">area_gestora_concatenada</f>
        <v/>
      </c>
      <c r="B415" s="64" t="str">
        <f ca="1">IFERROR(IF(INDEX(INDIRECT(area_gestora&amp;"!$B$6:$B$1000"),linha_itemPAC+1)=0,"NÃO INFORMADO",INDEX(INDIRECT(area_gestora&amp;"!$B$6:$B$1000"),linha_itemPAC+1)),"")</f>
        <v/>
      </c>
      <c r="C415" s="64" t="str">
        <f ca="1">IFERROR(IF(INDEX(INDIRECT(area_gestora&amp;"!$D$6:$D$1000"),linha_itemPAC+1)="N/A","N/A", IF(INDEX(INDIRECT(area_gestora&amp;"!$D$6:$D$1000"),linha_itemPAC+1)="","NÃO INFORMADO", IF(INDEX(INDIRECT(area_gestora&amp;"!$D$6:$D$1000"),linha_itemPAC+1)=0,"NÃO INFORMADO", INDEX(INDIRECT(area_gestora&amp;"!$D$6:$D$1000"),linha_itemPAC+1)))),"")</f>
        <v/>
      </c>
      <c r="D415" s="64" t="str">
        <f ca="1">IFERROR(IF(ISERROR(VALUE(Dados_tratados[[#This Row],[Catálogo]]))=FALSE,Dados_tratados[[#This Row],[Catálogo]],VLOOKUP(Dados_tratados[[#This Row],[Catálogo]],$S$3:$T$6,2,FALSE)),"")</f>
        <v/>
      </c>
      <c r="E415" s="64" t="str">
        <f ca="1">IFERROR(IF(INDEX(INDIRECT(area_gestora&amp;"!$E$6:$E$1000"),linha_itemPAC+1)="N/A",9999999,
IF(INDEX(INDIRECT(area_gestora&amp;"!$E$6:$E$1000"),linha_itemPAC+1)="",0,
VALUE(INDEX(INDIRECT(area_gestora&amp;"!$E$6:$E$1000"),linha_itemPAC+1)))),"")</f>
        <v/>
      </c>
      <c r="F415" s="64" t="str">
        <f ca="1">IFERROR(IF(Dados_tratados[[#This Row],[Código CATSER ou Classe CATMAT]]="","",VALUE(1&amp;TEXT(Dados_tratados[[#This Row],[Código CATSER ou Classe CATMAT]],"0000000")&amp;Dados_tratados[[#This Row],[ID Catálogo]])),"")</f>
        <v/>
      </c>
      <c r="G415" s="64" t="str">
        <f ca="1">IF(Dados_tratados[[#This Row],[Código CATSER ou Classe CATMAT]]="","",COUNTIF(catmat_col_range,Dados_tratados[[#This Row],[Concatenação ID 1-catálogo-código]])&amp;"-"&amp;Dados_tratados[[#This Row],[Concatenação ID 1-catálogo-código]])</f>
        <v/>
      </c>
      <c r="H415" s="65" t="str">
        <f ca="1">IFERROR(INDEX(INDIRECT(area_gestora&amp;"!$L$6:$L$1000"),linha_itemPAC+1),"")</f>
        <v/>
      </c>
      <c r="I415" s="66" t="str">
        <f ca="1">Dados_tratados[[#This Row],[Área Gestora]]&amp;"-"&amp;Dados_tratados[[#This Row],[ID PCA]]</f>
        <v>-</v>
      </c>
      <c r="K415" s="67" t="str">
        <f ca="1">IFERROR(SMALL(Dados_tratados[Concatenação ID 1-catálogo-código],ROW(Dados_tratados[[#This Row],[Concatenação ID 1-catálogo-código]])-2),"")</f>
        <v/>
      </c>
      <c r="L415" s="67" t="str">
        <f ca="1">IFERROR(INDEX('Tratamento de dados'!$S$3:$S$6,MATCH(VALUE(RIGHT(Dados_ordenados[[#This Row],[ID 1-catálogo-código]],1)),'Tratamento de dados'!$T$3:$T$6,0)),"")</f>
        <v/>
      </c>
      <c r="M415" s="67" t="str">
        <f ca="1">IFERROR(VALUE(MID(Dados_ordenados[[#This Row],[ID 1-catálogo-código]],2,7)),"")</f>
        <v/>
      </c>
      <c r="N415" s="68" t="str">
        <f ca="1">IFERROR(VLOOKUP(COUNTIF(catmat_ord_col_range,Dados_ordenados[[#This Row],[ID 1-catálogo-código]])&amp;"-"&amp;Dados_ordenados[[#This Row],[ID 1-catálogo-código]],Dados_tratados[[CATMAT/CATSER - Contagem de ocorrências]:[Área Gestora + ID]],2,FALSE),"")</f>
        <v/>
      </c>
      <c r="O415" s="69" t="str">
        <f ca="1">IFERROR(VLOOKUP(COUNTIF(catmat_ord_col_range,Dados_ordenados[[#This Row],[ID 1-catálogo-código]])&amp;"-"&amp;Dados_ordenados[[#This Row],[ID 1-catálogo-código]],Dados_tratados[[CATMAT/CATSER - Contagem de ocorrências]:[Área Gestora + ID]],3,FALSE),"")</f>
        <v/>
      </c>
      <c r="P415" s="70" t="str">
        <f ca="1">IF(OR(Dados_ordenados[[#This Row],[ID 1-catálogo-código]]="",Dados_ordenados[[#This Row],[ID 1-catálogo-código]]&lt;&gt;catmat_anterior),Dados_ordenados[[#This Row],[Área Gestora-ID]],areagestoraID_anterior&amp;", "&amp;Dados_ordenados[[#This Row],[Área Gestora-ID]])</f>
        <v/>
      </c>
      <c r="Q415" s="70" t="str">
        <f ca="1">IF(OR(Dados_ordenados[[#This Row],[ID 1-catálogo-código]]="",Dados_ordenados[[#This Row],[ID 1-catálogo-código]]&lt;&gt;catmat_proximo),Dados_ordenados[[#This Row],[ID concatenado por catálogo/código]],"")</f>
        <v/>
      </c>
    </row>
    <row r="416" spans="1:17" x14ac:dyDescent="0.25">
      <c r="A416" s="63" t="str">
        <f ca="1">area_gestora_concatenada</f>
        <v/>
      </c>
      <c r="B416" s="64" t="str">
        <f ca="1">IFERROR(IF(INDEX(INDIRECT(area_gestora&amp;"!$B$6:$B$1000"),linha_itemPAC+1)=0,"NÃO INFORMADO",INDEX(INDIRECT(area_gestora&amp;"!$B$6:$B$1000"),linha_itemPAC+1)),"")</f>
        <v/>
      </c>
      <c r="C416" s="64" t="str">
        <f ca="1">IFERROR(IF(INDEX(INDIRECT(area_gestora&amp;"!$D$6:$D$1000"),linha_itemPAC+1)="N/A","N/A", IF(INDEX(INDIRECT(area_gestora&amp;"!$D$6:$D$1000"),linha_itemPAC+1)="","NÃO INFORMADO", IF(INDEX(INDIRECT(area_gestora&amp;"!$D$6:$D$1000"),linha_itemPAC+1)=0,"NÃO INFORMADO", INDEX(INDIRECT(area_gestora&amp;"!$D$6:$D$1000"),linha_itemPAC+1)))),"")</f>
        <v/>
      </c>
      <c r="D416" s="64" t="str">
        <f ca="1">IFERROR(IF(ISERROR(VALUE(Dados_tratados[[#This Row],[Catálogo]]))=FALSE,Dados_tratados[[#This Row],[Catálogo]],VLOOKUP(Dados_tratados[[#This Row],[Catálogo]],$S$3:$T$6,2,FALSE)),"")</f>
        <v/>
      </c>
      <c r="E416" s="64" t="str">
        <f ca="1">IFERROR(IF(INDEX(INDIRECT(area_gestora&amp;"!$E$6:$E$1000"),linha_itemPAC+1)="N/A",9999999,
IF(INDEX(INDIRECT(area_gestora&amp;"!$E$6:$E$1000"),linha_itemPAC+1)="",0,
VALUE(INDEX(INDIRECT(area_gestora&amp;"!$E$6:$E$1000"),linha_itemPAC+1)))),"")</f>
        <v/>
      </c>
      <c r="F416" s="64" t="str">
        <f ca="1">IFERROR(IF(Dados_tratados[[#This Row],[Código CATSER ou Classe CATMAT]]="","",VALUE(1&amp;TEXT(Dados_tratados[[#This Row],[Código CATSER ou Classe CATMAT]],"0000000")&amp;Dados_tratados[[#This Row],[ID Catálogo]])),"")</f>
        <v/>
      </c>
      <c r="G416" s="64" t="str">
        <f ca="1">IF(Dados_tratados[[#This Row],[Código CATSER ou Classe CATMAT]]="","",COUNTIF(catmat_col_range,Dados_tratados[[#This Row],[Concatenação ID 1-catálogo-código]])&amp;"-"&amp;Dados_tratados[[#This Row],[Concatenação ID 1-catálogo-código]])</f>
        <v/>
      </c>
      <c r="H416" s="65" t="str">
        <f ca="1">IFERROR(INDEX(INDIRECT(area_gestora&amp;"!$L$6:$L$1000"),linha_itemPAC+1),"")</f>
        <v/>
      </c>
      <c r="I416" s="66" t="str">
        <f ca="1">Dados_tratados[[#This Row],[Área Gestora]]&amp;"-"&amp;Dados_tratados[[#This Row],[ID PCA]]</f>
        <v>-</v>
      </c>
      <c r="K416" s="67" t="str">
        <f ca="1">IFERROR(SMALL(Dados_tratados[Concatenação ID 1-catálogo-código],ROW(Dados_tratados[[#This Row],[Concatenação ID 1-catálogo-código]])-2),"")</f>
        <v/>
      </c>
      <c r="L416" s="67" t="str">
        <f ca="1">IFERROR(INDEX('Tratamento de dados'!$S$3:$S$6,MATCH(VALUE(RIGHT(Dados_ordenados[[#This Row],[ID 1-catálogo-código]],1)),'Tratamento de dados'!$T$3:$T$6,0)),"")</f>
        <v/>
      </c>
      <c r="M416" s="67" t="str">
        <f ca="1">IFERROR(VALUE(MID(Dados_ordenados[[#This Row],[ID 1-catálogo-código]],2,7)),"")</f>
        <v/>
      </c>
      <c r="N416" s="68" t="str">
        <f ca="1">IFERROR(VLOOKUP(COUNTIF(catmat_ord_col_range,Dados_ordenados[[#This Row],[ID 1-catálogo-código]])&amp;"-"&amp;Dados_ordenados[[#This Row],[ID 1-catálogo-código]],Dados_tratados[[CATMAT/CATSER - Contagem de ocorrências]:[Área Gestora + ID]],2,FALSE),"")</f>
        <v/>
      </c>
      <c r="O416" s="69" t="str">
        <f ca="1">IFERROR(VLOOKUP(COUNTIF(catmat_ord_col_range,Dados_ordenados[[#This Row],[ID 1-catálogo-código]])&amp;"-"&amp;Dados_ordenados[[#This Row],[ID 1-catálogo-código]],Dados_tratados[[CATMAT/CATSER - Contagem de ocorrências]:[Área Gestora + ID]],3,FALSE),"")</f>
        <v/>
      </c>
      <c r="P416" s="70" t="str">
        <f ca="1">IF(OR(Dados_ordenados[[#This Row],[ID 1-catálogo-código]]="",Dados_ordenados[[#This Row],[ID 1-catálogo-código]]&lt;&gt;catmat_anterior),Dados_ordenados[[#This Row],[Área Gestora-ID]],areagestoraID_anterior&amp;", "&amp;Dados_ordenados[[#This Row],[Área Gestora-ID]])</f>
        <v/>
      </c>
      <c r="Q416" s="70" t="str">
        <f ca="1">IF(OR(Dados_ordenados[[#This Row],[ID 1-catálogo-código]]="",Dados_ordenados[[#This Row],[ID 1-catálogo-código]]&lt;&gt;catmat_proximo),Dados_ordenados[[#This Row],[ID concatenado por catálogo/código]],"")</f>
        <v/>
      </c>
    </row>
    <row r="417" spans="1:17" x14ac:dyDescent="0.25">
      <c r="A417" s="63" t="str">
        <f ca="1">area_gestora_concatenada</f>
        <v/>
      </c>
      <c r="B417" s="64" t="str">
        <f ca="1">IFERROR(IF(INDEX(INDIRECT(area_gestora&amp;"!$B$6:$B$1000"),linha_itemPAC+1)=0,"NÃO INFORMADO",INDEX(INDIRECT(area_gestora&amp;"!$B$6:$B$1000"),linha_itemPAC+1)),"")</f>
        <v/>
      </c>
      <c r="C417" s="64" t="str">
        <f ca="1">IFERROR(IF(INDEX(INDIRECT(area_gestora&amp;"!$D$6:$D$1000"),linha_itemPAC+1)="N/A","N/A", IF(INDEX(INDIRECT(area_gestora&amp;"!$D$6:$D$1000"),linha_itemPAC+1)="","NÃO INFORMADO", IF(INDEX(INDIRECT(area_gestora&amp;"!$D$6:$D$1000"),linha_itemPAC+1)=0,"NÃO INFORMADO", INDEX(INDIRECT(area_gestora&amp;"!$D$6:$D$1000"),linha_itemPAC+1)))),"")</f>
        <v/>
      </c>
      <c r="D417" s="64" t="str">
        <f ca="1">IFERROR(IF(ISERROR(VALUE(Dados_tratados[[#This Row],[Catálogo]]))=FALSE,Dados_tratados[[#This Row],[Catálogo]],VLOOKUP(Dados_tratados[[#This Row],[Catálogo]],$S$3:$T$6,2,FALSE)),"")</f>
        <v/>
      </c>
      <c r="E417" s="64" t="str">
        <f ca="1">IFERROR(IF(INDEX(INDIRECT(area_gestora&amp;"!$E$6:$E$1000"),linha_itemPAC+1)="N/A",9999999,
IF(INDEX(INDIRECT(area_gestora&amp;"!$E$6:$E$1000"),linha_itemPAC+1)="",0,
VALUE(INDEX(INDIRECT(area_gestora&amp;"!$E$6:$E$1000"),linha_itemPAC+1)))),"")</f>
        <v/>
      </c>
      <c r="F417" s="64" t="str">
        <f ca="1">IFERROR(IF(Dados_tratados[[#This Row],[Código CATSER ou Classe CATMAT]]="","",VALUE(1&amp;TEXT(Dados_tratados[[#This Row],[Código CATSER ou Classe CATMAT]],"0000000")&amp;Dados_tratados[[#This Row],[ID Catálogo]])),"")</f>
        <v/>
      </c>
      <c r="G417" s="64" t="str">
        <f ca="1">IF(Dados_tratados[[#This Row],[Código CATSER ou Classe CATMAT]]="","",COUNTIF(catmat_col_range,Dados_tratados[[#This Row],[Concatenação ID 1-catálogo-código]])&amp;"-"&amp;Dados_tratados[[#This Row],[Concatenação ID 1-catálogo-código]])</f>
        <v/>
      </c>
      <c r="H417" s="65" t="str">
        <f ca="1">IFERROR(INDEX(INDIRECT(area_gestora&amp;"!$L$6:$L$1000"),linha_itemPAC+1),"")</f>
        <v/>
      </c>
      <c r="I417" s="66" t="str">
        <f ca="1">Dados_tratados[[#This Row],[Área Gestora]]&amp;"-"&amp;Dados_tratados[[#This Row],[ID PCA]]</f>
        <v>-</v>
      </c>
      <c r="K417" s="67" t="str">
        <f ca="1">IFERROR(SMALL(Dados_tratados[Concatenação ID 1-catálogo-código],ROW(Dados_tratados[[#This Row],[Concatenação ID 1-catálogo-código]])-2),"")</f>
        <v/>
      </c>
      <c r="L417" s="67" t="str">
        <f ca="1">IFERROR(INDEX('Tratamento de dados'!$S$3:$S$6,MATCH(VALUE(RIGHT(Dados_ordenados[[#This Row],[ID 1-catálogo-código]],1)),'Tratamento de dados'!$T$3:$T$6,0)),"")</f>
        <v/>
      </c>
      <c r="M417" s="67" t="str">
        <f ca="1">IFERROR(VALUE(MID(Dados_ordenados[[#This Row],[ID 1-catálogo-código]],2,7)),"")</f>
        <v/>
      </c>
      <c r="N417" s="68" t="str">
        <f ca="1">IFERROR(VLOOKUP(COUNTIF(catmat_ord_col_range,Dados_ordenados[[#This Row],[ID 1-catálogo-código]])&amp;"-"&amp;Dados_ordenados[[#This Row],[ID 1-catálogo-código]],Dados_tratados[[CATMAT/CATSER - Contagem de ocorrências]:[Área Gestora + ID]],2,FALSE),"")</f>
        <v/>
      </c>
      <c r="O417" s="69" t="str">
        <f ca="1">IFERROR(VLOOKUP(COUNTIF(catmat_ord_col_range,Dados_ordenados[[#This Row],[ID 1-catálogo-código]])&amp;"-"&amp;Dados_ordenados[[#This Row],[ID 1-catálogo-código]],Dados_tratados[[CATMAT/CATSER - Contagem de ocorrências]:[Área Gestora + ID]],3,FALSE),"")</f>
        <v/>
      </c>
      <c r="P417" s="70" t="str">
        <f ca="1">IF(OR(Dados_ordenados[[#This Row],[ID 1-catálogo-código]]="",Dados_ordenados[[#This Row],[ID 1-catálogo-código]]&lt;&gt;catmat_anterior),Dados_ordenados[[#This Row],[Área Gestora-ID]],areagestoraID_anterior&amp;", "&amp;Dados_ordenados[[#This Row],[Área Gestora-ID]])</f>
        <v/>
      </c>
      <c r="Q417" s="70" t="str">
        <f ca="1">IF(OR(Dados_ordenados[[#This Row],[ID 1-catálogo-código]]="",Dados_ordenados[[#This Row],[ID 1-catálogo-código]]&lt;&gt;catmat_proximo),Dados_ordenados[[#This Row],[ID concatenado por catálogo/código]],"")</f>
        <v/>
      </c>
    </row>
    <row r="418" spans="1:17" x14ac:dyDescent="0.25">
      <c r="A418" s="63" t="str">
        <f ca="1">area_gestora_concatenada</f>
        <v/>
      </c>
      <c r="B418" s="64" t="str">
        <f ca="1">IFERROR(IF(INDEX(INDIRECT(area_gestora&amp;"!$B$6:$B$1000"),linha_itemPAC+1)=0,"NÃO INFORMADO",INDEX(INDIRECT(area_gestora&amp;"!$B$6:$B$1000"),linha_itemPAC+1)),"")</f>
        <v/>
      </c>
      <c r="C418" s="64" t="str">
        <f ca="1">IFERROR(IF(INDEX(INDIRECT(area_gestora&amp;"!$D$6:$D$1000"),linha_itemPAC+1)="N/A","N/A", IF(INDEX(INDIRECT(area_gestora&amp;"!$D$6:$D$1000"),linha_itemPAC+1)="","NÃO INFORMADO", IF(INDEX(INDIRECT(area_gestora&amp;"!$D$6:$D$1000"),linha_itemPAC+1)=0,"NÃO INFORMADO", INDEX(INDIRECT(area_gestora&amp;"!$D$6:$D$1000"),linha_itemPAC+1)))),"")</f>
        <v/>
      </c>
      <c r="D418" s="64" t="str">
        <f ca="1">IFERROR(IF(ISERROR(VALUE(Dados_tratados[[#This Row],[Catálogo]]))=FALSE,Dados_tratados[[#This Row],[Catálogo]],VLOOKUP(Dados_tratados[[#This Row],[Catálogo]],$S$3:$T$6,2,FALSE)),"")</f>
        <v/>
      </c>
      <c r="E418" s="64" t="str">
        <f ca="1">IFERROR(IF(INDEX(INDIRECT(area_gestora&amp;"!$E$6:$E$1000"),linha_itemPAC+1)="N/A",9999999,
IF(INDEX(INDIRECT(area_gestora&amp;"!$E$6:$E$1000"),linha_itemPAC+1)="",0,
VALUE(INDEX(INDIRECT(area_gestora&amp;"!$E$6:$E$1000"),linha_itemPAC+1)))),"")</f>
        <v/>
      </c>
      <c r="F418" s="64" t="str">
        <f ca="1">IFERROR(IF(Dados_tratados[[#This Row],[Código CATSER ou Classe CATMAT]]="","",VALUE(1&amp;TEXT(Dados_tratados[[#This Row],[Código CATSER ou Classe CATMAT]],"0000000")&amp;Dados_tratados[[#This Row],[ID Catálogo]])),"")</f>
        <v/>
      </c>
      <c r="G418" s="64" t="str">
        <f ca="1">IF(Dados_tratados[[#This Row],[Código CATSER ou Classe CATMAT]]="","",COUNTIF(catmat_col_range,Dados_tratados[[#This Row],[Concatenação ID 1-catálogo-código]])&amp;"-"&amp;Dados_tratados[[#This Row],[Concatenação ID 1-catálogo-código]])</f>
        <v/>
      </c>
      <c r="H418" s="65" t="str">
        <f ca="1">IFERROR(INDEX(INDIRECT(area_gestora&amp;"!$L$6:$L$1000"),linha_itemPAC+1),"")</f>
        <v/>
      </c>
      <c r="I418" s="66" t="str">
        <f ca="1">Dados_tratados[[#This Row],[Área Gestora]]&amp;"-"&amp;Dados_tratados[[#This Row],[ID PCA]]</f>
        <v>-</v>
      </c>
      <c r="K418" s="67" t="str">
        <f ca="1">IFERROR(SMALL(Dados_tratados[Concatenação ID 1-catálogo-código],ROW(Dados_tratados[[#This Row],[Concatenação ID 1-catálogo-código]])-2),"")</f>
        <v/>
      </c>
      <c r="L418" s="67" t="str">
        <f ca="1">IFERROR(INDEX('Tratamento de dados'!$S$3:$S$6,MATCH(VALUE(RIGHT(Dados_ordenados[[#This Row],[ID 1-catálogo-código]],1)),'Tratamento de dados'!$T$3:$T$6,0)),"")</f>
        <v/>
      </c>
      <c r="M418" s="67" t="str">
        <f ca="1">IFERROR(VALUE(MID(Dados_ordenados[[#This Row],[ID 1-catálogo-código]],2,7)),"")</f>
        <v/>
      </c>
      <c r="N418" s="68" t="str">
        <f ca="1">IFERROR(VLOOKUP(COUNTIF(catmat_ord_col_range,Dados_ordenados[[#This Row],[ID 1-catálogo-código]])&amp;"-"&amp;Dados_ordenados[[#This Row],[ID 1-catálogo-código]],Dados_tratados[[CATMAT/CATSER - Contagem de ocorrências]:[Área Gestora + ID]],2,FALSE),"")</f>
        <v/>
      </c>
      <c r="O418" s="69" t="str">
        <f ca="1">IFERROR(VLOOKUP(COUNTIF(catmat_ord_col_range,Dados_ordenados[[#This Row],[ID 1-catálogo-código]])&amp;"-"&amp;Dados_ordenados[[#This Row],[ID 1-catálogo-código]],Dados_tratados[[CATMAT/CATSER - Contagem de ocorrências]:[Área Gestora + ID]],3,FALSE),"")</f>
        <v/>
      </c>
      <c r="P418" s="70" t="str">
        <f ca="1">IF(OR(Dados_ordenados[[#This Row],[ID 1-catálogo-código]]="",Dados_ordenados[[#This Row],[ID 1-catálogo-código]]&lt;&gt;catmat_anterior),Dados_ordenados[[#This Row],[Área Gestora-ID]],areagestoraID_anterior&amp;", "&amp;Dados_ordenados[[#This Row],[Área Gestora-ID]])</f>
        <v/>
      </c>
      <c r="Q418" s="70" t="str">
        <f ca="1">IF(OR(Dados_ordenados[[#This Row],[ID 1-catálogo-código]]="",Dados_ordenados[[#This Row],[ID 1-catálogo-código]]&lt;&gt;catmat_proximo),Dados_ordenados[[#This Row],[ID concatenado por catálogo/código]],"")</f>
        <v/>
      </c>
    </row>
    <row r="419" spans="1:17" x14ac:dyDescent="0.25">
      <c r="A419" s="63" t="str">
        <f ca="1">area_gestora_concatenada</f>
        <v/>
      </c>
      <c r="B419" s="64" t="str">
        <f ca="1">IFERROR(IF(INDEX(INDIRECT(area_gestora&amp;"!$B$6:$B$1000"),linha_itemPAC+1)=0,"NÃO INFORMADO",INDEX(INDIRECT(area_gestora&amp;"!$B$6:$B$1000"),linha_itemPAC+1)),"")</f>
        <v/>
      </c>
      <c r="C419" s="64" t="str">
        <f ca="1">IFERROR(IF(INDEX(INDIRECT(area_gestora&amp;"!$D$6:$D$1000"),linha_itemPAC+1)="N/A","N/A", IF(INDEX(INDIRECT(area_gestora&amp;"!$D$6:$D$1000"),linha_itemPAC+1)="","NÃO INFORMADO", IF(INDEX(INDIRECT(area_gestora&amp;"!$D$6:$D$1000"),linha_itemPAC+1)=0,"NÃO INFORMADO", INDEX(INDIRECT(area_gestora&amp;"!$D$6:$D$1000"),linha_itemPAC+1)))),"")</f>
        <v/>
      </c>
      <c r="D419" s="64" t="str">
        <f ca="1">IFERROR(IF(ISERROR(VALUE(Dados_tratados[[#This Row],[Catálogo]]))=FALSE,Dados_tratados[[#This Row],[Catálogo]],VLOOKUP(Dados_tratados[[#This Row],[Catálogo]],$S$3:$T$6,2,FALSE)),"")</f>
        <v/>
      </c>
      <c r="E419" s="64" t="str">
        <f ca="1">IFERROR(IF(INDEX(INDIRECT(area_gestora&amp;"!$E$6:$E$1000"),linha_itemPAC+1)="N/A",9999999,
IF(INDEX(INDIRECT(area_gestora&amp;"!$E$6:$E$1000"),linha_itemPAC+1)="",0,
VALUE(INDEX(INDIRECT(area_gestora&amp;"!$E$6:$E$1000"),linha_itemPAC+1)))),"")</f>
        <v/>
      </c>
      <c r="F419" s="64" t="str">
        <f ca="1">IFERROR(IF(Dados_tratados[[#This Row],[Código CATSER ou Classe CATMAT]]="","",VALUE(1&amp;TEXT(Dados_tratados[[#This Row],[Código CATSER ou Classe CATMAT]],"0000000")&amp;Dados_tratados[[#This Row],[ID Catálogo]])),"")</f>
        <v/>
      </c>
      <c r="G419" s="64" t="str">
        <f ca="1">IF(Dados_tratados[[#This Row],[Código CATSER ou Classe CATMAT]]="","",COUNTIF(catmat_col_range,Dados_tratados[[#This Row],[Concatenação ID 1-catálogo-código]])&amp;"-"&amp;Dados_tratados[[#This Row],[Concatenação ID 1-catálogo-código]])</f>
        <v/>
      </c>
      <c r="H419" s="65" t="str">
        <f ca="1">IFERROR(INDEX(INDIRECT(area_gestora&amp;"!$L$6:$L$1000"),linha_itemPAC+1),"")</f>
        <v/>
      </c>
      <c r="I419" s="66" t="str">
        <f ca="1">Dados_tratados[[#This Row],[Área Gestora]]&amp;"-"&amp;Dados_tratados[[#This Row],[ID PCA]]</f>
        <v>-</v>
      </c>
      <c r="K419" s="67" t="str">
        <f ca="1">IFERROR(SMALL(Dados_tratados[Concatenação ID 1-catálogo-código],ROW(Dados_tratados[[#This Row],[Concatenação ID 1-catálogo-código]])-2),"")</f>
        <v/>
      </c>
      <c r="L419" s="67" t="str">
        <f ca="1">IFERROR(INDEX('Tratamento de dados'!$S$3:$S$6,MATCH(VALUE(RIGHT(Dados_ordenados[[#This Row],[ID 1-catálogo-código]],1)),'Tratamento de dados'!$T$3:$T$6,0)),"")</f>
        <v/>
      </c>
      <c r="M419" s="67" t="str">
        <f ca="1">IFERROR(VALUE(MID(Dados_ordenados[[#This Row],[ID 1-catálogo-código]],2,7)),"")</f>
        <v/>
      </c>
      <c r="N419" s="68" t="str">
        <f ca="1">IFERROR(VLOOKUP(COUNTIF(catmat_ord_col_range,Dados_ordenados[[#This Row],[ID 1-catálogo-código]])&amp;"-"&amp;Dados_ordenados[[#This Row],[ID 1-catálogo-código]],Dados_tratados[[CATMAT/CATSER - Contagem de ocorrências]:[Área Gestora + ID]],2,FALSE),"")</f>
        <v/>
      </c>
      <c r="O419" s="69" t="str">
        <f ca="1">IFERROR(VLOOKUP(COUNTIF(catmat_ord_col_range,Dados_ordenados[[#This Row],[ID 1-catálogo-código]])&amp;"-"&amp;Dados_ordenados[[#This Row],[ID 1-catálogo-código]],Dados_tratados[[CATMAT/CATSER - Contagem de ocorrências]:[Área Gestora + ID]],3,FALSE),"")</f>
        <v/>
      </c>
      <c r="P419" s="70" t="str">
        <f ca="1">IF(OR(Dados_ordenados[[#This Row],[ID 1-catálogo-código]]="",Dados_ordenados[[#This Row],[ID 1-catálogo-código]]&lt;&gt;catmat_anterior),Dados_ordenados[[#This Row],[Área Gestora-ID]],areagestoraID_anterior&amp;", "&amp;Dados_ordenados[[#This Row],[Área Gestora-ID]])</f>
        <v/>
      </c>
      <c r="Q419" s="70" t="str">
        <f ca="1">IF(OR(Dados_ordenados[[#This Row],[ID 1-catálogo-código]]="",Dados_ordenados[[#This Row],[ID 1-catálogo-código]]&lt;&gt;catmat_proximo),Dados_ordenados[[#This Row],[ID concatenado por catálogo/código]],"")</f>
        <v/>
      </c>
    </row>
    <row r="420" spans="1:17" x14ac:dyDescent="0.25">
      <c r="A420" s="63" t="str">
        <f ca="1">area_gestora_concatenada</f>
        <v/>
      </c>
      <c r="B420" s="64" t="str">
        <f ca="1">IFERROR(IF(INDEX(INDIRECT(area_gestora&amp;"!$B$6:$B$1000"),linha_itemPAC+1)=0,"NÃO INFORMADO",INDEX(INDIRECT(area_gestora&amp;"!$B$6:$B$1000"),linha_itemPAC+1)),"")</f>
        <v/>
      </c>
      <c r="C420" s="64" t="str">
        <f ca="1">IFERROR(IF(INDEX(INDIRECT(area_gestora&amp;"!$D$6:$D$1000"),linha_itemPAC+1)="N/A","N/A", IF(INDEX(INDIRECT(area_gestora&amp;"!$D$6:$D$1000"),linha_itemPAC+1)="","NÃO INFORMADO", IF(INDEX(INDIRECT(area_gestora&amp;"!$D$6:$D$1000"),linha_itemPAC+1)=0,"NÃO INFORMADO", INDEX(INDIRECT(area_gestora&amp;"!$D$6:$D$1000"),linha_itemPAC+1)))),"")</f>
        <v/>
      </c>
      <c r="D420" s="64" t="str">
        <f ca="1">IFERROR(IF(ISERROR(VALUE(Dados_tratados[[#This Row],[Catálogo]]))=FALSE,Dados_tratados[[#This Row],[Catálogo]],VLOOKUP(Dados_tratados[[#This Row],[Catálogo]],$S$3:$T$6,2,FALSE)),"")</f>
        <v/>
      </c>
      <c r="E420" s="64" t="str">
        <f ca="1">IFERROR(IF(INDEX(INDIRECT(area_gestora&amp;"!$E$6:$E$1000"),linha_itemPAC+1)="N/A",9999999,
IF(INDEX(INDIRECT(area_gestora&amp;"!$E$6:$E$1000"),linha_itemPAC+1)="",0,
VALUE(INDEX(INDIRECT(area_gestora&amp;"!$E$6:$E$1000"),linha_itemPAC+1)))),"")</f>
        <v/>
      </c>
      <c r="F420" s="64" t="str">
        <f ca="1">IFERROR(IF(Dados_tratados[[#This Row],[Código CATSER ou Classe CATMAT]]="","",VALUE(1&amp;TEXT(Dados_tratados[[#This Row],[Código CATSER ou Classe CATMAT]],"0000000")&amp;Dados_tratados[[#This Row],[ID Catálogo]])),"")</f>
        <v/>
      </c>
      <c r="G420" s="64" t="str">
        <f ca="1">IF(Dados_tratados[[#This Row],[Código CATSER ou Classe CATMAT]]="","",COUNTIF(catmat_col_range,Dados_tratados[[#This Row],[Concatenação ID 1-catálogo-código]])&amp;"-"&amp;Dados_tratados[[#This Row],[Concatenação ID 1-catálogo-código]])</f>
        <v/>
      </c>
      <c r="H420" s="65" t="str">
        <f ca="1">IFERROR(INDEX(INDIRECT(area_gestora&amp;"!$L$6:$L$1000"),linha_itemPAC+1),"")</f>
        <v/>
      </c>
      <c r="I420" s="66" t="str">
        <f ca="1">Dados_tratados[[#This Row],[Área Gestora]]&amp;"-"&amp;Dados_tratados[[#This Row],[ID PCA]]</f>
        <v>-</v>
      </c>
      <c r="K420" s="67" t="str">
        <f ca="1">IFERROR(SMALL(Dados_tratados[Concatenação ID 1-catálogo-código],ROW(Dados_tratados[[#This Row],[Concatenação ID 1-catálogo-código]])-2),"")</f>
        <v/>
      </c>
      <c r="L420" s="67" t="str">
        <f ca="1">IFERROR(INDEX('Tratamento de dados'!$S$3:$S$6,MATCH(VALUE(RIGHT(Dados_ordenados[[#This Row],[ID 1-catálogo-código]],1)),'Tratamento de dados'!$T$3:$T$6,0)),"")</f>
        <v/>
      </c>
      <c r="M420" s="67" t="str">
        <f ca="1">IFERROR(VALUE(MID(Dados_ordenados[[#This Row],[ID 1-catálogo-código]],2,7)),"")</f>
        <v/>
      </c>
      <c r="N420" s="68" t="str">
        <f ca="1">IFERROR(VLOOKUP(COUNTIF(catmat_ord_col_range,Dados_ordenados[[#This Row],[ID 1-catálogo-código]])&amp;"-"&amp;Dados_ordenados[[#This Row],[ID 1-catálogo-código]],Dados_tratados[[CATMAT/CATSER - Contagem de ocorrências]:[Área Gestora + ID]],2,FALSE),"")</f>
        <v/>
      </c>
      <c r="O420" s="69" t="str">
        <f ca="1">IFERROR(VLOOKUP(COUNTIF(catmat_ord_col_range,Dados_ordenados[[#This Row],[ID 1-catálogo-código]])&amp;"-"&amp;Dados_ordenados[[#This Row],[ID 1-catálogo-código]],Dados_tratados[[CATMAT/CATSER - Contagem de ocorrências]:[Área Gestora + ID]],3,FALSE),"")</f>
        <v/>
      </c>
      <c r="P420" s="70" t="str">
        <f ca="1">IF(OR(Dados_ordenados[[#This Row],[ID 1-catálogo-código]]="",Dados_ordenados[[#This Row],[ID 1-catálogo-código]]&lt;&gt;catmat_anterior),Dados_ordenados[[#This Row],[Área Gestora-ID]],areagestoraID_anterior&amp;", "&amp;Dados_ordenados[[#This Row],[Área Gestora-ID]])</f>
        <v/>
      </c>
      <c r="Q420" s="70" t="str">
        <f ca="1">IF(OR(Dados_ordenados[[#This Row],[ID 1-catálogo-código]]="",Dados_ordenados[[#This Row],[ID 1-catálogo-código]]&lt;&gt;catmat_proximo),Dados_ordenados[[#This Row],[ID concatenado por catálogo/código]],"")</f>
        <v/>
      </c>
    </row>
    <row r="421" spans="1:17" x14ac:dyDescent="0.25">
      <c r="A421" s="63" t="str">
        <f ca="1">area_gestora_concatenada</f>
        <v/>
      </c>
      <c r="B421" s="64" t="str">
        <f ca="1">IFERROR(IF(INDEX(INDIRECT(area_gestora&amp;"!$B$6:$B$1000"),linha_itemPAC+1)=0,"NÃO INFORMADO",INDEX(INDIRECT(area_gestora&amp;"!$B$6:$B$1000"),linha_itemPAC+1)),"")</f>
        <v/>
      </c>
      <c r="C421" s="64" t="str">
        <f ca="1">IFERROR(IF(INDEX(INDIRECT(area_gestora&amp;"!$D$6:$D$1000"),linha_itemPAC+1)="N/A","N/A", IF(INDEX(INDIRECT(area_gestora&amp;"!$D$6:$D$1000"),linha_itemPAC+1)="","NÃO INFORMADO", IF(INDEX(INDIRECT(area_gestora&amp;"!$D$6:$D$1000"),linha_itemPAC+1)=0,"NÃO INFORMADO", INDEX(INDIRECT(area_gestora&amp;"!$D$6:$D$1000"),linha_itemPAC+1)))),"")</f>
        <v/>
      </c>
      <c r="D421" s="64" t="str">
        <f ca="1">IFERROR(IF(ISERROR(VALUE(Dados_tratados[[#This Row],[Catálogo]]))=FALSE,Dados_tratados[[#This Row],[Catálogo]],VLOOKUP(Dados_tratados[[#This Row],[Catálogo]],$S$3:$T$6,2,FALSE)),"")</f>
        <v/>
      </c>
      <c r="E421" s="64" t="str">
        <f ca="1">IFERROR(IF(INDEX(INDIRECT(area_gestora&amp;"!$E$6:$E$1000"),linha_itemPAC+1)="N/A",9999999,
IF(INDEX(INDIRECT(area_gestora&amp;"!$E$6:$E$1000"),linha_itemPAC+1)="",0,
VALUE(INDEX(INDIRECT(area_gestora&amp;"!$E$6:$E$1000"),linha_itemPAC+1)))),"")</f>
        <v/>
      </c>
      <c r="F421" s="64" t="str">
        <f ca="1">IFERROR(IF(Dados_tratados[[#This Row],[Código CATSER ou Classe CATMAT]]="","",VALUE(1&amp;TEXT(Dados_tratados[[#This Row],[Código CATSER ou Classe CATMAT]],"0000000")&amp;Dados_tratados[[#This Row],[ID Catálogo]])),"")</f>
        <v/>
      </c>
      <c r="G421" s="64" t="str">
        <f ca="1">IF(Dados_tratados[[#This Row],[Código CATSER ou Classe CATMAT]]="","",COUNTIF(catmat_col_range,Dados_tratados[[#This Row],[Concatenação ID 1-catálogo-código]])&amp;"-"&amp;Dados_tratados[[#This Row],[Concatenação ID 1-catálogo-código]])</f>
        <v/>
      </c>
      <c r="H421" s="65" t="str">
        <f ca="1">IFERROR(INDEX(INDIRECT(area_gestora&amp;"!$L$6:$L$1000"),linha_itemPAC+1),"")</f>
        <v/>
      </c>
      <c r="I421" s="66" t="str">
        <f ca="1">Dados_tratados[[#This Row],[Área Gestora]]&amp;"-"&amp;Dados_tratados[[#This Row],[ID PCA]]</f>
        <v>-</v>
      </c>
      <c r="K421" s="67" t="str">
        <f ca="1">IFERROR(SMALL(Dados_tratados[Concatenação ID 1-catálogo-código],ROW(Dados_tratados[[#This Row],[Concatenação ID 1-catálogo-código]])-2),"")</f>
        <v/>
      </c>
      <c r="L421" s="67" t="str">
        <f ca="1">IFERROR(INDEX('Tratamento de dados'!$S$3:$S$6,MATCH(VALUE(RIGHT(Dados_ordenados[[#This Row],[ID 1-catálogo-código]],1)),'Tratamento de dados'!$T$3:$T$6,0)),"")</f>
        <v/>
      </c>
      <c r="M421" s="67" t="str">
        <f ca="1">IFERROR(VALUE(MID(Dados_ordenados[[#This Row],[ID 1-catálogo-código]],2,7)),"")</f>
        <v/>
      </c>
      <c r="N421" s="68" t="str">
        <f ca="1">IFERROR(VLOOKUP(COUNTIF(catmat_ord_col_range,Dados_ordenados[[#This Row],[ID 1-catálogo-código]])&amp;"-"&amp;Dados_ordenados[[#This Row],[ID 1-catálogo-código]],Dados_tratados[[CATMAT/CATSER - Contagem de ocorrências]:[Área Gestora + ID]],2,FALSE),"")</f>
        <v/>
      </c>
      <c r="O421" s="69" t="str">
        <f ca="1">IFERROR(VLOOKUP(COUNTIF(catmat_ord_col_range,Dados_ordenados[[#This Row],[ID 1-catálogo-código]])&amp;"-"&amp;Dados_ordenados[[#This Row],[ID 1-catálogo-código]],Dados_tratados[[CATMAT/CATSER - Contagem de ocorrências]:[Área Gestora + ID]],3,FALSE),"")</f>
        <v/>
      </c>
      <c r="P421" s="70" t="str">
        <f ca="1">IF(OR(Dados_ordenados[[#This Row],[ID 1-catálogo-código]]="",Dados_ordenados[[#This Row],[ID 1-catálogo-código]]&lt;&gt;catmat_anterior),Dados_ordenados[[#This Row],[Área Gestora-ID]],areagestoraID_anterior&amp;", "&amp;Dados_ordenados[[#This Row],[Área Gestora-ID]])</f>
        <v/>
      </c>
      <c r="Q421" s="70" t="str">
        <f ca="1">IF(OR(Dados_ordenados[[#This Row],[ID 1-catálogo-código]]="",Dados_ordenados[[#This Row],[ID 1-catálogo-código]]&lt;&gt;catmat_proximo),Dados_ordenados[[#This Row],[ID concatenado por catálogo/código]],"")</f>
        <v/>
      </c>
    </row>
    <row r="422" spans="1:17" x14ac:dyDescent="0.25">
      <c r="A422" s="63" t="str">
        <f ca="1">area_gestora_concatenada</f>
        <v/>
      </c>
      <c r="B422" s="64" t="str">
        <f ca="1">IFERROR(IF(INDEX(INDIRECT(area_gestora&amp;"!$B$6:$B$1000"),linha_itemPAC+1)=0,"NÃO INFORMADO",INDEX(INDIRECT(area_gestora&amp;"!$B$6:$B$1000"),linha_itemPAC+1)),"")</f>
        <v/>
      </c>
      <c r="C422" s="64" t="str">
        <f ca="1">IFERROR(IF(INDEX(INDIRECT(area_gestora&amp;"!$D$6:$D$1000"),linha_itemPAC+1)="N/A","N/A", IF(INDEX(INDIRECT(area_gestora&amp;"!$D$6:$D$1000"),linha_itemPAC+1)="","NÃO INFORMADO", IF(INDEX(INDIRECT(area_gestora&amp;"!$D$6:$D$1000"),linha_itemPAC+1)=0,"NÃO INFORMADO", INDEX(INDIRECT(area_gestora&amp;"!$D$6:$D$1000"),linha_itemPAC+1)))),"")</f>
        <v/>
      </c>
      <c r="D422" s="64" t="str">
        <f ca="1">IFERROR(IF(ISERROR(VALUE(Dados_tratados[[#This Row],[Catálogo]]))=FALSE,Dados_tratados[[#This Row],[Catálogo]],VLOOKUP(Dados_tratados[[#This Row],[Catálogo]],$S$3:$T$6,2,FALSE)),"")</f>
        <v/>
      </c>
      <c r="E422" s="64" t="str">
        <f ca="1">IFERROR(IF(INDEX(INDIRECT(area_gestora&amp;"!$E$6:$E$1000"),linha_itemPAC+1)="N/A",9999999,
IF(INDEX(INDIRECT(area_gestora&amp;"!$E$6:$E$1000"),linha_itemPAC+1)="",0,
VALUE(INDEX(INDIRECT(area_gestora&amp;"!$E$6:$E$1000"),linha_itemPAC+1)))),"")</f>
        <v/>
      </c>
      <c r="F422" s="64" t="str">
        <f ca="1">IFERROR(IF(Dados_tratados[[#This Row],[Código CATSER ou Classe CATMAT]]="","",VALUE(1&amp;TEXT(Dados_tratados[[#This Row],[Código CATSER ou Classe CATMAT]],"0000000")&amp;Dados_tratados[[#This Row],[ID Catálogo]])),"")</f>
        <v/>
      </c>
      <c r="G422" s="64" t="str">
        <f ca="1">IF(Dados_tratados[[#This Row],[Código CATSER ou Classe CATMAT]]="","",COUNTIF(catmat_col_range,Dados_tratados[[#This Row],[Concatenação ID 1-catálogo-código]])&amp;"-"&amp;Dados_tratados[[#This Row],[Concatenação ID 1-catálogo-código]])</f>
        <v/>
      </c>
      <c r="H422" s="65" t="str">
        <f ca="1">IFERROR(INDEX(INDIRECT(area_gestora&amp;"!$L$6:$L$1000"),linha_itemPAC+1),"")</f>
        <v/>
      </c>
      <c r="I422" s="66" t="str">
        <f ca="1">Dados_tratados[[#This Row],[Área Gestora]]&amp;"-"&amp;Dados_tratados[[#This Row],[ID PCA]]</f>
        <v>-</v>
      </c>
      <c r="K422" s="67" t="str">
        <f ca="1">IFERROR(SMALL(Dados_tratados[Concatenação ID 1-catálogo-código],ROW(Dados_tratados[[#This Row],[Concatenação ID 1-catálogo-código]])-2),"")</f>
        <v/>
      </c>
      <c r="L422" s="67" t="str">
        <f ca="1">IFERROR(INDEX('Tratamento de dados'!$S$3:$S$6,MATCH(VALUE(RIGHT(Dados_ordenados[[#This Row],[ID 1-catálogo-código]],1)),'Tratamento de dados'!$T$3:$T$6,0)),"")</f>
        <v/>
      </c>
      <c r="M422" s="67" t="str">
        <f ca="1">IFERROR(VALUE(MID(Dados_ordenados[[#This Row],[ID 1-catálogo-código]],2,7)),"")</f>
        <v/>
      </c>
      <c r="N422" s="68" t="str">
        <f ca="1">IFERROR(VLOOKUP(COUNTIF(catmat_ord_col_range,Dados_ordenados[[#This Row],[ID 1-catálogo-código]])&amp;"-"&amp;Dados_ordenados[[#This Row],[ID 1-catálogo-código]],Dados_tratados[[CATMAT/CATSER - Contagem de ocorrências]:[Área Gestora + ID]],2,FALSE),"")</f>
        <v/>
      </c>
      <c r="O422" s="69" t="str">
        <f ca="1">IFERROR(VLOOKUP(COUNTIF(catmat_ord_col_range,Dados_ordenados[[#This Row],[ID 1-catálogo-código]])&amp;"-"&amp;Dados_ordenados[[#This Row],[ID 1-catálogo-código]],Dados_tratados[[CATMAT/CATSER - Contagem de ocorrências]:[Área Gestora + ID]],3,FALSE),"")</f>
        <v/>
      </c>
      <c r="P422" s="70" t="str">
        <f ca="1">IF(OR(Dados_ordenados[[#This Row],[ID 1-catálogo-código]]="",Dados_ordenados[[#This Row],[ID 1-catálogo-código]]&lt;&gt;catmat_anterior),Dados_ordenados[[#This Row],[Área Gestora-ID]],areagestoraID_anterior&amp;", "&amp;Dados_ordenados[[#This Row],[Área Gestora-ID]])</f>
        <v/>
      </c>
      <c r="Q422" s="70" t="str">
        <f ca="1">IF(OR(Dados_ordenados[[#This Row],[ID 1-catálogo-código]]="",Dados_ordenados[[#This Row],[ID 1-catálogo-código]]&lt;&gt;catmat_proximo),Dados_ordenados[[#This Row],[ID concatenado por catálogo/código]],"")</f>
        <v/>
      </c>
    </row>
    <row r="423" spans="1:17" x14ac:dyDescent="0.25">
      <c r="A423" s="63" t="str">
        <f ca="1">area_gestora_concatenada</f>
        <v/>
      </c>
      <c r="B423" s="64" t="str">
        <f ca="1">IFERROR(IF(INDEX(INDIRECT(area_gestora&amp;"!$B$6:$B$1000"),linha_itemPAC+1)=0,"NÃO INFORMADO",INDEX(INDIRECT(area_gestora&amp;"!$B$6:$B$1000"),linha_itemPAC+1)),"")</f>
        <v/>
      </c>
      <c r="C423" s="64" t="str">
        <f ca="1">IFERROR(IF(INDEX(INDIRECT(area_gestora&amp;"!$D$6:$D$1000"),linha_itemPAC+1)="N/A","N/A", IF(INDEX(INDIRECT(area_gestora&amp;"!$D$6:$D$1000"),linha_itemPAC+1)="","NÃO INFORMADO", IF(INDEX(INDIRECT(area_gestora&amp;"!$D$6:$D$1000"),linha_itemPAC+1)=0,"NÃO INFORMADO", INDEX(INDIRECT(area_gestora&amp;"!$D$6:$D$1000"),linha_itemPAC+1)))),"")</f>
        <v/>
      </c>
      <c r="D423" s="64" t="str">
        <f ca="1">IFERROR(IF(ISERROR(VALUE(Dados_tratados[[#This Row],[Catálogo]]))=FALSE,Dados_tratados[[#This Row],[Catálogo]],VLOOKUP(Dados_tratados[[#This Row],[Catálogo]],$S$3:$T$6,2,FALSE)),"")</f>
        <v/>
      </c>
      <c r="E423" s="64" t="str">
        <f ca="1">IFERROR(IF(INDEX(INDIRECT(area_gestora&amp;"!$E$6:$E$1000"),linha_itemPAC+1)="N/A",9999999,
IF(INDEX(INDIRECT(area_gestora&amp;"!$E$6:$E$1000"),linha_itemPAC+1)="",0,
VALUE(INDEX(INDIRECT(area_gestora&amp;"!$E$6:$E$1000"),linha_itemPAC+1)))),"")</f>
        <v/>
      </c>
      <c r="F423" s="64" t="str">
        <f ca="1">IFERROR(IF(Dados_tratados[[#This Row],[Código CATSER ou Classe CATMAT]]="","",VALUE(1&amp;TEXT(Dados_tratados[[#This Row],[Código CATSER ou Classe CATMAT]],"0000000")&amp;Dados_tratados[[#This Row],[ID Catálogo]])),"")</f>
        <v/>
      </c>
      <c r="G423" s="64" t="str">
        <f ca="1">IF(Dados_tratados[[#This Row],[Código CATSER ou Classe CATMAT]]="","",COUNTIF(catmat_col_range,Dados_tratados[[#This Row],[Concatenação ID 1-catálogo-código]])&amp;"-"&amp;Dados_tratados[[#This Row],[Concatenação ID 1-catálogo-código]])</f>
        <v/>
      </c>
      <c r="H423" s="65" t="str">
        <f ca="1">IFERROR(INDEX(INDIRECT(area_gestora&amp;"!$L$6:$L$1000"),linha_itemPAC+1),"")</f>
        <v/>
      </c>
      <c r="I423" s="66" t="str">
        <f ca="1">Dados_tratados[[#This Row],[Área Gestora]]&amp;"-"&amp;Dados_tratados[[#This Row],[ID PCA]]</f>
        <v>-</v>
      </c>
      <c r="K423" s="67" t="str">
        <f ca="1">IFERROR(SMALL(Dados_tratados[Concatenação ID 1-catálogo-código],ROW(Dados_tratados[[#This Row],[Concatenação ID 1-catálogo-código]])-2),"")</f>
        <v/>
      </c>
      <c r="L423" s="67" t="str">
        <f ca="1">IFERROR(INDEX('Tratamento de dados'!$S$3:$S$6,MATCH(VALUE(RIGHT(Dados_ordenados[[#This Row],[ID 1-catálogo-código]],1)),'Tratamento de dados'!$T$3:$T$6,0)),"")</f>
        <v/>
      </c>
      <c r="M423" s="67" t="str">
        <f ca="1">IFERROR(VALUE(MID(Dados_ordenados[[#This Row],[ID 1-catálogo-código]],2,7)),"")</f>
        <v/>
      </c>
      <c r="N423" s="68" t="str">
        <f ca="1">IFERROR(VLOOKUP(COUNTIF(catmat_ord_col_range,Dados_ordenados[[#This Row],[ID 1-catálogo-código]])&amp;"-"&amp;Dados_ordenados[[#This Row],[ID 1-catálogo-código]],Dados_tratados[[CATMAT/CATSER - Contagem de ocorrências]:[Área Gestora + ID]],2,FALSE),"")</f>
        <v/>
      </c>
      <c r="O423" s="69" t="str">
        <f ca="1">IFERROR(VLOOKUP(COUNTIF(catmat_ord_col_range,Dados_ordenados[[#This Row],[ID 1-catálogo-código]])&amp;"-"&amp;Dados_ordenados[[#This Row],[ID 1-catálogo-código]],Dados_tratados[[CATMAT/CATSER - Contagem de ocorrências]:[Área Gestora + ID]],3,FALSE),"")</f>
        <v/>
      </c>
      <c r="P423" s="70" t="str">
        <f ca="1">IF(OR(Dados_ordenados[[#This Row],[ID 1-catálogo-código]]="",Dados_ordenados[[#This Row],[ID 1-catálogo-código]]&lt;&gt;catmat_anterior),Dados_ordenados[[#This Row],[Área Gestora-ID]],areagestoraID_anterior&amp;", "&amp;Dados_ordenados[[#This Row],[Área Gestora-ID]])</f>
        <v/>
      </c>
      <c r="Q423" s="70" t="str">
        <f ca="1">IF(OR(Dados_ordenados[[#This Row],[ID 1-catálogo-código]]="",Dados_ordenados[[#This Row],[ID 1-catálogo-código]]&lt;&gt;catmat_proximo),Dados_ordenados[[#This Row],[ID concatenado por catálogo/código]],"")</f>
        <v/>
      </c>
    </row>
    <row r="424" spans="1:17" x14ac:dyDescent="0.25">
      <c r="A424" s="63" t="str">
        <f ca="1">area_gestora_concatenada</f>
        <v/>
      </c>
      <c r="B424" s="64" t="str">
        <f ca="1">IFERROR(IF(INDEX(INDIRECT(area_gestora&amp;"!$B$6:$B$1000"),linha_itemPAC+1)=0,"NÃO INFORMADO",INDEX(INDIRECT(area_gestora&amp;"!$B$6:$B$1000"),linha_itemPAC+1)),"")</f>
        <v/>
      </c>
      <c r="C424" s="64" t="str">
        <f ca="1">IFERROR(IF(INDEX(INDIRECT(area_gestora&amp;"!$D$6:$D$1000"),linha_itemPAC+1)="N/A","N/A", IF(INDEX(INDIRECT(area_gestora&amp;"!$D$6:$D$1000"),linha_itemPAC+1)="","NÃO INFORMADO", IF(INDEX(INDIRECT(area_gestora&amp;"!$D$6:$D$1000"),linha_itemPAC+1)=0,"NÃO INFORMADO", INDEX(INDIRECT(area_gestora&amp;"!$D$6:$D$1000"),linha_itemPAC+1)))),"")</f>
        <v/>
      </c>
      <c r="D424" s="64" t="str">
        <f ca="1">IFERROR(IF(ISERROR(VALUE(Dados_tratados[[#This Row],[Catálogo]]))=FALSE,Dados_tratados[[#This Row],[Catálogo]],VLOOKUP(Dados_tratados[[#This Row],[Catálogo]],$S$3:$T$6,2,FALSE)),"")</f>
        <v/>
      </c>
      <c r="E424" s="64" t="str">
        <f ca="1">IFERROR(IF(INDEX(INDIRECT(area_gestora&amp;"!$E$6:$E$1000"),linha_itemPAC+1)="N/A",9999999,
IF(INDEX(INDIRECT(area_gestora&amp;"!$E$6:$E$1000"),linha_itemPAC+1)="",0,
VALUE(INDEX(INDIRECT(area_gestora&amp;"!$E$6:$E$1000"),linha_itemPAC+1)))),"")</f>
        <v/>
      </c>
      <c r="F424" s="64" t="str">
        <f ca="1">IFERROR(IF(Dados_tratados[[#This Row],[Código CATSER ou Classe CATMAT]]="","",VALUE(1&amp;TEXT(Dados_tratados[[#This Row],[Código CATSER ou Classe CATMAT]],"0000000")&amp;Dados_tratados[[#This Row],[ID Catálogo]])),"")</f>
        <v/>
      </c>
      <c r="G424" s="64" t="str">
        <f ca="1">IF(Dados_tratados[[#This Row],[Código CATSER ou Classe CATMAT]]="","",COUNTIF(catmat_col_range,Dados_tratados[[#This Row],[Concatenação ID 1-catálogo-código]])&amp;"-"&amp;Dados_tratados[[#This Row],[Concatenação ID 1-catálogo-código]])</f>
        <v/>
      </c>
      <c r="H424" s="65" t="str">
        <f ca="1">IFERROR(INDEX(INDIRECT(area_gestora&amp;"!$L$6:$L$1000"),linha_itemPAC+1),"")</f>
        <v/>
      </c>
      <c r="I424" s="66" t="str">
        <f ca="1">Dados_tratados[[#This Row],[Área Gestora]]&amp;"-"&amp;Dados_tratados[[#This Row],[ID PCA]]</f>
        <v>-</v>
      </c>
      <c r="K424" s="67" t="str">
        <f ca="1">IFERROR(SMALL(Dados_tratados[Concatenação ID 1-catálogo-código],ROW(Dados_tratados[[#This Row],[Concatenação ID 1-catálogo-código]])-2),"")</f>
        <v/>
      </c>
      <c r="L424" s="67" t="str">
        <f ca="1">IFERROR(INDEX('Tratamento de dados'!$S$3:$S$6,MATCH(VALUE(RIGHT(Dados_ordenados[[#This Row],[ID 1-catálogo-código]],1)),'Tratamento de dados'!$T$3:$T$6,0)),"")</f>
        <v/>
      </c>
      <c r="M424" s="67" t="str">
        <f ca="1">IFERROR(VALUE(MID(Dados_ordenados[[#This Row],[ID 1-catálogo-código]],2,7)),"")</f>
        <v/>
      </c>
      <c r="N424" s="68" t="str">
        <f ca="1">IFERROR(VLOOKUP(COUNTIF(catmat_ord_col_range,Dados_ordenados[[#This Row],[ID 1-catálogo-código]])&amp;"-"&amp;Dados_ordenados[[#This Row],[ID 1-catálogo-código]],Dados_tratados[[CATMAT/CATSER - Contagem de ocorrências]:[Área Gestora + ID]],2,FALSE),"")</f>
        <v/>
      </c>
      <c r="O424" s="69" t="str">
        <f ca="1">IFERROR(VLOOKUP(COUNTIF(catmat_ord_col_range,Dados_ordenados[[#This Row],[ID 1-catálogo-código]])&amp;"-"&amp;Dados_ordenados[[#This Row],[ID 1-catálogo-código]],Dados_tratados[[CATMAT/CATSER - Contagem de ocorrências]:[Área Gestora + ID]],3,FALSE),"")</f>
        <v/>
      </c>
      <c r="P424" s="70" t="str">
        <f ca="1">IF(OR(Dados_ordenados[[#This Row],[ID 1-catálogo-código]]="",Dados_ordenados[[#This Row],[ID 1-catálogo-código]]&lt;&gt;catmat_anterior),Dados_ordenados[[#This Row],[Área Gestora-ID]],areagestoraID_anterior&amp;", "&amp;Dados_ordenados[[#This Row],[Área Gestora-ID]])</f>
        <v/>
      </c>
      <c r="Q424" s="70" t="str">
        <f ca="1">IF(OR(Dados_ordenados[[#This Row],[ID 1-catálogo-código]]="",Dados_ordenados[[#This Row],[ID 1-catálogo-código]]&lt;&gt;catmat_proximo),Dados_ordenados[[#This Row],[ID concatenado por catálogo/código]],"")</f>
        <v/>
      </c>
    </row>
    <row r="425" spans="1:17" x14ac:dyDescent="0.25">
      <c r="A425" s="63" t="str">
        <f ca="1">area_gestora_concatenada</f>
        <v/>
      </c>
      <c r="B425" s="64" t="str">
        <f ca="1">IFERROR(IF(INDEX(INDIRECT(area_gestora&amp;"!$B$6:$B$1000"),linha_itemPAC+1)=0,"NÃO INFORMADO",INDEX(INDIRECT(area_gestora&amp;"!$B$6:$B$1000"),linha_itemPAC+1)),"")</f>
        <v/>
      </c>
      <c r="C425" s="64" t="str">
        <f ca="1">IFERROR(IF(INDEX(INDIRECT(area_gestora&amp;"!$D$6:$D$1000"),linha_itemPAC+1)="N/A","N/A", IF(INDEX(INDIRECT(area_gestora&amp;"!$D$6:$D$1000"),linha_itemPAC+1)="","NÃO INFORMADO", IF(INDEX(INDIRECT(area_gestora&amp;"!$D$6:$D$1000"),linha_itemPAC+1)=0,"NÃO INFORMADO", INDEX(INDIRECT(area_gestora&amp;"!$D$6:$D$1000"),linha_itemPAC+1)))),"")</f>
        <v/>
      </c>
      <c r="D425" s="64" t="str">
        <f ca="1">IFERROR(IF(ISERROR(VALUE(Dados_tratados[[#This Row],[Catálogo]]))=FALSE,Dados_tratados[[#This Row],[Catálogo]],VLOOKUP(Dados_tratados[[#This Row],[Catálogo]],$S$3:$T$6,2,FALSE)),"")</f>
        <v/>
      </c>
      <c r="E425" s="64" t="str">
        <f ca="1">IFERROR(IF(INDEX(INDIRECT(area_gestora&amp;"!$E$6:$E$1000"),linha_itemPAC+1)="N/A",9999999,
IF(INDEX(INDIRECT(area_gestora&amp;"!$E$6:$E$1000"),linha_itemPAC+1)="",0,
VALUE(INDEX(INDIRECT(area_gestora&amp;"!$E$6:$E$1000"),linha_itemPAC+1)))),"")</f>
        <v/>
      </c>
      <c r="F425" s="64" t="str">
        <f ca="1">IFERROR(IF(Dados_tratados[[#This Row],[Código CATSER ou Classe CATMAT]]="","",VALUE(1&amp;TEXT(Dados_tratados[[#This Row],[Código CATSER ou Classe CATMAT]],"0000000")&amp;Dados_tratados[[#This Row],[ID Catálogo]])),"")</f>
        <v/>
      </c>
      <c r="G425" s="64" t="str">
        <f ca="1">IF(Dados_tratados[[#This Row],[Código CATSER ou Classe CATMAT]]="","",COUNTIF(catmat_col_range,Dados_tratados[[#This Row],[Concatenação ID 1-catálogo-código]])&amp;"-"&amp;Dados_tratados[[#This Row],[Concatenação ID 1-catálogo-código]])</f>
        <v/>
      </c>
      <c r="H425" s="65" t="str">
        <f ca="1">IFERROR(INDEX(INDIRECT(area_gestora&amp;"!$L$6:$L$1000"),linha_itemPAC+1),"")</f>
        <v/>
      </c>
      <c r="I425" s="66" t="str">
        <f ca="1">Dados_tratados[[#This Row],[Área Gestora]]&amp;"-"&amp;Dados_tratados[[#This Row],[ID PCA]]</f>
        <v>-</v>
      </c>
      <c r="K425" s="67" t="str">
        <f ca="1">IFERROR(SMALL(Dados_tratados[Concatenação ID 1-catálogo-código],ROW(Dados_tratados[[#This Row],[Concatenação ID 1-catálogo-código]])-2),"")</f>
        <v/>
      </c>
      <c r="L425" s="67" t="str">
        <f ca="1">IFERROR(INDEX('Tratamento de dados'!$S$3:$S$6,MATCH(VALUE(RIGHT(Dados_ordenados[[#This Row],[ID 1-catálogo-código]],1)),'Tratamento de dados'!$T$3:$T$6,0)),"")</f>
        <v/>
      </c>
      <c r="M425" s="67" t="str">
        <f ca="1">IFERROR(VALUE(MID(Dados_ordenados[[#This Row],[ID 1-catálogo-código]],2,7)),"")</f>
        <v/>
      </c>
      <c r="N425" s="68" t="str">
        <f ca="1">IFERROR(VLOOKUP(COUNTIF(catmat_ord_col_range,Dados_ordenados[[#This Row],[ID 1-catálogo-código]])&amp;"-"&amp;Dados_ordenados[[#This Row],[ID 1-catálogo-código]],Dados_tratados[[CATMAT/CATSER - Contagem de ocorrências]:[Área Gestora + ID]],2,FALSE),"")</f>
        <v/>
      </c>
      <c r="O425" s="69" t="str">
        <f ca="1">IFERROR(VLOOKUP(COUNTIF(catmat_ord_col_range,Dados_ordenados[[#This Row],[ID 1-catálogo-código]])&amp;"-"&amp;Dados_ordenados[[#This Row],[ID 1-catálogo-código]],Dados_tratados[[CATMAT/CATSER - Contagem de ocorrências]:[Área Gestora + ID]],3,FALSE),"")</f>
        <v/>
      </c>
      <c r="P425" s="70" t="str">
        <f ca="1">IF(OR(Dados_ordenados[[#This Row],[ID 1-catálogo-código]]="",Dados_ordenados[[#This Row],[ID 1-catálogo-código]]&lt;&gt;catmat_anterior),Dados_ordenados[[#This Row],[Área Gestora-ID]],areagestoraID_anterior&amp;", "&amp;Dados_ordenados[[#This Row],[Área Gestora-ID]])</f>
        <v/>
      </c>
      <c r="Q425" s="70" t="str">
        <f ca="1">IF(OR(Dados_ordenados[[#This Row],[ID 1-catálogo-código]]="",Dados_ordenados[[#This Row],[ID 1-catálogo-código]]&lt;&gt;catmat_proximo),Dados_ordenados[[#This Row],[ID concatenado por catálogo/código]],"")</f>
        <v/>
      </c>
    </row>
    <row r="426" spans="1:17" x14ac:dyDescent="0.25">
      <c r="A426" s="63" t="str">
        <f ca="1">area_gestora_concatenada</f>
        <v/>
      </c>
      <c r="B426" s="64" t="str">
        <f ca="1">IFERROR(IF(INDEX(INDIRECT(area_gestora&amp;"!$B$6:$B$1000"),linha_itemPAC+1)=0,"NÃO INFORMADO",INDEX(INDIRECT(area_gestora&amp;"!$B$6:$B$1000"),linha_itemPAC+1)),"")</f>
        <v/>
      </c>
      <c r="C426" s="64" t="str">
        <f ca="1">IFERROR(IF(INDEX(INDIRECT(area_gestora&amp;"!$D$6:$D$1000"),linha_itemPAC+1)="N/A","N/A", IF(INDEX(INDIRECT(area_gestora&amp;"!$D$6:$D$1000"),linha_itemPAC+1)="","NÃO INFORMADO", IF(INDEX(INDIRECT(area_gestora&amp;"!$D$6:$D$1000"),linha_itemPAC+1)=0,"NÃO INFORMADO", INDEX(INDIRECT(area_gestora&amp;"!$D$6:$D$1000"),linha_itemPAC+1)))),"")</f>
        <v/>
      </c>
      <c r="D426" s="64" t="str">
        <f ca="1">IFERROR(IF(ISERROR(VALUE(Dados_tratados[[#This Row],[Catálogo]]))=FALSE,Dados_tratados[[#This Row],[Catálogo]],VLOOKUP(Dados_tratados[[#This Row],[Catálogo]],$S$3:$T$6,2,FALSE)),"")</f>
        <v/>
      </c>
      <c r="E426" s="64" t="str">
        <f ca="1">IFERROR(IF(INDEX(INDIRECT(area_gestora&amp;"!$E$6:$E$1000"),linha_itemPAC+1)="N/A",9999999,
IF(INDEX(INDIRECT(area_gestora&amp;"!$E$6:$E$1000"),linha_itemPAC+1)="",0,
VALUE(INDEX(INDIRECT(area_gestora&amp;"!$E$6:$E$1000"),linha_itemPAC+1)))),"")</f>
        <v/>
      </c>
      <c r="F426" s="64" t="str">
        <f ca="1">IFERROR(IF(Dados_tratados[[#This Row],[Código CATSER ou Classe CATMAT]]="","",VALUE(1&amp;TEXT(Dados_tratados[[#This Row],[Código CATSER ou Classe CATMAT]],"0000000")&amp;Dados_tratados[[#This Row],[ID Catálogo]])),"")</f>
        <v/>
      </c>
      <c r="G426" s="64" t="str">
        <f ca="1">IF(Dados_tratados[[#This Row],[Código CATSER ou Classe CATMAT]]="","",COUNTIF(catmat_col_range,Dados_tratados[[#This Row],[Concatenação ID 1-catálogo-código]])&amp;"-"&amp;Dados_tratados[[#This Row],[Concatenação ID 1-catálogo-código]])</f>
        <v/>
      </c>
      <c r="H426" s="65" t="str">
        <f ca="1">IFERROR(INDEX(INDIRECT(area_gestora&amp;"!$L$6:$L$1000"),linha_itemPAC+1),"")</f>
        <v/>
      </c>
      <c r="I426" s="66" t="str">
        <f ca="1">Dados_tratados[[#This Row],[Área Gestora]]&amp;"-"&amp;Dados_tratados[[#This Row],[ID PCA]]</f>
        <v>-</v>
      </c>
      <c r="K426" s="67" t="str">
        <f ca="1">IFERROR(SMALL(Dados_tratados[Concatenação ID 1-catálogo-código],ROW(Dados_tratados[[#This Row],[Concatenação ID 1-catálogo-código]])-2),"")</f>
        <v/>
      </c>
      <c r="L426" s="67" t="str">
        <f ca="1">IFERROR(INDEX('Tratamento de dados'!$S$3:$S$6,MATCH(VALUE(RIGHT(Dados_ordenados[[#This Row],[ID 1-catálogo-código]],1)),'Tratamento de dados'!$T$3:$T$6,0)),"")</f>
        <v/>
      </c>
      <c r="M426" s="67" t="str">
        <f ca="1">IFERROR(VALUE(MID(Dados_ordenados[[#This Row],[ID 1-catálogo-código]],2,7)),"")</f>
        <v/>
      </c>
      <c r="N426" s="68" t="str">
        <f ca="1">IFERROR(VLOOKUP(COUNTIF(catmat_ord_col_range,Dados_ordenados[[#This Row],[ID 1-catálogo-código]])&amp;"-"&amp;Dados_ordenados[[#This Row],[ID 1-catálogo-código]],Dados_tratados[[CATMAT/CATSER - Contagem de ocorrências]:[Área Gestora + ID]],2,FALSE),"")</f>
        <v/>
      </c>
      <c r="O426" s="69" t="str">
        <f ca="1">IFERROR(VLOOKUP(COUNTIF(catmat_ord_col_range,Dados_ordenados[[#This Row],[ID 1-catálogo-código]])&amp;"-"&amp;Dados_ordenados[[#This Row],[ID 1-catálogo-código]],Dados_tratados[[CATMAT/CATSER - Contagem de ocorrências]:[Área Gestora + ID]],3,FALSE),"")</f>
        <v/>
      </c>
      <c r="P426" s="70" t="str">
        <f ca="1">IF(OR(Dados_ordenados[[#This Row],[ID 1-catálogo-código]]="",Dados_ordenados[[#This Row],[ID 1-catálogo-código]]&lt;&gt;catmat_anterior),Dados_ordenados[[#This Row],[Área Gestora-ID]],areagestoraID_anterior&amp;", "&amp;Dados_ordenados[[#This Row],[Área Gestora-ID]])</f>
        <v/>
      </c>
      <c r="Q426" s="70" t="str">
        <f ca="1">IF(OR(Dados_ordenados[[#This Row],[ID 1-catálogo-código]]="",Dados_ordenados[[#This Row],[ID 1-catálogo-código]]&lt;&gt;catmat_proximo),Dados_ordenados[[#This Row],[ID concatenado por catálogo/código]],"")</f>
        <v/>
      </c>
    </row>
    <row r="427" spans="1:17" x14ac:dyDescent="0.25">
      <c r="A427" s="63" t="str">
        <f ca="1">area_gestora_concatenada</f>
        <v/>
      </c>
      <c r="B427" s="64" t="str">
        <f ca="1">IFERROR(IF(INDEX(INDIRECT(area_gestora&amp;"!$B$6:$B$1000"),linha_itemPAC+1)=0,"NÃO INFORMADO",INDEX(INDIRECT(area_gestora&amp;"!$B$6:$B$1000"),linha_itemPAC+1)),"")</f>
        <v/>
      </c>
      <c r="C427" s="64" t="str">
        <f ca="1">IFERROR(IF(INDEX(INDIRECT(area_gestora&amp;"!$D$6:$D$1000"),linha_itemPAC+1)="N/A","N/A", IF(INDEX(INDIRECT(area_gestora&amp;"!$D$6:$D$1000"),linha_itemPAC+1)="","NÃO INFORMADO", IF(INDEX(INDIRECT(area_gestora&amp;"!$D$6:$D$1000"),linha_itemPAC+1)=0,"NÃO INFORMADO", INDEX(INDIRECT(area_gestora&amp;"!$D$6:$D$1000"),linha_itemPAC+1)))),"")</f>
        <v/>
      </c>
      <c r="D427" s="64" t="str">
        <f ca="1">IFERROR(IF(ISERROR(VALUE(Dados_tratados[[#This Row],[Catálogo]]))=FALSE,Dados_tratados[[#This Row],[Catálogo]],VLOOKUP(Dados_tratados[[#This Row],[Catálogo]],$S$3:$T$6,2,FALSE)),"")</f>
        <v/>
      </c>
      <c r="E427" s="64" t="str">
        <f ca="1">IFERROR(IF(INDEX(INDIRECT(area_gestora&amp;"!$E$6:$E$1000"),linha_itemPAC+1)="N/A",9999999,
IF(INDEX(INDIRECT(area_gestora&amp;"!$E$6:$E$1000"),linha_itemPAC+1)="",0,
VALUE(INDEX(INDIRECT(area_gestora&amp;"!$E$6:$E$1000"),linha_itemPAC+1)))),"")</f>
        <v/>
      </c>
      <c r="F427" s="64" t="str">
        <f ca="1">IFERROR(IF(Dados_tratados[[#This Row],[Código CATSER ou Classe CATMAT]]="","",VALUE(1&amp;TEXT(Dados_tratados[[#This Row],[Código CATSER ou Classe CATMAT]],"0000000")&amp;Dados_tratados[[#This Row],[ID Catálogo]])),"")</f>
        <v/>
      </c>
      <c r="G427" s="64" t="str">
        <f ca="1">IF(Dados_tratados[[#This Row],[Código CATSER ou Classe CATMAT]]="","",COUNTIF(catmat_col_range,Dados_tratados[[#This Row],[Concatenação ID 1-catálogo-código]])&amp;"-"&amp;Dados_tratados[[#This Row],[Concatenação ID 1-catálogo-código]])</f>
        <v/>
      </c>
      <c r="H427" s="65" t="str">
        <f ca="1">IFERROR(INDEX(INDIRECT(area_gestora&amp;"!$L$6:$L$1000"),linha_itemPAC+1),"")</f>
        <v/>
      </c>
      <c r="I427" s="66" t="str">
        <f ca="1">Dados_tratados[[#This Row],[Área Gestora]]&amp;"-"&amp;Dados_tratados[[#This Row],[ID PCA]]</f>
        <v>-</v>
      </c>
      <c r="K427" s="67" t="str">
        <f ca="1">IFERROR(SMALL(Dados_tratados[Concatenação ID 1-catálogo-código],ROW(Dados_tratados[[#This Row],[Concatenação ID 1-catálogo-código]])-2),"")</f>
        <v/>
      </c>
      <c r="L427" s="67" t="str">
        <f ca="1">IFERROR(INDEX('Tratamento de dados'!$S$3:$S$6,MATCH(VALUE(RIGHT(Dados_ordenados[[#This Row],[ID 1-catálogo-código]],1)),'Tratamento de dados'!$T$3:$T$6,0)),"")</f>
        <v/>
      </c>
      <c r="M427" s="67" t="str">
        <f ca="1">IFERROR(VALUE(MID(Dados_ordenados[[#This Row],[ID 1-catálogo-código]],2,7)),"")</f>
        <v/>
      </c>
      <c r="N427" s="68" t="str">
        <f ca="1">IFERROR(VLOOKUP(COUNTIF(catmat_ord_col_range,Dados_ordenados[[#This Row],[ID 1-catálogo-código]])&amp;"-"&amp;Dados_ordenados[[#This Row],[ID 1-catálogo-código]],Dados_tratados[[CATMAT/CATSER - Contagem de ocorrências]:[Área Gestora + ID]],2,FALSE),"")</f>
        <v/>
      </c>
      <c r="O427" s="69" t="str">
        <f ca="1">IFERROR(VLOOKUP(COUNTIF(catmat_ord_col_range,Dados_ordenados[[#This Row],[ID 1-catálogo-código]])&amp;"-"&amp;Dados_ordenados[[#This Row],[ID 1-catálogo-código]],Dados_tratados[[CATMAT/CATSER - Contagem de ocorrências]:[Área Gestora + ID]],3,FALSE),"")</f>
        <v/>
      </c>
      <c r="P427" s="70" t="str">
        <f ca="1">IF(OR(Dados_ordenados[[#This Row],[ID 1-catálogo-código]]="",Dados_ordenados[[#This Row],[ID 1-catálogo-código]]&lt;&gt;catmat_anterior),Dados_ordenados[[#This Row],[Área Gestora-ID]],areagestoraID_anterior&amp;", "&amp;Dados_ordenados[[#This Row],[Área Gestora-ID]])</f>
        <v/>
      </c>
      <c r="Q427" s="70" t="str">
        <f ca="1">IF(OR(Dados_ordenados[[#This Row],[ID 1-catálogo-código]]="",Dados_ordenados[[#This Row],[ID 1-catálogo-código]]&lt;&gt;catmat_proximo),Dados_ordenados[[#This Row],[ID concatenado por catálogo/código]],"")</f>
        <v/>
      </c>
    </row>
    <row r="428" spans="1:17" x14ac:dyDescent="0.25">
      <c r="A428" s="63" t="str">
        <f ca="1">area_gestora_concatenada</f>
        <v/>
      </c>
      <c r="B428" s="64" t="str">
        <f ca="1">IFERROR(IF(INDEX(INDIRECT(area_gestora&amp;"!$B$6:$B$1000"),linha_itemPAC+1)=0,"NÃO INFORMADO",INDEX(INDIRECT(area_gestora&amp;"!$B$6:$B$1000"),linha_itemPAC+1)),"")</f>
        <v/>
      </c>
      <c r="C428" s="64" t="str">
        <f ca="1">IFERROR(IF(INDEX(INDIRECT(area_gestora&amp;"!$D$6:$D$1000"),linha_itemPAC+1)="N/A","N/A", IF(INDEX(INDIRECT(area_gestora&amp;"!$D$6:$D$1000"),linha_itemPAC+1)="","NÃO INFORMADO", IF(INDEX(INDIRECT(area_gestora&amp;"!$D$6:$D$1000"),linha_itemPAC+1)=0,"NÃO INFORMADO", INDEX(INDIRECT(area_gestora&amp;"!$D$6:$D$1000"),linha_itemPAC+1)))),"")</f>
        <v/>
      </c>
      <c r="D428" s="64" t="str">
        <f ca="1">IFERROR(IF(ISERROR(VALUE(Dados_tratados[[#This Row],[Catálogo]]))=FALSE,Dados_tratados[[#This Row],[Catálogo]],VLOOKUP(Dados_tratados[[#This Row],[Catálogo]],$S$3:$T$6,2,FALSE)),"")</f>
        <v/>
      </c>
      <c r="E428" s="64" t="str">
        <f ca="1">IFERROR(IF(INDEX(INDIRECT(area_gestora&amp;"!$E$6:$E$1000"),linha_itemPAC+1)="N/A",9999999,
IF(INDEX(INDIRECT(area_gestora&amp;"!$E$6:$E$1000"),linha_itemPAC+1)="",0,
VALUE(INDEX(INDIRECT(area_gestora&amp;"!$E$6:$E$1000"),linha_itemPAC+1)))),"")</f>
        <v/>
      </c>
      <c r="F428" s="64" t="str">
        <f ca="1">IFERROR(IF(Dados_tratados[[#This Row],[Código CATSER ou Classe CATMAT]]="","",VALUE(1&amp;TEXT(Dados_tratados[[#This Row],[Código CATSER ou Classe CATMAT]],"0000000")&amp;Dados_tratados[[#This Row],[ID Catálogo]])),"")</f>
        <v/>
      </c>
      <c r="G428" s="64" t="str">
        <f ca="1">IF(Dados_tratados[[#This Row],[Código CATSER ou Classe CATMAT]]="","",COUNTIF(catmat_col_range,Dados_tratados[[#This Row],[Concatenação ID 1-catálogo-código]])&amp;"-"&amp;Dados_tratados[[#This Row],[Concatenação ID 1-catálogo-código]])</f>
        <v/>
      </c>
      <c r="H428" s="65" t="str">
        <f ca="1">IFERROR(INDEX(INDIRECT(area_gestora&amp;"!$L$6:$L$1000"),linha_itemPAC+1),"")</f>
        <v/>
      </c>
      <c r="I428" s="66" t="str">
        <f ca="1">Dados_tratados[[#This Row],[Área Gestora]]&amp;"-"&amp;Dados_tratados[[#This Row],[ID PCA]]</f>
        <v>-</v>
      </c>
      <c r="K428" s="67" t="str">
        <f ca="1">IFERROR(SMALL(Dados_tratados[Concatenação ID 1-catálogo-código],ROW(Dados_tratados[[#This Row],[Concatenação ID 1-catálogo-código]])-2),"")</f>
        <v/>
      </c>
      <c r="L428" s="67" t="str">
        <f ca="1">IFERROR(INDEX('Tratamento de dados'!$S$3:$S$6,MATCH(VALUE(RIGHT(Dados_ordenados[[#This Row],[ID 1-catálogo-código]],1)),'Tratamento de dados'!$T$3:$T$6,0)),"")</f>
        <v/>
      </c>
      <c r="M428" s="67" t="str">
        <f ca="1">IFERROR(VALUE(MID(Dados_ordenados[[#This Row],[ID 1-catálogo-código]],2,7)),"")</f>
        <v/>
      </c>
      <c r="N428" s="68" t="str">
        <f ca="1">IFERROR(VLOOKUP(COUNTIF(catmat_ord_col_range,Dados_ordenados[[#This Row],[ID 1-catálogo-código]])&amp;"-"&amp;Dados_ordenados[[#This Row],[ID 1-catálogo-código]],Dados_tratados[[CATMAT/CATSER - Contagem de ocorrências]:[Área Gestora + ID]],2,FALSE),"")</f>
        <v/>
      </c>
      <c r="O428" s="69" t="str">
        <f ca="1">IFERROR(VLOOKUP(COUNTIF(catmat_ord_col_range,Dados_ordenados[[#This Row],[ID 1-catálogo-código]])&amp;"-"&amp;Dados_ordenados[[#This Row],[ID 1-catálogo-código]],Dados_tratados[[CATMAT/CATSER - Contagem de ocorrências]:[Área Gestora + ID]],3,FALSE),"")</f>
        <v/>
      </c>
      <c r="P428" s="70" t="str">
        <f ca="1">IF(OR(Dados_ordenados[[#This Row],[ID 1-catálogo-código]]="",Dados_ordenados[[#This Row],[ID 1-catálogo-código]]&lt;&gt;catmat_anterior),Dados_ordenados[[#This Row],[Área Gestora-ID]],areagestoraID_anterior&amp;", "&amp;Dados_ordenados[[#This Row],[Área Gestora-ID]])</f>
        <v/>
      </c>
      <c r="Q428" s="70" t="str">
        <f ca="1">IF(OR(Dados_ordenados[[#This Row],[ID 1-catálogo-código]]="",Dados_ordenados[[#This Row],[ID 1-catálogo-código]]&lt;&gt;catmat_proximo),Dados_ordenados[[#This Row],[ID concatenado por catálogo/código]],"")</f>
        <v/>
      </c>
    </row>
    <row r="429" spans="1:17" x14ac:dyDescent="0.25">
      <c r="A429" s="63" t="str">
        <f ca="1">area_gestora_concatenada</f>
        <v/>
      </c>
      <c r="B429" s="64" t="str">
        <f ca="1">IFERROR(IF(INDEX(INDIRECT(area_gestora&amp;"!$B$6:$B$1000"),linha_itemPAC+1)=0,"NÃO INFORMADO",INDEX(INDIRECT(area_gestora&amp;"!$B$6:$B$1000"),linha_itemPAC+1)),"")</f>
        <v/>
      </c>
      <c r="C429" s="64" t="str">
        <f ca="1">IFERROR(IF(INDEX(INDIRECT(area_gestora&amp;"!$D$6:$D$1000"),linha_itemPAC+1)="N/A","N/A", IF(INDEX(INDIRECT(area_gestora&amp;"!$D$6:$D$1000"),linha_itemPAC+1)="","NÃO INFORMADO", IF(INDEX(INDIRECT(area_gestora&amp;"!$D$6:$D$1000"),linha_itemPAC+1)=0,"NÃO INFORMADO", INDEX(INDIRECT(area_gestora&amp;"!$D$6:$D$1000"),linha_itemPAC+1)))),"")</f>
        <v/>
      </c>
      <c r="D429" s="64" t="str">
        <f ca="1">IFERROR(IF(ISERROR(VALUE(Dados_tratados[[#This Row],[Catálogo]]))=FALSE,Dados_tratados[[#This Row],[Catálogo]],VLOOKUP(Dados_tratados[[#This Row],[Catálogo]],$S$3:$T$6,2,FALSE)),"")</f>
        <v/>
      </c>
      <c r="E429" s="64" t="str">
        <f ca="1">IFERROR(IF(INDEX(INDIRECT(area_gestora&amp;"!$E$6:$E$1000"),linha_itemPAC+1)="N/A",9999999,
IF(INDEX(INDIRECT(area_gestora&amp;"!$E$6:$E$1000"),linha_itemPAC+1)="",0,
VALUE(INDEX(INDIRECT(area_gestora&amp;"!$E$6:$E$1000"),linha_itemPAC+1)))),"")</f>
        <v/>
      </c>
      <c r="F429" s="64" t="str">
        <f ca="1">IFERROR(IF(Dados_tratados[[#This Row],[Código CATSER ou Classe CATMAT]]="","",VALUE(1&amp;TEXT(Dados_tratados[[#This Row],[Código CATSER ou Classe CATMAT]],"0000000")&amp;Dados_tratados[[#This Row],[ID Catálogo]])),"")</f>
        <v/>
      </c>
      <c r="G429" s="64" t="str">
        <f ca="1">IF(Dados_tratados[[#This Row],[Código CATSER ou Classe CATMAT]]="","",COUNTIF(catmat_col_range,Dados_tratados[[#This Row],[Concatenação ID 1-catálogo-código]])&amp;"-"&amp;Dados_tratados[[#This Row],[Concatenação ID 1-catálogo-código]])</f>
        <v/>
      </c>
      <c r="H429" s="65" t="str">
        <f ca="1">IFERROR(INDEX(INDIRECT(area_gestora&amp;"!$L$6:$L$1000"),linha_itemPAC+1),"")</f>
        <v/>
      </c>
      <c r="I429" s="66" t="str">
        <f ca="1">Dados_tratados[[#This Row],[Área Gestora]]&amp;"-"&amp;Dados_tratados[[#This Row],[ID PCA]]</f>
        <v>-</v>
      </c>
      <c r="K429" s="67" t="str">
        <f ca="1">IFERROR(SMALL(Dados_tratados[Concatenação ID 1-catálogo-código],ROW(Dados_tratados[[#This Row],[Concatenação ID 1-catálogo-código]])-2),"")</f>
        <v/>
      </c>
      <c r="L429" s="67" t="str">
        <f ca="1">IFERROR(INDEX('Tratamento de dados'!$S$3:$S$6,MATCH(VALUE(RIGHT(Dados_ordenados[[#This Row],[ID 1-catálogo-código]],1)),'Tratamento de dados'!$T$3:$T$6,0)),"")</f>
        <v/>
      </c>
      <c r="M429" s="67" t="str">
        <f ca="1">IFERROR(VALUE(MID(Dados_ordenados[[#This Row],[ID 1-catálogo-código]],2,7)),"")</f>
        <v/>
      </c>
      <c r="N429" s="68" t="str">
        <f ca="1">IFERROR(VLOOKUP(COUNTIF(catmat_ord_col_range,Dados_ordenados[[#This Row],[ID 1-catálogo-código]])&amp;"-"&amp;Dados_ordenados[[#This Row],[ID 1-catálogo-código]],Dados_tratados[[CATMAT/CATSER - Contagem de ocorrências]:[Área Gestora + ID]],2,FALSE),"")</f>
        <v/>
      </c>
      <c r="O429" s="69" t="str">
        <f ca="1">IFERROR(VLOOKUP(COUNTIF(catmat_ord_col_range,Dados_ordenados[[#This Row],[ID 1-catálogo-código]])&amp;"-"&amp;Dados_ordenados[[#This Row],[ID 1-catálogo-código]],Dados_tratados[[CATMAT/CATSER - Contagem de ocorrências]:[Área Gestora + ID]],3,FALSE),"")</f>
        <v/>
      </c>
      <c r="P429" s="70" t="str">
        <f ca="1">IF(OR(Dados_ordenados[[#This Row],[ID 1-catálogo-código]]="",Dados_ordenados[[#This Row],[ID 1-catálogo-código]]&lt;&gt;catmat_anterior),Dados_ordenados[[#This Row],[Área Gestora-ID]],areagestoraID_anterior&amp;", "&amp;Dados_ordenados[[#This Row],[Área Gestora-ID]])</f>
        <v/>
      </c>
      <c r="Q429" s="70" t="str">
        <f ca="1">IF(OR(Dados_ordenados[[#This Row],[ID 1-catálogo-código]]="",Dados_ordenados[[#This Row],[ID 1-catálogo-código]]&lt;&gt;catmat_proximo),Dados_ordenados[[#This Row],[ID concatenado por catálogo/código]],"")</f>
        <v/>
      </c>
    </row>
    <row r="430" spans="1:17" x14ac:dyDescent="0.25">
      <c r="A430" s="63" t="str">
        <f ca="1">area_gestora_concatenada</f>
        <v/>
      </c>
      <c r="B430" s="64" t="str">
        <f ca="1">IFERROR(IF(INDEX(INDIRECT(area_gestora&amp;"!$B$6:$B$1000"),linha_itemPAC+1)=0,"NÃO INFORMADO",INDEX(INDIRECT(area_gestora&amp;"!$B$6:$B$1000"),linha_itemPAC+1)),"")</f>
        <v/>
      </c>
      <c r="C430" s="64" t="str">
        <f ca="1">IFERROR(IF(INDEX(INDIRECT(area_gestora&amp;"!$D$6:$D$1000"),linha_itemPAC+1)="N/A","N/A", IF(INDEX(INDIRECT(area_gestora&amp;"!$D$6:$D$1000"),linha_itemPAC+1)="","NÃO INFORMADO", IF(INDEX(INDIRECT(area_gestora&amp;"!$D$6:$D$1000"),linha_itemPAC+1)=0,"NÃO INFORMADO", INDEX(INDIRECT(area_gestora&amp;"!$D$6:$D$1000"),linha_itemPAC+1)))),"")</f>
        <v/>
      </c>
      <c r="D430" s="64" t="str">
        <f ca="1">IFERROR(IF(ISERROR(VALUE(Dados_tratados[[#This Row],[Catálogo]]))=FALSE,Dados_tratados[[#This Row],[Catálogo]],VLOOKUP(Dados_tratados[[#This Row],[Catálogo]],$S$3:$T$6,2,FALSE)),"")</f>
        <v/>
      </c>
      <c r="E430" s="64" t="str">
        <f ca="1">IFERROR(IF(INDEX(INDIRECT(area_gestora&amp;"!$E$6:$E$1000"),linha_itemPAC+1)="N/A",9999999,
IF(INDEX(INDIRECT(area_gestora&amp;"!$E$6:$E$1000"),linha_itemPAC+1)="",0,
VALUE(INDEX(INDIRECT(area_gestora&amp;"!$E$6:$E$1000"),linha_itemPAC+1)))),"")</f>
        <v/>
      </c>
      <c r="F430" s="64" t="str">
        <f ca="1">IFERROR(IF(Dados_tratados[[#This Row],[Código CATSER ou Classe CATMAT]]="","",VALUE(1&amp;TEXT(Dados_tratados[[#This Row],[Código CATSER ou Classe CATMAT]],"0000000")&amp;Dados_tratados[[#This Row],[ID Catálogo]])),"")</f>
        <v/>
      </c>
      <c r="G430" s="64" t="str">
        <f ca="1">IF(Dados_tratados[[#This Row],[Código CATSER ou Classe CATMAT]]="","",COUNTIF(catmat_col_range,Dados_tratados[[#This Row],[Concatenação ID 1-catálogo-código]])&amp;"-"&amp;Dados_tratados[[#This Row],[Concatenação ID 1-catálogo-código]])</f>
        <v/>
      </c>
      <c r="H430" s="65" t="str">
        <f ca="1">IFERROR(INDEX(INDIRECT(area_gestora&amp;"!$L$6:$L$1000"),linha_itemPAC+1),"")</f>
        <v/>
      </c>
      <c r="I430" s="66" t="str">
        <f ca="1">Dados_tratados[[#This Row],[Área Gestora]]&amp;"-"&amp;Dados_tratados[[#This Row],[ID PCA]]</f>
        <v>-</v>
      </c>
      <c r="K430" s="67" t="str">
        <f ca="1">IFERROR(SMALL(Dados_tratados[Concatenação ID 1-catálogo-código],ROW(Dados_tratados[[#This Row],[Concatenação ID 1-catálogo-código]])-2),"")</f>
        <v/>
      </c>
      <c r="L430" s="67" t="str">
        <f ca="1">IFERROR(INDEX('Tratamento de dados'!$S$3:$S$6,MATCH(VALUE(RIGHT(Dados_ordenados[[#This Row],[ID 1-catálogo-código]],1)),'Tratamento de dados'!$T$3:$T$6,0)),"")</f>
        <v/>
      </c>
      <c r="M430" s="67" t="str">
        <f ca="1">IFERROR(VALUE(MID(Dados_ordenados[[#This Row],[ID 1-catálogo-código]],2,7)),"")</f>
        <v/>
      </c>
      <c r="N430" s="68" t="str">
        <f ca="1">IFERROR(VLOOKUP(COUNTIF(catmat_ord_col_range,Dados_ordenados[[#This Row],[ID 1-catálogo-código]])&amp;"-"&amp;Dados_ordenados[[#This Row],[ID 1-catálogo-código]],Dados_tratados[[CATMAT/CATSER - Contagem de ocorrências]:[Área Gestora + ID]],2,FALSE),"")</f>
        <v/>
      </c>
      <c r="O430" s="69" t="str">
        <f ca="1">IFERROR(VLOOKUP(COUNTIF(catmat_ord_col_range,Dados_ordenados[[#This Row],[ID 1-catálogo-código]])&amp;"-"&amp;Dados_ordenados[[#This Row],[ID 1-catálogo-código]],Dados_tratados[[CATMAT/CATSER - Contagem de ocorrências]:[Área Gestora + ID]],3,FALSE),"")</f>
        <v/>
      </c>
      <c r="P430" s="70" t="str">
        <f ca="1">IF(OR(Dados_ordenados[[#This Row],[ID 1-catálogo-código]]="",Dados_ordenados[[#This Row],[ID 1-catálogo-código]]&lt;&gt;catmat_anterior),Dados_ordenados[[#This Row],[Área Gestora-ID]],areagestoraID_anterior&amp;", "&amp;Dados_ordenados[[#This Row],[Área Gestora-ID]])</f>
        <v/>
      </c>
      <c r="Q430" s="70" t="str">
        <f ca="1">IF(OR(Dados_ordenados[[#This Row],[ID 1-catálogo-código]]="",Dados_ordenados[[#This Row],[ID 1-catálogo-código]]&lt;&gt;catmat_proximo),Dados_ordenados[[#This Row],[ID concatenado por catálogo/código]],"")</f>
        <v/>
      </c>
    </row>
    <row r="431" spans="1:17" x14ac:dyDescent="0.25">
      <c r="A431" s="63" t="str">
        <f ca="1">area_gestora_concatenada</f>
        <v/>
      </c>
      <c r="B431" s="64" t="str">
        <f ca="1">IFERROR(IF(INDEX(INDIRECT(area_gestora&amp;"!$B$6:$B$1000"),linha_itemPAC+1)=0,"NÃO INFORMADO",INDEX(INDIRECT(area_gestora&amp;"!$B$6:$B$1000"),linha_itemPAC+1)),"")</f>
        <v/>
      </c>
      <c r="C431" s="64" t="str">
        <f ca="1">IFERROR(IF(INDEX(INDIRECT(area_gestora&amp;"!$D$6:$D$1000"),linha_itemPAC+1)="N/A","N/A", IF(INDEX(INDIRECT(area_gestora&amp;"!$D$6:$D$1000"),linha_itemPAC+1)="","NÃO INFORMADO", IF(INDEX(INDIRECT(area_gestora&amp;"!$D$6:$D$1000"),linha_itemPAC+1)=0,"NÃO INFORMADO", INDEX(INDIRECT(area_gestora&amp;"!$D$6:$D$1000"),linha_itemPAC+1)))),"")</f>
        <v/>
      </c>
      <c r="D431" s="64" t="str">
        <f ca="1">IFERROR(IF(ISERROR(VALUE(Dados_tratados[[#This Row],[Catálogo]]))=FALSE,Dados_tratados[[#This Row],[Catálogo]],VLOOKUP(Dados_tratados[[#This Row],[Catálogo]],$S$3:$T$6,2,FALSE)),"")</f>
        <v/>
      </c>
      <c r="E431" s="64" t="str">
        <f ca="1">IFERROR(IF(INDEX(INDIRECT(area_gestora&amp;"!$E$6:$E$1000"),linha_itemPAC+1)="N/A",9999999,
IF(INDEX(INDIRECT(area_gestora&amp;"!$E$6:$E$1000"),linha_itemPAC+1)="",0,
VALUE(INDEX(INDIRECT(area_gestora&amp;"!$E$6:$E$1000"),linha_itemPAC+1)))),"")</f>
        <v/>
      </c>
      <c r="F431" s="64" t="str">
        <f ca="1">IFERROR(IF(Dados_tratados[[#This Row],[Código CATSER ou Classe CATMAT]]="","",VALUE(1&amp;TEXT(Dados_tratados[[#This Row],[Código CATSER ou Classe CATMAT]],"0000000")&amp;Dados_tratados[[#This Row],[ID Catálogo]])),"")</f>
        <v/>
      </c>
      <c r="G431" s="64" t="str">
        <f ca="1">IF(Dados_tratados[[#This Row],[Código CATSER ou Classe CATMAT]]="","",COUNTIF(catmat_col_range,Dados_tratados[[#This Row],[Concatenação ID 1-catálogo-código]])&amp;"-"&amp;Dados_tratados[[#This Row],[Concatenação ID 1-catálogo-código]])</f>
        <v/>
      </c>
      <c r="H431" s="65" t="str">
        <f ca="1">IFERROR(INDEX(INDIRECT(area_gestora&amp;"!$L$6:$L$1000"),linha_itemPAC+1),"")</f>
        <v/>
      </c>
      <c r="I431" s="66" t="str">
        <f ca="1">Dados_tratados[[#This Row],[Área Gestora]]&amp;"-"&amp;Dados_tratados[[#This Row],[ID PCA]]</f>
        <v>-</v>
      </c>
      <c r="K431" s="67" t="str">
        <f ca="1">IFERROR(SMALL(Dados_tratados[Concatenação ID 1-catálogo-código],ROW(Dados_tratados[[#This Row],[Concatenação ID 1-catálogo-código]])-2),"")</f>
        <v/>
      </c>
      <c r="L431" s="67" t="str">
        <f ca="1">IFERROR(INDEX('Tratamento de dados'!$S$3:$S$6,MATCH(VALUE(RIGHT(Dados_ordenados[[#This Row],[ID 1-catálogo-código]],1)),'Tratamento de dados'!$T$3:$T$6,0)),"")</f>
        <v/>
      </c>
      <c r="M431" s="67" t="str">
        <f ca="1">IFERROR(VALUE(MID(Dados_ordenados[[#This Row],[ID 1-catálogo-código]],2,7)),"")</f>
        <v/>
      </c>
      <c r="N431" s="68" t="str">
        <f ca="1">IFERROR(VLOOKUP(COUNTIF(catmat_ord_col_range,Dados_ordenados[[#This Row],[ID 1-catálogo-código]])&amp;"-"&amp;Dados_ordenados[[#This Row],[ID 1-catálogo-código]],Dados_tratados[[CATMAT/CATSER - Contagem de ocorrências]:[Área Gestora + ID]],2,FALSE),"")</f>
        <v/>
      </c>
      <c r="O431" s="69" t="str">
        <f ca="1">IFERROR(VLOOKUP(COUNTIF(catmat_ord_col_range,Dados_ordenados[[#This Row],[ID 1-catálogo-código]])&amp;"-"&amp;Dados_ordenados[[#This Row],[ID 1-catálogo-código]],Dados_tratados[[CATMAT/CATSER - Contagem de ocorrências]:[Área Gestora + ID]],3,FALSE),"")</f>
        <v/>
      </c>
      <c r="P431" s="70" t="str">
        <f ca="1">IF(OR(Dados_ordenados[[#This Row],[ID 1-catálogo-código]]="",Dados_ordenados[[#This Row],[ID 1-catálogo-código]]&lt;&gt;catmat_anterior),Dados_ordenados[[#This Row],[Área Gestora-ID]],areagestoraID_anterior&amp;", "&amp;Dados_ordenados[[#This Row],[Área Gestora-ID]])</f>
        <v/>
      </c>
      <c r="Q431" s="70" t="str">
        <f ca="1">IF(OR(Dados_ordenados[[#This Row],[ID 1-catálogo-código]]="",Dados_ordenados[[#This Row],[ID 1-catálogo-código]]&lt;&gt;catmat_proximo),Dados_ordenados[[#This Row],[ID concatenado por catálogo/código]],"")</f>
        <v/>
      </c>
    </row>
    <row r="432" spans="1:17" x14ac:dyDescent="0.25">
      <c r="A432" s="63" t="str">
        <f ca="1">area_gestora_concatenada</f>
        <v/>
      </c>
      <c r="B432" s="64" t="str">
        <f ca="1">IFERROR(IF(INDEX(INDIRECT(area_gestora&amp;"!$B$6:$B$1000"),linha_itemPAC+1)=0,"NÃO INFORMADO",INDEX(INDIRECT(area_gestora&amp;"!$B$6:$B$1000"),linha_itemPAC+1)),"")</f>
        <v/>
      </c>
      <c r="C432" s="64" t="str">
        <f ca="1">IFERROR(IF(INDEX(INDIRECT(area_gestora&amp;"!$D$6:$D$1000"),linha_itemPAC+1)="N/A","N/A", IF(INDEX(INDIRECT(area_gestora&amp;"!$D$6:$D$1000"),linha_itemPAC+1)="","NÃO INFORMADO", IF(INDEX(INDIRECT(area_gestora&amp;"!$D$6:$D$1000"),linha_itemPAC+1)=0,"NÃO INFORMADO", INDEX(INDIRECT(area_gestora&amp;"!$D$6:$D$1000"),linha_itemPAC+1)))),"")</f>
        <v/>
      </c>
      <c r="D432" s="64" t="str">
        <f ca="1">IFERROR(IF(ISERROR(VALUE(Dados_tratados[[#This Row],[Catálogo]]))=FALSE,Dados_tratados[[#This Row],[Catálogo]],VLOOKUP(Dados_tratados[[#This Row],[Catálogo]],$S$3:$T$6,2,FALSE)),"")</f>
        <v/>
      </c>
      <c r="E432" s="64" t="str">
        <f ca="1">IFERROR(IF(INDEX(INDIRECT(area_gestora&amp;"!$E$6:$E$1000"),linha_itemPAC+1)="N/A",9999999,
IF(INDEX(INDIRECT(area_gestora&amp;"!$E$6:$E$1000"),linha_itemPAC+1)="",0,
VALUE(INDEX(INDIRECT(area_gestora&amp;"!$E$6:$E$1000"),linha_itemPAC+1)))),"")</f>
        <v/>
      </c>
      <c r="F432" s="64" t="str">
        <f ca="1">IFERROR(IF(Dados_tratados[[#This Row],[Código CATSER ou Classe CATMAT]]="","",VALUE(1&amp;TEXT(Dados_tratados[[#This Row],[Código CATSER ou Classe CATMAT]],"0000000")&amp;Dados_tratados[[#This Row],[ID Catálogo]])),"")</f>
        <v/>
      </c>
      <c r="G432" s="64" t="str">
        <f ca="1">IF(Dados_tratados[[#This Row],[Código CATSER ou Classe CATMAT]]="","",COUNTIF(catmat_col_range,Dados_tratados[[#This Row],[Concatenação ID 1-catálogo-código]])&amp;"-"&amp;Dados_tratados[[#This Row],[Concatenação ID 1-catálogo-código]])</f>
        <v/>
      </c>
      <c r="H432" s="65" t="str">
        <f ca="1">IFERROR(INDEX(INDIRECT(area_gestora&amp;"!$L$6:$L$1000"),linha_itemPAC+1),"")</f>
        <v/>
      </c>
      <c r="I432" s="66" t="str">
        <f ca="1">Dados_tratados[[#This Row],[Área Gestora]]&amp;"-"&amp;Dados_tratados[[#This Row],[ID PCA]]</f>
        <v>-</v>
      </c>
      <c r="K432" s="67" t="str">
        <f ca="1">IFERROR(SMALL(Dados_tratados[Concatenação ID 1-catálogo-código],ROW(Dados_tratados[[#This Row],[Concatenação ID 1-catálogo-código]])-2),"")</f>
        <v/>
      </c>
      <c r="L432" s="67" t="str">
        <f ca="1">IFERROR(INDEX('Tratamento de dados'!$S$3:$S$6,MATCH(VALUE(RIGHT(Dados_ordenados[[#This Row],[ID 1-catálogo-código]],1)),'Tratamento de dados'!$T$3:$T$6,0)),"")</f>
        <v/>
      </c>
      <c r="M432" s="67" t="str">
        <f ca="1">IFERROR(VALUE(MID(Dados_ordenados[[#This Row],[ID 1-catálogo-código]],2,7)),"")</f>
        <v/>
      </c>
      <c r="N432" s="68" t="str">
        <f ca="1">IFERROR(VLOOKUP(COUNTIF(catmat_ord_col_range,Dados_ordenados[[#This Row],[ID 1-catálogo-código]])&amp;"-"&amp;Dados_ordenados[[#This Row],[ID 1-catálogo-código]],Dados_tratados[[CATMAT/CATSER - Contagem de ocorrências]:[Área Gestora + ID]],2,FALSE),"")</f>
        <v/>
      </c>
      <c r="O432" s="69" t="str">
        <f ca="1">IFERROR(VLOOKUP(COUNTIF(catmat_ord_col_range,Dados_ordenados[[#This Row],[ID 1-catálogo-código]])&amp;"-"&amp;Dados_ordenados[[#This Row],[ID 1-catálogo-código]],Dados_tratados[[CATMAT/CATSER - Contagem de ocorrências]:[Área Gestora + ID]],3,FALSE),"")</f>
        <v/>
      </c>
      <c r="P432" s="70" t="str">
        <f ca="1">IF(OR(Dados_ordenados[[#This Row],[ID 1-catálogo-código]]="",Dados_ordenados[[#This Row],[ID 1-catálogo-código]]&lt;&gt;catmat_anterior),Dados_ordenados[[#This Row],[Área Gestora-ID]],areagestoraID_anterior&amp;", "&amp;Dados_ordenados[[#This Row],[Área Gestora-ID]])</f>
        <v/>
      </c>
      <c r="Q432" s="70" t="str">
        <f ca="1">IF(OR(Dados_ordenados[[#This Row],[ID 1-catálogo-código]]="",Dados_ordenados[[#This Row],[ID 1-catálogo-código]]&lt;&gt;catmat_proximo),Dados_ordenados[[#This Row],[ID concatenado por catálogo/código]],"")</f>
        <v/>
      </c>
    </row>
    <row r="433" spans="1:17" x14ac:dyDescent="0.25">
      <c r="A433" s="63" t="str">
        <f ca="1">area_gestora_concatenada</f>
        <v/>
      </c>
      <c r="B433" s="64" t="str">
        <f ca="1">IFERROR(IF(INDEX(INDIRECT(area_gestora&amp;"!$B$6:$B$1000"),linha_itemPAC+1)=0,"NÃO INFORMADO",INDEX(INDIRECT(area_gestora&amp;"!$B$6:$B$1000"),linha_itemPAC+1)),"")</f>
        <v/>
      </c>
      <c r="C433" s="64" t="str">
        <f ca="1">IFERROR(IF(INDEX(INDIRECT(area_gestora&amp;"!$D$6:$D$1000"),linha_itemPAC+1)="N/A","N/A", IF(INDEX(INDIRECT(area_gestora&amp;"!$D$6:$D$1000"),linha_itemPAC+1)="","NÃO INFORMADO", IF(INDEX(INDIRECT(area_gestora&amp;"!$D$6:$D$1000"),linha_itemPAC+1)=0,"NÃO INFORMADO", INDEX(INDIRECT(area_gestora&amp;"!$D$6:$D$1000"),linha_itemPAC+1)))),"")</f>
        <v/>
      </c>
      <c r="D433" s="64" t="str">
        <f ca="1">IFERROR(IF(ISERROR(VALUE(Dados_tratados[[#This Row],[Catálogo]]))=FALSE,Dados_tratados[[#This Row],[Catálogo]],VLOOKUP(Dados_tratados[[#This Row],[Catálogo]],$S$3:$T$6,2,FALSE)),"")</f>
        <v/>
      </c>
      <c r="E433" s="64" t="str">
        <f ca="1">IFERROR(IF(INDEX(INDIRECT(area_gestora&amp;"!$E$6:$E$1000"),linha_itemPAC+1)="N/A",9999999,
IF(INDEX(INDIRECT(area_gestora&amp;"!$E$6:$E$1000"),linha_itemPAC+1)="",0,
VALUE(INDEX(INDIRECT(area_gestora&amp;"!$E$6:$E$1000"),linha_itemPAC+1)))),"")</f>
        <v/>
      </c>
      <c r="F433" s="64" t="str">
        <f ca="1">IFERROR(IF(Dados_tratados[[#This Row],[Código CATSER ou Classe CATMAT]]="","",VALUE(1&amp;TEXT(Dados_tratados[[#This Row],[Código CATSER ou Classe CATMAT]],"0000000")&amp;Dados_tratados[[#This Row],[ID Catálogo]])),"")</f>
        <v/>
      </c>
      <c r="G433" s="64" t="str">
        <f ca="1">IF(Dados_tratados[[#This Row],[Código CATSER ou Classe CATMAT]]="","",COUNTIF(catmat_col_range,Dados_tratados[[#This Row],[Concatenação ID 1-catálogo-código]])&amp;"-"&amp;Dados_tratados[[#This Row],[Concatenação ID 1-catálogo-código]])</f>
        <v/>
      </c>
      <c r="H433" s="65" t="str">
        <f ca="1">IFERROR(INDEX(INDIRECT(area_gestora&amp;"!$L$6:$L$1000"),linha_itemPAC+1),"")</f>
        <v/>
      </c>
      <c r="I433" s="66" t="str">
        <f ca="1">Dados_tratados[[#This Row],[Área Gestora]]&amp;"-"&amp;Dados_tratados[[#This Row],[ID PCA]]</f>
        <v>-</v>
      </c>
      <c r="K433" s="67" t="str">
        <f ca="1">IFERROR(SMALL(Dados_tratados[Concatenação ID 1-catálogo-código],ROW(Dados_tratados[[#This Row],[Concatenação ID 1-catálogo-código]])-2),"")</f>
        <v/>
      </c>
      <c r="L433" s="67" t="str">
        <f ca="1">IFERROR(INDEX('Tratamento de dados'!$S$3:$S$6,MATCH(VALUE(RIGHT(Dados_ordenados[[#This Row],[ID 1-catálogo-código]],1)),'Tratamento de dados'!$T$3:$T$6,0)),"")</f>
        <v/>
      </c>
      <c r="M433" s="67" t="str">
        <f ca="1">IFERROR(VALUE(MID(Dados_ordenados[[#This Row],[ID 1-catálogo-código]],2,7)),"")</f>
        <v/>
      </c>
      <c r="N433" s="68" t="str">
        <f ca="1">IFERROR(VLOOKUP(COUNTIF(catmat_ord_col_range,Dados_ordenados[[#This Row],[ID 1-catálogo-código]])&amp;"-"&amp;Dados_ordenados[[#This Row],[ID 1-catálogo-código]],Dados_tratados[[CATMAT/CATSER - Contagem de ocorrências]:[Área Gestora + ID]],2,FALSE),"")</f>
        <v/>
      </c>
      <c r="O433" s="69" t="str">
        <f ca="1">IFERROR(VLOOKUP(COUNTIF(catmat_ord_col_range,Dados_ordenados[[#This Row],[ID 1-catálogo-código]])&amp;"-"&amp;Dados_ordenados[[#This Row],[ID 1-catálogo-código]],Dados_tratados[[CATMAT/CATSER - Contagem de ocorrências]:[Área Gestora + ID]],3,FALSE),"")</f>
        <v/>
      </c>
      <c r="P433" s="70" t="str">
        <f ca="1">IF(OR(Dados_ordenados[[#This Row],[ID 1-catálogo-código]]="",Dados_ordenados[[#This Row],[ID 1-catálogo-código]]&lt;&gt;catmat_anterior),Dados_ordenados[[#This Row],[Área Gestora-ID]],areagestoraID_anterior&amp;", "&amp;Dados_ordenados[[#This Row],[Área Gestora-ID]])</f>
        <v/>
      </c>
      <c r="Q433" s="70" t="str">
        <f ca="1">IF(OR(Dados_ordenados[[#This Row],[ID 1-catálogo-código]]="",Dados_ordenados[[#This Row],[ID 1-catálogo-código]]&lt;&gt;catmat_proximo),Dados_ordenados[[#This Row],[ID concatenado por catálogo/código]],"")</f>
        <v/>
      </c>
    </row>
    <row r="434" spans="1:17" x14ac:dyDescent="0.25">
      <c r="A434" s="63" t="str">
        <f ca="1">area_gestora_concatenada</f>
        <v/>
      </c>
      <c r="B434" s="64" t="str">
        <f ca="1">IFERROR(IF(INDEX(INDIRECT(area_gestora&amp;"!$B$6:$B$1000"),linha_itemPAC+1)=0,"NÃO INFORMADO",INDEX(INDIRECT(area_gestora&amp;"!$B$6:$B$1000"),linha_itemPAC+1)),"")</f>
        <v/>
      </c>
      <c r="C434" s="64" t="str">
        <f ca="1">IFERROR(IF(INDEX(INDIRECT(area_gestora&amp;"!$D$6:$D$1000"),linha_itemPAC+1)="N/A","N/A", IF(INDEX(INDIRECT(area_gestora&amp;"!$D$6:$D$1000"),linha_itemPAC+1)="","NÃO INFORMADO", IF(INDEX(INDIRECT(area_gestora&amp;"!$D$6:$D$1000"),linha_itemPAC+1)=0,"NÃO INFORMADO", INDEX(INDIRECT(area_gestora&amp;"!$D$6:$D$1000"),linha_itemPAC+1)))),"")</f>
        <v/>
      </c>
      <c r="D434" s="64" t="str">
        <f ca="1">IFERROR(IF(ISERROR(VALUE(Dados_tratados[[#This Row],[Catálogo]]))=FALSE,Dados_tratados[[#This Row],[Catálogo]],VLOOKUP(Dados_tratados[[#This Row],[Catálogo]],$S$3:$T$6,2,FALSE)),"")</f>
        <v/>
      </c>
      <c r="E434" s="64" t="str">
        <f ca="1">IFERROR(IF(INDEX(INDIRECT(area_gestora&amp;"!$E$6:$E$1000"),linha_itemPAC+1)="N/A",9999999,
IF(INDEX(INDIRECT(area_gestora&amp;"!$E$6:$E$1000"),linha_itemPAC+1)="",0,
VALUE(INDEX(INDIRECT(area_gestora&amp;"!$E$6:$E$1000"),linha_itemPAC+1)))),"")</f>
        <v/>
      </c>
      <c r="F434" s="64" t="str">
        <f ca="1">IFERROR(IF(Dados_tratados[[#This Row],[Código CATSER ou Classe CATMAT]]="","",VALUE(1&amp;TEXT(Dados_tratados[[#This Row],[Código CATSER ou Classe CATMAT]],"0000000")&amp;Dados_tratados[[#This Row],[ID Catálogo]])),"")</f>
        <v/>
      </c>
      <c r="G434" s="64" t="str">
        <f ca="1">IF(Dados_tratados[[#This Row],[Código CATSER ou Classe CATMAT]]="","",COUNTIF(catmat_col_range,Dados_tratados[[#This Row],[Concatenação ID 1-catálogo-código]])&amp;"-"&amp;Dados_tratados[[#This Row],[Concatenação ID 1-catálogo-código]])</f>
        <v/>
      </c>
      <c r="H434" s="65" t="str">
        <f ca="1">IFERROR(INDEX(INDIRECT(area_gestora&amp;"!$L$6:$L$1000"),linha_itemPAC+1),"")</f>
        <v/>
      </c>
      <c r="I434" s="66" t="str">
        <f ca="1">Dados_tratados[[#This Row],[Área Gestora]]&amp;"-"&amp;Dados_tratados[[#This Row],[ID PCA]]</f>
        <v>-</v>
      </c>
      <c r="K434" s="67" t="str">
        <f ca="1">IFERROR(SMALL(Dados_tratados[Concatenação ID 1-catálogo-código],ROW(Dados_tratados[[#This Row],[Concatenação ID 1-catálogo-código]])-2),"")</f>
        <v/>
      </c>
      <c r="L434" s="67" t="str">
        <f ca="1">IFERROR(INDEX('Tratamento de dados'!$S$3:$S$6,MATCH(VALUE(RIGHT(Dados_ordenados[[#This Row],[ID 1-catálogo-código]],1)),'Tratamento de dados'!$T$3:$T$6,0)),"")</f>
        <v/>
      </c>
      <c r="M434" s="67" t="str">
        <f ca="1">IFERROR(VALUE(MID(Dados_ordenados[[#This Row],[ID 1-catálogo-código]],2,7)),"")</f>
        <v/>
      </c>
      <c r="N434" s="68" t="str">
        <f ca="1">IFERROR(VLOOKUP(COUNTIF(catmat_ord_col_range,Dados_ordenados[[#This Row],[ID 1-catálogo-código]])&amp;"-"&amp;Dados_ordenados[[#This Row],[ID 1-catálogo-código]],Dados_tratados[[CATMAT/CATSER - Contagem de ocorrências]:[Área Gestora + ID]],2,FALSE),"")</f>
        <v/>
      </c>
      <c r="O434" s="69" t="str">
        <f ca="1">IFERROR(VLOOKUP(COUNTIF(catmat_ord_col_range,Dados_ordenados[[#This Row],[ID 1-catálogo-código]])&amp;"-"&amp;Dados_ordenados[[#This Row],[ID 1-catálogo-código]],Dados_tratados[[CATMAT/CATSER - Contagem de ocorrências]:[Área Gestora + ID]],3,FALSE),"")</f>
        <v/>
      </c>
      <c r="P434" s="70" t="str">
        <f ca="1">IF(OR(Dados_ordenados[[#This Row],[ID 1-catálogo-código]]="",Dados_ordenados[[#This Row],[ID 1-catálogo-código]]&lt;&gt;catmat_anterior),Dados_ordenados[[#This Row],[Área Gestora-ID]],areagestoraID_anterior&amp;", "&amp;Dados_ordenados[[#This Row],[Área Gestora-ID]])</f>
        <v/>
      </c>
      <c r="Q434" s="70" t="str">
        <f ca="1">IF(OR(Dados_ordenados[[#This Row],[ID 1-catálogo-código]]="",Dados_ordenados[[#This Row],[ID 1-catálogo-código]]&lt;&gt;catmat_proximo),Dados_ordenados[[#This Row],[ID concatenado por catálogo/código]],"")</f>
        <v/>
      </c>
    </row>
    <row r="435" spans="1:17" x14ac:dyDescent="0.25">
      <c r="A435" s="63" t="str">
        <f ca="1">area_gestora_concatenada</f>
        <v/>
      </c>
      <c r="B435" s="64" t="str">
        <f ca="1">IFERROR(IF(INDEX(INDIRECT(area_gestora&amp;"!$B$6:$B$1000"),linha_itemPAC+1)=0,"NÃO INFORMADO",INDEX(INDIRECT(area_gestora&amp;"!$B$6:$B$1000"),linha_itemPAC+1)),"")</f>
        <v/>
      </c>
      <c r="C435" s="64" t="str">
        <f ca="1">IFERROR(IF(INDEX(INDIRECT(area_gestora&amp;"!$D$6:$D$1000"),linha_itemPAC+1)="N/A","N/A", IF(INDEX(INDIRECT(area_gestora&amp;"!$D$6:$D$1000"),linha_itemPAC+1)="","NÃO INFORMADO", IF(INDEX(INDIRECT(area_gestora&amp;"!$D$6:$D$1000"),linha_itemPAC+1)=0,"NÃO INFORMADO", INDEX(INDIRECT(area_gestora&amp;"!$D$6:$D$1000"),linha_itemPAC+1)))),"")</f>
        <v/>
      </c>
      <c r="D435" s="64" t="str">
        <f ca="1">IFERROR(IF(ISERROR(VALUE(Dados_tratados[[#This Row],[Catálogo]]))=FALSE,Dados_tratados[[#This Row],[Catálogo]],VLOOKUP(Dados_tratados[[#This Row],[Catálogo]],$S$3:$T$6,2,FALSE)),"")</f>
        <v/>
      </c>
      <c r="E435" s="64" t="str">
        <f ca="1">IFERROR(IF(INDEX(INDIRECT(area_gestora&amp;"!$E$6:$E$1000"),linha_itemPAC+1)="N/A",9999999,
IF(INDEX(INDIRECT(area_gestora&amp;"!$E$6:$E$1000"),linha_itemPAC+1)="",0,
VALUE(INDEX(INDIRECT(area_gestora&amp;"!$E$6:$E$1000"),linha_itemPAC+1)))),"")</f>
        <v/>
      </c>
      <c r="F435" s="64" t="str">
        <f ca="1">IFERROR(IF(Dados_tratados[[#This Row],[Código CATSER ou Classe CATMAT]]="","",VALUE(1&amp;TEXT(Dados_tratados[[#This Row],[Código CATSER ou Classe CATMAT]],"0000000")&amp;Dados_tratados[[#This Row],[ID Catálogo]])),"")</f>
        <v/>
      </c>
      <c r="G435" s="64" t="str">
        <f ca="1">IF(Dados_tratados[[#This Row],[Código CATSER ou Classe CATMAT]]="","",COUNTIF(catmat_col_range,Dados_tratados[[#This Row],[Concatenação ID 1-catálogo-código]])&amp;"-"&amp;Dados_tratados[[#This Row],[Concatenação ID 1-catálogo-código]])</f>
        <v/>
      </c>
      <c r="H435" s="65" t="str">
        <f ca="1">IFERROR(INDEX(INDIRECT(area_gestora&amp;"!$L$6:$L$1000"),linha_itemPAC+1),"")</f>
        <v/>
      </c>
      <c r="I435" s="66" t="str">
        <f ca="1">Dados_tratados[[#This Row],[Área Gestora]]&amp;"-"&amp;Dados_tratados[[#This Row],[ID PCA]]</f>
        <v>-</v>
      </c>
      <c r="K435" s="67" t="str">
        <f ca="1">IFERROR(SMALL(Dados_tratados[Concatenação ID 1-catálogo-código],ROW(Dados_tratados[[#This Row],[Concatenação ID 1-catálogo-código]])-2),"")</f>
        <v/>
      </c>
      <c r="L435" s="67" t="str">
        <f ca="1">IFERROR(INDEX('Tratamento de dados'!$S$3:$S$6,MATCH(VALUE(RIGHT(Dados_ordenados[[#This Row],[ID 1-catálogo-código]],1)),'Tratamento de dados'!$T$3:$T$6,0)),"")</f>
        <v/>
      </c>
      <c r="M435" s="67" t="str">
        <f ca="1">IFERROR(VALUE(MID(Dados_ordenados[[#This Row],[ID 1-catálogo-código]],2,7)),"")</f>
        <v/>
      </c>
      <c r="N435" s="68" t="str">
        <f ca="1">IFERROR(VLOOKUP(COUNTIF(catmat_ord_col_range,Dados_ordenados[[#This Row],[ID 1-catálogo-código]])&amp;"-"&amp;Dados_ordenados[[#This Row],[ID 1-catálogo-código]],Dados_tratados[[CATMAT/CATSER - Contagem de ocorrências]:[Área Gestora + ID]],2,FALSE),"")</f>
        <v/>
      </c>
      <c r="O435" s="69" t="str">
        <f ca="1">IFERROR(VLOOKUP(COUNTIF(catmat_ord_col_range,Dados_ordenados[[#This Row],[ID 1-catálogo-código]])&amp;"-"&amp;Dados_ordenados[[#This Row],[ID 1-catálogo-código]],Dados_tratados[[CATMAT/CATSER - Contagem de ocorrências]:[Área Gestora + ID]],3,FALSE),"")</f>
        <v/>
      </c>
      <c r="P435" s="70" t="str">
        <f ca="1">IF(OR(Dados_ordenados[[#This Row],[ID 1-catálogo-código]]="",Dados_ordenados[[#This Row],[ID 1-catálogo-código]]&lt;&gt;catmat_anterior),Dados_ordenados[[#This Row],[Área Gestora-ID]],areagestoraID_anterior&amp;", "&amp;Dados_ordenados[[#This Row],[Área Gestora-ID]])</f>
        <v/>
      </c>
      <c r="Q435" s="70" t="str">
        <f ca="1">IF(OR(Dados_ordenados[[#This Row],[ID 1-catálogo-código]]="",Dados_ordenados[[#This Row],[ID 1-catálogo-código]]&lt;&gt;catmat_proximo),Dados_ordenados[[#This Row],[ID concatenado por catálogo/código]],"")</f>
        <v/>
      </c>
    </row>
    <row r="436" spans="1:17" x14ac:dyDescent="0.25">
      <c r="A436" s="63" t="str">
        <f ca="1">area_gestora_concatenada</f>
        <v/>
      </c>
      <c r="B436" s="64" t="str">
        <f ca="1">IFERROR(IF(INDEX(INDIRECT(area_gestora&amp;"!$B$6:$B$1000"),linha_itemPAC+1)=0,"NÃO INFORMADO",INDEX(INDIRECT(area_gestora&amp;"!$B$6:$B$1000"),linha_itemPAC+1)),"")</f>
        <v/>
      </c>
      <c r="C436" s="64" t="str">
        <f ca="1">IFERROR(IF(INDEX(INDIRECT(area_gestora&amp;"!$D$6:$D$1000"),linha_itemPAC+1)="N/A","N/A", IF(INDEX(INDIRECT(area_gestora&amp;"!$D$6:$D$1000"),linha_itemPAC+1)="","NÃO INFORMADO", IF(INDEX(INDIRECT(area_gestora&amp;"!$D$6:$D$1000"),linha_itemPAC+1)=0,"NÃO INFORMADO", INDEX(INDIRECT(area_gestora&amp;"!$D$6:$D$1000"),linha_itemPAC+1)))),"")</f>
        <v/>
      </c>
      <c r="D436" s="64" t="str">
        <f ca="1">IFERROR(IF(ISERROR(VALUE(Dados_tratados[[#This Row],[Catálogo]]))=FALSE,Dados_tratados[[#This Row],[Catálogo]],VLOOKUP(Dados_tratados[[#This Row],[Catálogo]],$S$3:$T$6,2,FALSE)),"")</f>
        <v/>
      </c>
      <c r="E436" s="64" t="str">
        <f ca="1">IFERROR(IF(INDEX(INDIRECT(area_gestora&amp;"!$E$6:$E$1000"),linha_itemPAC+1)="N/A",9999999,
IF(INDEX(INDIRECT(area_gestora&amp;"!$E$6:$E$1000"),linha_itemPAC+1)="",0,
VALUE(INDEX(INDIRECT(area_gestora&amp;"!$E$6:$E$1000"),linha_itemPAC+1)))),"")</f>
        <v/>
      </c>
      <c r="F436" s="64" t="str">
        <f ca="1">IFERROR(IF(Dados_tratados[[#This Row],[Código CATSER ou Classe CATMAT]]="","",VALUE(1&amp;TEXT(Dados_tratados[[#This Row],[Código CATSER ou Classe CATMAT]],"0000000")&amp;Dados_tratados[[#This Row],[ID Catálogo]])),"")</f>
        <v/>
      </c>
      <c r="G436" s="64" t="str">
        <f ca="1">IF(Dados_tratados[[#This Row],[Código CATSER ou Classe CATMAT]]="","",COUNTIF(catmat_col_range,Dados_tratados[[#This Row],[Concatenação ID 1-catálogo-código]])&amp;"-"&amp;Dados_tratados[[#This Row],[Concatenação ID 1-catálogo-código]])</f>
        <v/>
      </c>
      <c r="H436" s="65" t="str">
        <f ca="1">IFERROR(INDEX(INDIRECT(area_gestora&amp;"!$L$6:$L$1000"),linha_itemPAC+1),"")</f>
        <v/>
      </c>
      <c r="I436" s="66" t="str">
        <f ca="1">Dados_tratados[[#This Row],[Área Gestora]]&amp;"-"&amp;Dados_tratados[[#This Row],[ID PCA]]</f>
        <v>-</v>
      </c>
      <c r="K436" s="67" t="str">
        <f ca="1">IFERROR(SMALL(Dados_tratados[Concatenação ID 1-catálogo-código],ROW(Dados_tratados[[#This Row],[Concatenação ID 1-catálogo-código]])-2),"")</f>
        <v/>
      </c>
      <c r="L436" s="67" t="str">
        <f ca="1">IFERROR(INDEX('Tratamento de dados'!$S$3:$S$6,MATCH(VALUE(RIGHT(Dados_ordenados[[#This Row],[ID 1-catálogo-código]],1)),'Tratamento de dados'!$T$3:$T$6,0)),"")</f>
        <v/>
      </c>
      <c r="M436" s="67" t="str">
        <f ca="1">IFERROR(VALUE(MID(Dados_ordenados[[#This Row],[ID 1-catálogo-código]],2,7)),"")</f>
        <v/>
      </c>
      <c r="N436" s="68" t="str">
        <f ca="1">IFERROR(VLOOKUP(COUNTIF(catmat_ord_col_range,Dados_ordenados[[#This Row],[ID 1-catálogo-código]])&amp;"-"&amp;Dados_ordenados[[#This Row],[ID 1-catálogo-código]],Dados_tratados[[CATMAT/CATSER - Contagem de ocorrências]:[Área Gestora + ID]],2,FALSE),"")</f>
        <v/>
      </c>
      <c r="O436" s="69" t="str">
        <f ca="1">IFERROR(VLOOKUP(COUNTIF(catmat_ord_col_range,Dados_ordenados[[#This Row],[ID 1-catálogo-código]])&amp;"-"&amp;Dados_ordenados[[#This Row],[ID 1-catálogo-código]],Dados_tratados[[CATMAT/CATSER - Contagem de ocorrências]:[Área Gestora + ID]],3,FALSE),"")</f>
        <v/>
      </c>
      <c r="P436" s="70" t="str">
        <f ca="1">IF(OR(Dados_ordenados[[#This Row],[ID 1-catálogo-código]]="",Dados_ordenados[[#This Row],[ID 1-catálogo-código]]&lt;&gt;catmat_anterior),Dados_ordenados[[#This Row],[Área Gestora-ID]],areagestoraID_anterior&amp;", "&amp;Dados_ordenados[[#This Row],[Área Gestora-ID]])</f>
        <v/>
      </c>
      <c r="Q436" s="70" t="str">
        <f ca="1">IF(OR(Dados_ordenados[[#This Row],[ID 1-catálogo-código]]="",Dados_ordenados[[#This Row],[ID 1-catálogo-código]]&lt;&gt;catmat_proximo),Dados_ordenados[[#This Row],[ID concatenado por catálogo/código]],"")</f>
        <v/>
      </c>
    </row>
    <row r="437" spans="1:17" x14ac:dyDescent="0.25">
      <c r="A437" s="63" t="str">
        <f ca="1">area_gestora_concatenada</f>
        <v/>
      </c>
      <c r="B437" s="64" t="str">
        <f ca="1">IFERROR(IF(INDEX(INDIRECT(area_gestora&amp;"!$B$6:$B$1000"),linha_itemPAC+1)=0,"NÃO INFORMADO",INDEX(INDIRECT(area_gestora&amp;"!$B$6:$B$1000"),linha_itemPAC+1)),"")</f>
        <v/>
      </c>
      <c r="C437" s="64" t="str">
        <f ca="1">IFERROR(IF(INDEX(INDIRECT(area_gestora&amp;"!$D$6:$D$1000"),linha_itemPAC+1)="N/A","N/A", IF(INDEX(INDIRECT(area_gestora&amp;"!$D$6:$D$1000"),linha_itemPAC+1)="","NÃO INFORMADO", IF(INDEX(INDIRECT(area_gestora&amp;"!$D$6:$D$1000"),linha_itemPAC+1)=0,"NÃO INFORMADO", INDEX(INDIRECT(area_gestora&amp;"!$D$6:$D$1000"),linha_itemPAC+1)))),"")</f>
        <v/>
      </c>
      <c r="D437" s="64" t="str">
        <f ca="1">IFERROR(IF(ISERROR(VALUE(Dados_tratados[[#This Row],[Catálogo]]))=FALSE,Dados_tratados[[#This Row],[Catálogo]],VLOOKUP(Dados_tratados[[#This Row],[Catálogo]],$S$3:$T$6,2,FALSE)),"")</f>
        <v/>
      </c>
      <c r="E437" s="64" t="str">
        <f ca="1">IFERROR(IF(INDEX(INDIRECT(area_gestora&amp;"!$E$6:$E$1000"),linha_itemPAC+1)="N/A",9999999,
IF(INDEX(INDIRECT(area_gestora&amp;"!$E$6:$E$1000"),linha_itemPAC+1)="",0,
VALUE(INDEX(INDIRECT(area_gestora&amp;"!$E$6:$E$1000"),linha_itemPAC+1)))),"")</f>
        <v/>
      </c>
      <c r="F437" s="64" t="str">
        <f ca="1">IFERROR(IF(Dados_tratados[[#This Row],[Código CATSER ou Classe CATMAT]]="","",VALUE(1&amp;TEXT(Dados_tratados[[#This Row],[Código CATSER ou Classe CATMAT]],"0000000")&amp;Dados_tratados[[#This Row],[ID Catálogo]])),"")</f>
        <v/>
      </c>
      <c r="G437" s="64" t="str">
        <f ca="1">IF(Dados_tratados[[#This Row],[Código CATSER ou Classe CATMAT]]="","",COUNTIF(catmat_col_range,Dados_tratados[[#This Row],[Concatenação ID 1-catálogo-código]])&amp;"-"&amp;Dados_tratados[[#This Row],[Concatenação ID 1-catálogo-código]])</f>
        <v/>
      </c>
      <c r="H437" s="65" t="str">
        <f ca="1">IFERROR(INDEX(INDIRECT(area_gestora&amp;"!$L$6:$L$1000"),linha_itemPAC+1),"")</f>
        <v/>
      </c>
      <c r="I437" s="66" t="str">
        <f ca="1">Dados_tratados[[#This Row],[Área Gestora]]&amp;"-"&amp;Dados_tratados[[#This Row],[ID PCA]]</f>
        <v>-</v>
      </c>
      <c r="K437" s="67" t="str">
        <f ca="1">IFERROR(SMALL(Dados_tratados[Concatenação ID 1-catálogo-código],ROW(Dados_tratados[[#This Row],[Concatenação ID 1-catálogo-código]])-2),"")</f>
        <v/>
      </c>
      <c r="L437" s="67" t="str">
        <f ca="1">IFERROR(INDEX('Tratamento de dados'!$S$3:$S$6,MATCH(VALUE(RIGHT(Dados_ordenados[[#This Row],[ID 1-catálogo-código]],1)),'Tratamento de dados'!$T$3:$T$6,0)),"")</f>
        <v/>
      </c>
      <c r="M437" s="67" t="str">
        <f ca="1">IFERROR(VALUE(MID(Dados_ordenados[[#This Row],[ID 1-catálogo-código]],2,7)),"")</f>
        <v/>
      </c>
      <c r="N437" s="68" t="str">
        <f ca="1">IFERROR(VLOOKUP(COUNTIF(catmat_ord_col_range,Dados_ordenados[[#This Row],[ID 1-catálogo-código]])&amp;"-"&amp;Dados_ordenados[[#This Row],[ID 1-catálogo-código]],Dados_tratados[[CATMAT/CATSER - Contagem de ocorrências]:[Área Gestora + ID]],2,FALSE),"")</f>
        <v/>
      </c>
      <c r="O437" s="69" t="str">
        <f ca="1">IFERROR(VLOOKUP(COUNTIF(catmat_ord_col_range,Dados_ordenados[[#This Row],[ID 1-catálogo-código]])&amp;"-"&amp;Dados_ordenados[[#This Row],[ID 1-catálogo-código]],Dados_tratados[[CATMAT/CATSER - Contagem de ocorrências]:[Área Gestora + ID]],3,FALSE),"")</f>
        <v/>
      </c>
      <c r="P437" s="70" t="str">
        <f ca="1">IF(OR(Dados_ordenados[[#This Row],[ID 1-catálogo-código]]="",Dados_ordenados[[#This Row],[ID 1-catálogo-código]]&lt;&gt;catmat_anterior),Dados_ordenados[[#This Row],[Área Gestora-ID]],areagestoraID_anterior&amp;", "&amp;Dados_ordenados[[#This Row],[Área Gestora-ID]])</f>
        <v/>
      </c>
      <c r="Q437" s="70" t="str">
        <f ca="1">IF(OR(Dados_ordenados[[#This Row],[ID 1-catálogo-código]]="",Dados_ordenados[[#This Row],[ID 1-catálogo-código]]&lt;&gt;catmat_proximo),Dados_ordenados[[#This Row],[ID concatenado por catálogo/código]],"")</f>
        <v/>
      </c>
    </row>
    <row r="438" spans="1:17" x14ac:dyDescent="0.25">
      <c r="A438" s="63" t="str">
        <f ca="1">area_gestora_concatenada</f>
        <v/>
      </c>
      <c r="B438" s="64" t="str">
        <f ca="1">IFERROR(IF(INDEX(INDIRECT(area_gestora&amp;"!$B$6:$B$1000"),linha_itemPAC+1)=0,"NÃO INFORMADO",INDEX(INDIRECT(area_gestora&amp;"!$B$6:$B$1000"),linha_itemPAC+1)),"")</f>
        <v/>
      </c>
      <c r="C438" s="64" t="str">
        <f ca="1">IFERROR(IF(INDEX(INDIRECT(area_gestora&amp;"!$D$6:$D$1000"),linha_itemPAC+1)="N/A","N/A", IF(INDEX(INDIRECT(area_gestora&amp;"!$D$6:$D$1000"),linha_itemPAC+1)="","NÃO INFORMADO", IF(INDEX(INDIRECT(area_gestora&amp;"!$D$6:$D$1000"),linha_itemPAC+1)=0,"NÃO INFORMADO", INDEX(INDIRECT(area_gestora&amp;"!$D$6:$D$1000"),linha_itemPAC+1)))),"")</f>
        <v/>
      </c>
      <c r="D438" s="64" t="str">
        <f ca="1">IFERROR(IF(ISERROR(VALUE(Dados_tratados[[#This Row],[Catálogo]]))=FALSE,Dados_tratados[[#This Row],[Catálogo]],VLOOKUP(Dados_tratados[[#This Row],[Catálogo]],$S$3:$T$6,2,FALSE)),"")</f>
        <v/>
      </c>
      <c r="E438" s="64" t="str">
        <f ca="1">IFERROR(IF(INDEX(INDIRECT(area_gestora&amp;"!$E$6:$E$1000"),linha_itemPAC+1)="N/A",9999999,
IF(INDEX(INDIRECT(area_gestora&amp;"!$E$6:$E$1000"),linha_itemPAC+1)="",0,
VALUE(INDEX(INDIRECT(area_gestora&amp;"!$E$6:$E$1000"),linha_itemPAC+1)))),"")</f>
        <v/>
      </c>
      <c r="F438" s="64" t="str">
        <f ca="1">IFERROR(IF(Dados_tratados[[#This Row],[Código CATSER ou Classe CATMAT]]="","",VALUE(1&amp;TEXT(Dados_tratados[[#This Row],[Código CATSER ou Classe CATMAT]],"0000000")&amp;Dados_tratados[[#This Row],[ID Catálogo]])),"")</f>
        <v/>
      </c>
      <c r="G438" s="64" t="str">
        <f ca="1">IF(Dados_tratados[[#This Row],[Código CATSER ou Classe CATMAT]]="","",COUNTIF(catmat_col_range,Dados_tratados[[#This Row],[Concatenação ID 1-catálogo-código]])&amp;"-"&amp;Dados_tratados[[#This Row],[Concatenação ID 1-catálogo-código]])</f>
        <v/>
      </c>
      <c r="H438" s="65" t="str">
        <f ca="1">IFERROR(INDEX(INDIRECT(area_gestora&amp;"!$L$6:$L$1000"),linha_itemPAC+1),"")</f>
        <v/>
      </c>
      <c r="I438" s="66" t="str">
        <f ca="1">Dados_tratados[[#This Row],[Área Gestora]]&amp;"-"&amp;Dados_tratados[[#This Row],[ID PCA]]</f>
        <v>-</v>
      </c>
      <c r="K438" s="67" t="str">
        <f ca="1">IFERROR(SMALL(Dados_tratados[Concatenação ID 1-catálogo-código],ROW(Dados_tratados[[#This Row],[Concatenação ID 1-catálogo-código]])-2),"")</f>
        <v/>
      </c>
      <c r="L438" s="67" t="str">
        <f ca="1">IFERROR(INDEX('Tratamento de dados'!$S$3:$S$6,MATCH(VALUE(RIGHT(Dados_ordenados[[#This Row],[ID 1-catálogo-código]],1)),'Tratamento de dados'!$T$3:$T$6,0)),"")</f>
        <v/>
      </c>
      <c r="M438" s="67" t="str">
        <f ca="1">IFERROR(VALUE(MID(Dados_ordenados[[#This Row],[ID 1-catálogo-código]],2,7)),"")</f>
        <v/>
      </c>
      <c r="N438" s="68" t="str">
        <f ca="1">IFERROR(VLOOKUP(COUNTIF(catmat_ord_col_range,Dados_ordenados[[#This Row],[ID 1-catálogo-código]])&amp;"-"&amp;Dados_ordenados[[#This Row],[ID 1-catálogo-código]],Dados_tratados[[CATMAT/CATSER - Contagem de ocorrências]:[Área Gestora + ID]],2,FALSE),"")</f>
        <v/>
      </c>
      <c r="O438" s="69" t="str">
        <f ca="1">IFERROR(VLOOKUP(COUNTIF(catmat_ord_col_range,Dados_ordenados[[#This Row],[ID 1-catálogo-código]])&amp;"-"&amp;Dados_ordenados[[#This Row],[ID 1-catálogo-código]],Dados_tratados[[CATMAT/CATSER - Contagem de ocorrências]:[Área Gestora + ID]],3,FALSE),"")</f>
        <v/>
      </c>
      <c r="P438" s="70" t="str">
        <f ca="1">IF(OR(Dados_ordenados[[#This Row],[ID 1-catálogo-código]]="",Dados_ordenados[[#This Row],[ID 1-catálogo-código]]&lt;&gt;catmat_anterior),Dados_ordenados[[#This Row],[Área Gestora-ID]],areagestoraID_anterior&amp;", "&amp;Dados_ordenados[[#This Row],[Área Gestora-ID]])</f>
        <v/>
      </c>
      <c r="Q438" s="70" t="str">
        <f ca="1">IF(OR(Dados_ordenados[[#This Row],[ID 1-catálogo-código]]="",Dados_ordenados[[#This Row],[ID 1-catálogo-código]]&lt;&gt;catmat_proximo),Dados_ordenados[[#This Row],[ID concatenado por catálogo/código]],"")</f>
        <v/>
      </c>
    </row>
    <row r="439" spans="1:17" x14ac:dyDescent="0.25">
      <c r="A439" s="63" t="str">
        <f ca="1">area_gestora_concatenada</f>
        <v/>
      </c>
      <c r="B439" s="64" t="str">
        <f ca="1">IFERROR(IF(INDEX(INDIRECT(area_gestora&amp;"!$B$6:$B$1000"),linha_itemPAC+1)=0,"NÃO INFORMADO",INDEX(INDIRECT(area_gestora&amp;"!$B$6:$B$1000"),linha_itemPAC+1)),"")</f>
        <v/>
      </c>
      <c r="C439" s="64" t="str">
        <f ca="1">IFERROR(IF(INDEX(INDIRECT(area_gestora&amp;"!$D$6:$D$1000"),linha_itemPAC+1)="N/A","N/A", IF(INDEX(INDIRECT(area_gestora&amp;"!$D$6:$D$1000"),linha_itemPAC+1)="","NÃO INFORMADO", IF(INDEX(INDIRECT(area_gestora&amp;"!$D$6:$D$1000"),linha_itemPAC+1)=0,"NÃO INFORMADO", INDEX(INDIRECT(area_gestora&amp;"!$D$6:$D$1000"),linha_itemPAC+1)))),"")</f>
        <v/>
      </c>
      <c r="D439" s="64" t="str">
        <f ca="1">IFERROR(IF(ISERROR(VALUE(Dados_tratados[[#This Row],[Catálogo]]))=FALSE,Dados_tratados[[#This Row],[Catálogo]],VLOOKUP(Dados_tratados[[#This Row],[Catálogo]],$S$3:$T$6,2,FALSE)),"")</f>
        <v/>
      </c>
      <c r="E439" s="64" t="str">
        <f ca="1">IFERROR(IF(INDEX(INDIRECT(area_gestora&amp;"!$E$6:$E$1000"),linha_itemPAC+1)="N/A",9999999,
IF(INDEX(INDIRECT(area_gestora&amp;"!$E$6:$E$1000"),linha_itemPAC+1)="",0,
VALUE(INDEX(INDIRECT(area_gestora&amp;"!$E$6:$E$1000"),linha_itemPAC+1)))),"")</f>
        <v/>
      </c>
      <c r="F439" s="64" t="str">
        <f ca="1">IFERROR(IF(Dados_tratados[[#This Row],[Código CATSER ou Classe CATMAT]]="","",VALUE(1&amp;TEXT(Dados_tratados[[#This Row],[Código CATSER ou Classe CATMAT]],"0000000")&amp;Dados_tratados[[#This Row],[ID Catálogo]])),"")</f>
        <v/>
      </c>
      <c r="G439" s="64" t="str">
        <f ca="1">IF(Dados_tratados[[#This Row],[Código CATSER ou Classe CATMAT]]="","",COUNTIF(catmat_col_range,Dados_tratados[[#This Row],[Concatenação ID 1-catálogo-código]])&amp;"-"&amp;Dados_tratados[[#This Row],[Concatenação ID 1-catálogo-código]])</f>
        <v/>
      </c>
      <c r="H439" s="65" t="str">
        <f ca="1">IFERROR(INDEX(INDIRECT(area_gestora&amp;"!$L$6:$L$1000"),linha_itemPAC+1),"")</f>
        <v/>
      </c>
      <c r="I439" s="66" t="str">
        <f ca="1">Dados_tratados[[#This Row],[Área Gestora]]&amp;"-"&amp;Dados_tratados[[#This Row],[ID PCA]]</f>
        <v>-</v>
      </c>
      <c r="K439" s="67" t="str">
        <f ca="1">IFERROR(SMALL(Dados_tratados[Concatenação ID 1-catálogo-código],ROW(Dados_tratados[[#This Row],[Concatenação ID 1-catálogo-código]])-2),"")</f>
        <v/>
      </c>
      <c r="L439" s="67" t="str">
        <f ca="1">IFERROR(INDEX('Tratamento de dados'!$S$3:$S$6,MATCH(VALUE(RIGHT(Dados_ordenados[[#This Row],[ID 1-catálogo-código]],1)),'Tratamento de dados'!$T$3:$T$6,0)),"")</f>
        <v/>
      </c>
      <c r="M439" s="67" t="str">
        <f ca="1">IFERROR(VALUE(MID(Dados_ordenados[[#This Row],[ID 1-catálogo-código]],2,7)),"")</f>
        <v/>
      </c>
      <c r="N439" s="68" t="str">
        <f ca="1">IFERROR(VLOOKUP(COUNTIF(catmat_ord_col_range,Dados_ordenados[[#This Row],[ID 1-catálogo-código]])&amp;"-"&amp;Dados_ordenados[[#This Row],[ID 1-catálogo-código]],Dados_tratados[[CATMAT/CATSER - Contagem de ocorrências]:[Área Gestora + ID]],2,FALSE),"")</f>
        <v/>
      </c>
      <c r="O439" s="69" t="str">
        <f ca="1">IFERROR(VLOOKUP(COUNTIF(catmat_ord_col_range,Dados_ordenados[[#This Row],[ID 1-catálogo-código]])&amp;"-"&amp;Dados_ordenados[[#This Row],[ID 1-catálogo-código]],Dados_tratados[[CATMAT/CATSER - Contagem de ocorrências]:[Área Gestora + ID]],3,FALSE),"")</f>
        <v/>
      </c>
      <c r="P439" s="70" t="str">
        <f ca="1">IF(OR(Dados_ordenados[[#This Row],[ID 1-catálogo-código]]="",Dados_ordenados[[#This Row],[ID 1-catálogo-código]]&lt;&gt;catmat_anterior),Dados_ordenados[[#This Row],[Área Gestora-ID]],areagestoraID_anterior&amp;", "&amp;Dados_ordenados[[#This Row],[Área Gestora-ID]])</f>
        <v/>
      </c>
      <c r="Q439" s="70" t="str">
        <f ca="1">IF(OR(Dados_ordenados[[#This Row],[ID 1-catálogo-código]]="",Dados_ordenados[[#This Row],[ID 1-catálogo-código]]&lt;&gt;catmat_proximo),Dados_ordenados[[#This Row],[ID concatenado por catálogo/código]],"")</f>
        <v/>
      </c>
    </row>
    <row r="440" spans="1:17" x14ac:dyDescent="0.25">
      <c r="A440" s="63" t="str">
        <f ca="1">area_gestora_concatenada</f>
        <v/>
      </c>
      <c r="B440" s="64" t="str">
        <f ca="1">IFERROR(IF(INDEX(INDIRECT(area_gestora&amp;"!$B$6:$B$1000"),linha_itemPAC+1)=0,"NÃO INFORMADO",INDEX(INDIRECT(area_gestora&amp;"!$B$6:$B$1000"),linha_itemPAC+1)),"")</f>
        <v/>
      </c>
      <c r="C440" s="64" t="str">
        <f ca="1">IFERROR(IF(INDEX(INDIRECT(area_gestora&amp;"!$D$6:$D$1000"),linha_itemPAC+1)="N/A","N/A", IF(INDEX(INDIRECT(area_gestora&amp;"!$D$6:$D$1000"),linha_itemPAC+1)="","NÃO INFORMADO", IF(INDEX(INDIRECT(area_gestora&amp;"!$D$6:$D$1000"),linha_itemPAC+1)=0,"NÃO INFORMADO", INDEX(INDIRECT(area_gestora&amp;"!$D$6:$D$1000"),linha_itemPAC+1)))),"")</f>
        <v/>
      </c>
      <c r="D440" s="64" t="str">
        <f ca="1">IFERROR(IF(ISERROR(VALUE(Dados_tratados[[#This Row],[Catálogo]]))=FALSE,Dados_tratados[[#This Row],[Catálogo]],VLOOKUP(Dados_tratados[[#This Row],[Catálogo]],$S$3:$T$6,2,FALSE)),"")</f>
        <v/>
      </c>
      <c r="E440" s="64" t="str">
        <f ca="1">IFERROR(IF(INDEX(INDIRECT(area_gestora&amp;"!$E$6:$E$1000"),linha_itemPAC+1)="N/A",9999999,
IF(INDEX(INDIRECT(area_gestora&amp;"!$E$6:$E$1000"),linha_itemPAC+1)="",0,
VALUE(INDEX(INDIRECT(area_gestora&amp;"!$E$6:$E$1000"),linha_itemPAC+1)))),"")</f>
        <v/>
      </c>
      <c r="F440" s="64" t="str">
        <f ca="1">IFERROR(IF(Dados_tratados[[#This Row],[Código CATSER ou Classe CATMAT]]="","",VALUE(1&amp;TEXT(Dados_tratados[[#This Row],[Código CATSER ou Classe CATMAT]],"0000000")&amp;Dados_tratados[[#This Row],[ID Catálogo]])),"")</f>
        <v/>
      </c>
      <c r="G440" s="64" t="str">
        <f ca="1">IF(Dados_tratados[[#This Row],[Código CATSER ou Classe CATMAT]]="","",COUNTIF(catmat_col_range,Dados_tratados[[#This Row],[Concatenação ID 1-catálogo-código]])&amp;"-"&amp;Dados_tratados[[#This Row],[Concatenação ID 1-catálogo-código]])</f>
        <v/>
      </c>
      <c r="H440" s="65" t="str">
        <f ca="1">IFERROR(INDEX(INDIRECT(area_gestora&amp;"!$L$6:$L$1000"),linha_itemPAC+1),"")</f>
        <v/>
      </c>
      <c r="I440" s="66" t="str">
        <f ca="1">Dados_tratados[[#This Row],[Área Gestora]]&amp;"-"&amp;Dados_tratados[[#This Row],[ID PCA]]</f>
        <v>-</v>
      </c>
      <c r="K440" s="67" t="str">
        <f ca="1">IFERROR(SMALL(Dados_tratados[Concatenação ID 1-catálogo-código],ROW(Dados_tratados[[#This Row],[Concatenação ID 1-catálogo-código]])-2),"")</f>
        <v/>
      </c>
      <c r="L440" s="67" t="str">
        <f ca="1">IFERROR(INDEX('Tratamento de dados'!$S$3:$S$6,MATCH(VALUE(RIGHT(Dados_ordenados[[#This Row],[ID 1-catálogo-código]],1)),'Tratamento de dados'!$T$3:$T$6,0)),"")</f>
        <v/>
      </c>
      <c r="M440" s="67" t="str">
        <f ca="1">IFERROR(VALUE(MID(Dados_ordenados[[#This Row],[ID 1-catálogo-código]],2,7)),"")</f>
        <v/>
      </c>
      <c r="N440" s="68" t="str">
        <f ca="1">IFERROR(VLOOKUP(COUNTIF(catmat_ord_col_range,Dados_ordenados[[#This Row],[ID 1-catálogo-código]])&amp;"-"&amp;Dados_ordenados[[#This Row],[ID 1-catálogo-código]],Dados_tratados[[CATMAT/CATSER - Contagem de ocorrências]:[Área Gestora + ID]],2,FALSE),"")</f>
        <v/>
      </c>
      <c r="O440" s="69" t="str">
        <f ca="1">IFERROR(VLOOKUP(COUNTIF(catmat_ord_col_range,Dados_ordenados[[#This Row],[ID 1-catálogo-código]])&amp;"-"&amp;Dados_ordenados[[#This Row],[ID 1-catálogo-código]],Dados_tratados[[CATMAT/CATSER - Contagem de ocorrências]:[Área Gestora + ID]],3,FALSE),"")</f>
        <v/>
      </c>
      <c r="P440" s="70" t="str">
        <f ca="1">IF(OR(Dados_ordenados[[#This Row],[ID 1-catálogo-código]]="",Dados_ordenados[[#This Row],[ID 1-catálogo-código]]&lt;&gt;catmat_anterior),Dados_ordenados[[#This Row],[Área Gestora-ID]],areagestoraID_anterior&amp;", "&amp;Dados_ordenados[[#This Row],[Área Gestora-ID]])</f>
        <v/>
      </c>
      <c r="Q440" s="70" t="str">
        <f ca="1">IF(OR(Dados_ordenados[[#This Row],[ID 1-catálogo-código]]="",Dados_ordenados[[#This Row],[ID 1-catálogo-código]]&lt;&gt;catmat_proximo),Dados_ordenados[[#This Row],[ID concatenado por catálogo/código]],"")</f>
        <v/>
      </c>
    </row>
    <row r="441" spans="1:17" x14ac:dyDescent="0.25">
      <c r="A441" s="63" t="str">
        <f ca="1">area_gestora_concatenada</f>
        <v/>
      </c>
      <c r="B441" s="64" t="str">
        <f ca="1">IFERROR(IF(INDEX(INDIRECT(area_gestora&amp;"!$B$6:$B$1000"),linha_itemPAC+1)=0,"NÃO INFORMADO",INDEX(INDIRECT(area_gestora&amp;"!$B$6:$B$1000"),linha_itemPAC+1)),"")</f>
        <v/>
      </c>
      <c r="C441" s="64" t="str">
        <f ca="1">IFERROR(IF(INDEX(INDIRECT(area_gestora&amp;"!$D$6:$D$1000"),linha_itemPAC+1)="N/A","N/A", IF(INDEX(INDIRECT(area_gestora&amp;"!$D$6:$D$1000"),linha_itemPAC+1)="","NÃO INFORMADO", IF(INDEX(INDIRECT(area_gestora&amp;"!$D$6:$D$1000"),linha_itemPAC+1)=0,"NÃO INFORMADO", INDEX(INDIRECT(area_gestora&amp;"!$D$6:$D$1000"),linha_itemPAC+1)))),"")</f>
        <v/>
      </c>
      <c r="D441" s="64" t="str">
        <f ca="1">IFERROR(IF(ISERROR(VALUE(Dados_tratados[[#This Row],[Catálogo]]))=FALSE,Dados_tratados[[#This Row],[Catálogo]],VLOOKUP(Dados_tratados[[#This Row],[Catálogo]],$S$3:$T$6,2,FALSE)),"")</f>
        <v/>
      </c>
      <c r="E441" s="64" t="str">
        <f ca="1">IFERROR(IF(INDEX(INDIRECT(area_gestora&amp;"!$E$6:$E$1000"),linha_itemPAC+1)="N/A",9999999,
IF(INDEX(INDIRECT(area_gestora&amp;"!$E$6:$E$1000"),linha_itemPAC+1)="",0,
VALUE(INDEX(INDIRECT(area_gestora&amp;"!$E$6:$E$1000"),linha_itemPAC+1)))),"")</f>
        <v/>
      </c>
      <c r="F441" s="64" t="str">
        <f ca="1">IFERROR(IF(Dados_tratados[[#This Row],[Código CATSER ou Classe CATMAT]]="","",VALUE(1&amp;TEXT(Dados_tratados[[#This Row],[Código CATSER ou Classe CATMAT]],"0000000")&amp;Dados_tratados[[#This Row],[ID Catálogo]])),"")</f>
        <v/>
      </c>
      <c r="G441" s="64" t="str">
        <f ca="1">IF(Dados_tratados[[#This Row],[Código CATSER ou Classe CATMAT]]="","",COUNTIF(catmat_col_range,Dados_tratados[[#This Row],[Concatenação ID 1-catálogo-código]])&amp;"-"&amp;Dados_tratados[[#This Row],[Concatenação ID 1-catálogo-código]])</f>
        <v/>
      </c>
      <c r="H441" s="65" t="str">
        <f ca="1">IFERROR(INDEX(INDIRECT(area_gestora&amp;"!$L$6:$L$1000"),linha_itemPAC+1),"")</f>
        <v/>
      </c>
      <c r="I441" s="66" t="str">
        <f ca="1">Dados_tratados[[#This Row],[Área Gestora]]&amp;"-"&amp;Dados_tratados[[#This Row],[ID PCA]]</f>
        <v>-</v>
      </c>
      <c r="K441" s="67" t="str">
        <f ca="1">IFERROR(SMALL(Dados_tratados[Concatenação ID 1-catálogo-código],ROW(Dados_tratados[[#This Row],[Concatenação ID 1-catálogo-código]])-2),"")</f>
        <v/>
      </c>
      <c r="L441" s="67" t="str">
        <f ca="1">IFERROR(INDEX('Tratamento de dados'!$S$3:$S$6,MATCH(VALUE(RIGHT(Dados_ordenados[[#This Row],[ID 1-catálogo-código]],1)),'Tratamento de dados'!$T$3:$T$6,0)),"")</f>
        <v/>
      </c>
      <c r="M441" s="67" t="str">
        <f ca="1">IFERROR(VALUE(MID(Dados_ordenados[[#This Row],[ID 1-catálogo-código]],2,7)),"")</f>
        <v/>
      </c>
      <c r="N441" s="68" t="str">
        <f ca="1">IFERROR(VLOOKUP(COUNTIF(catmat_ord_col_range,Dados_ordenados[[#This Row],[ID 1-catálogo-código]])&amp;"-"&amp;Dados_ordenados[[#This Row],[ID 1-catálogo-código]],Dados_tratados[[CATMAT/CATSER - Contagem de ocorrências]:[Área Gestora + ID]],2,FALSE),"")</f>
        <v/>
      </c>
      <c r="O441" s="69" t="str">
        <f ca="1">IFERROR(VLOOKUP(COUNTIF(catmat_ord_col_range,Dados_ordenados[[#This Row],[ID 1-catálogo-código]])&amp;"-"&amp;Dados_ordenados[[#This Row],[ID 1-catálogo-código]],Dados_tratados[[CATMAT/CATSER - Contagem de ocorrências]:[Área Gestora + ID]],3,FALSE),"")</f>
        <v/>
      </c>
      <c r="P441" s="70" t="str">
        <f ca="1">IF(OR(Dados_ordenados[[#This Row],[ID 1-catálogo-código]]="",Dados_ordenados[[#This Row],[ID 1-catálogo-código]]&lt;&gt;catmat_anterior),Dados_ordenados[[#This Row],[Área Gestora-ID]],areagestoraID_anterior&amp;", "&amp;Dados_ordenados[[#This Row],[Área Gestora-ID]])</f>
        <v/>
      </c>
      <c r="Q441" s="70" t="str">
        <f ca="1">IF(OR(Dados_ordenados[[#This Row],[ID 1-catálogo-código]]="",Dados_ordenados[[#This Row],[ID 1-catálogo-código]]&lt;&gt;catmat_proximo),Dados_ordenados[[#This Row],[ID concatenado por catálogo/código]],"")</f>
        <v/>
      </c>
    </row>
    <row r="442" spans="1:17" x14ac:dyDescent="0.25">
      <c r="A442" s="63" t="str">
        <f ca="1">area_gestora_concatenada</f>
        <v/>
      </c>
      <c r="B442" s="64" t="str">
        <f ca="1">IFERROR(IF(INDEX(INDIRECT(area_gestora&amp;"!$B$6:$B$1000"),linha_itemPAC+1)=0,"NÃO INFORMADO",INDEX(INDIRECT(area_gestora&amp;"!$B$6:$B$1000"),linha_itemPAC+1)),"")</f>
        <v/>
      </c>
      <c r="C442" s="64" t="str">
        <f ca="1">IFERROR(IF(INDEX(INDIRECT(area_gestora&amp;"!$D$6:$D$1000"),linha_itemPAC+1)="N/A","N/A", IF(INDEX(INDIRECT(area_gestora&amp;"!$D$6:$D$1000"),linha_itemPAC+1)="","NÃO INFORMADO", IF(INDEX(INDIRECT(area_gestora&amp;"!$D$6:$D$1000"),linha_itemPAC+1)=0,"NÃO INFORMADO", INDEX(INDIRECT(area_gestora&amp;"!$D$6:$D$1000"),linha_itemPAC+1)))),"")</f>
        <v/>
      </c>
      <c r="D442" s="64" t="str">
        <f ca="1">IFERROR(IF(ISERROR(VALUE(Dados_tratados[[#This Row],[Catálogo]]))=FALSE,Dados_tratados[[#This Row],[Catálogo]],VLOOKUP(Dados_tratados[[#This Row],[Catálogo]],$S$3:$T$6,2,FALSE)),"")</f>
        <v/>
      </c>
      <c r="E442" s="64" t="str">
        <f ca="1">IFERROR(IF(INDEX(INDIRECT(area_gestora&amp;"!$E$6:$E$1000"),linha_itemPAC+1)="N/A",9999999,
IF(INDEX(INDIRECT(area_gestora&amp;"!$E$6:$E$1000"),linha_itemPAC+1)="",0,
VALUE(INDEX(INDIRECT(area_gestora&amp;"!$E$6:$E$1000"),linha_itemPAC+1)))),"")</f>
        <v/>
      </c>
      <c r="F442" s="64" t="str">
        <f ca="1">IFERROR(IF(Dados_tratados[[#This Row],[Código CATSER ou Classe CATMAT]]="","",VALUE(1&amp;TEXT(Dados_tratados[[#This Row],[Código CATSER ou Classe CATMAT]],"0000000")&amp;Dados_tratados[[#This Row],[ID Catálogo]])),"")</f>
        <v/>
      </c>
      <c r="G442" s="64" t="str">
        <f ca="1">IF(Dados_tratados[[#This Row],[Código CATSER ou Classe CATMAT]]="","",COUNTIF(catmat_col_range,Dados_tratados[[#This Row],[Concatenação ID 1-catálogo-código]])&amp;"-"&amp;Dados_tratados[[#This Row],[Concatenação ID 1-catálogo-código]])</f>
        <v/>
      </c>
      <c r="H442" s="65" t="str">
        <f ca="1">IFERROR(INDEX(INDIRECT(area_gestora&amp;"!$L$6:$L$1000"),linha_itemPAC+1),"")</f>
        <v/>
      </c>
      <c r="I442" s="66" t="str">
        <f ca="1">Dados_tratados[[#This Row],[Área Gestora]]&amp;"-"&amp;Dados_tratados[[#This Row],[ID PCA]]</f>
        <v>-</v>
      </c>
      <c r="K442" s="67" t="str">
        <f ca="1">IFERROR(SMALL(Dados_tratados[Concatenação ID 1-catálogo-código],ROW(Dados_tratados[[#This Row],[Concatenação ID 1-catálogo-código]])-2),"")</f>
        <v/>
      </c>
      <c r="L442" s="67" t="str">
        <f ca="1">IFERROR(INDEX('Tratamento de dados'!$S$3:$S$6,MATCH(VALUE(RIGHT(Dados_ordenados[[#This Row],[ID 1-catálogo-código]],1)),'Tratamento de dados'!$T$3:$T$6,0)),"")</f>
        <v/>
      </c>
      <c r="M442" s="67" t="str">
        <f ca="1">IFERROR(VALUE(MID(Dados_ordenados[[#This Row],[ID 1-catálogo-código]],2,7)),"")</f>
        <v/>
      </c>
      <c r="N442" s="68" t="str">
        <f ca="1">IFERROR(VLOOKUP(COUNTIF(catmat_ord_col_range,Dados_ordenados[[#This Row],[ID 1-catálogo-código]])&amp;"-"&amp;Dados_ordenados[[#This Row],[ID 1-catálogo-código]],Dados_tratados[[CATMAT/CATSER - Contagem de ocorrências]:[Área Gestora + ID]],2,FALSE),"")</f>
        <v/>
      </c>
      <c r="O442" s="69" t="str">
        <f ca="1">IFERROR(VLOOKUP(COUNTIF(catmat_ord_col_range,Dados_ordenados[[#This Row],[ID 1-catálogo-código]])&amp;"-"&amp;Dados_ordenados[[#This Row],[ID 1-catálogo-código]],Dados_tratados[[CATMAT/CATSER - Contagem de ocorrências]:[Área Gestora + ID]],3,FALSE),"")</f>
        <v/>
      </c>
      <c r="P442" s="70" t="str">
        <f ca="1">IF(OR(Dados_ordenados[[#This Row],[ID 1-catálogo-código]]="",Dados_ordenados[[#This Row],[ID 1-catálogo-código]]&lt;&gt;catmat_anterior),Dados_ordenados[[#This Row],[Área Gestora-ID]],areagestoraID_anterior&amp;", "&amp;Dados_ordenados[[#This Row],[Área Gestora-ID]])</f>
        <v/>
      </c>
      <c r="Q442" s="70" t="str">
        <f ca="1">IF(OR(Dados_ordenados[[#This Row],[ID 1-catálogo-código]]="",Dados_ordenados[[#This Row],[ID 1-catálogo-código]]&lt;&gt;catmat_proximo),Dados_ordenados[[#This Row],[ID concatenado por catálogo/código]],"")</f>
        <v/>
      </c>
    </row>
    <row r="443" spans="1:17" x14ac:dyDescent="0.25">
      <c r="A443" s="63" t="str">
        <f ca="1">area_gestora_concatenada</f>
        <v/>
      </c>
      <c r="B443" s="64" t="str">
        <f ca="1">IFERROR(IF(INDEX(INDIRECT(area_gestora&amp;"!$B$6:$B$1000"),linha_itemPAC+1)=0,"NÃO INFORMADO",INDEX(INDIRECT(area_gestora&amp;"!$B$6:$B$1000"),linha_itemPAC+1)),"")</f>
        <v/>
      </c>
      <c r="C443" s="64" t="str">
        <f ca="1">IFERROR(IF(INDEX(INDIRECT(area_gestora&amp;"!$D$6:$D$1000"),linha_itemPAC+1)="N/A","N/A", IF(INDEX(INDIRECT(area_gestora&amp;"!$D$6:$D$1000"),linha_itemPAC+1)="","NÃO INFORMADO", IF(INDEX(INDIRECT(area_gestora&amp;"!$D$6:$D$1000"),linha_itemPAC+1)=0,"NÃO INFORMADO", INDEX(INDIRECT(area_gestora&amp;"!$D$6:$D$1000"),linha_itemPAC+1)))),"")</f>
        <v/>
      </c>
      <c r="D443" s="64" t="str">
        <f ca="1">IFERROR(IF(ISERROR(VALUE(Dados_tratados[[#This Row],[Catálogo]]))=FALSE,Dados_tratados[[#This Row],[Catálogo]],VLOOKUP(Dados_tratados[[#This Row],[Catálogo]],$S$3:$T$6,2,FALSE)),"")</f>
        <v/>
      </c>
      <c r="E443" s="64" t="str">
        <f ca="1">IFERROR(IF(INDEX(INDIRECT(area_gestora&amp;"!$E$6:$E$1000"),linha_itemPAC+1)="N/A",9999999,
IF(INDEX(INDIRECT(area_gestora&amp;"!$E$6:$E$1000"),linha_itemPAC+1)="",0,
VALUE(INDEX(INDIRECT(area_gestora&amp;"!$E$6:$E$1000"),linha_itemPAC+1)))),"")</f>
        <v/>
      </c>
      <c r="F443" s="64" t="str">
        <f ca="1">IFERROR(IF(Dados_tratados[[#This Row],[Código CATSER ou Classe CATMAT]]="","",VALUE(1&amp;TEXT(Dados_tratados[[#This Row],[Código CATSER ou Classe CATMAT]],"0000000")&amp;Dados_tratados[[#This Row],[ID Catálogo]])),"")</f>
        <v/>
      </c>
      <c r="G443" s="64" t="str">
        <f ca="1">IF(Dados_tratados[[#This Row],[Código CATSER ou Classe CATMAT]]="","",COUNTIF(catmat_col_range,Dados_tratados[[#This Row],[Concatenação ID 1-catálogo-código]])&amp;"-"&amp;Dados_tratados[[#This Row],[Concatenação ID 1-catálogo-código]])</f>
        <v/>
      </c>
      <c r="H443" s="65" t="str">
        <f ca="1">IFERROR(INDEX(INDIRECT(area_gestora&amp;"!$L$6:$L$1000"),linha_itemPAC+1),"")</f>
        <v/>
      </c>
      <c r="I443" s="66" t="str">
        <f ca="1">Dados_tratados[[#This Row],[Área Gestora]]&amp;"-"&amp;Dados_tratados[[#This Row],[ID PCA]]</f>
        <v>-</v>
      </c>
      <c r="K443" s="67" t="str">
        <f ca="1">IFERROR(SMALL(Dados_tratados[Concatenação ID 1-catálogo-código],ROW(Dados_tratados[[#This Row],[Concatenação ID 1-catálogo-código]])-2),"")</f>
        <v/>
      </c>
      <c r="L443" s="67" t="str">
        <f ca="1">IFERROR(INDEX('Tratamento de dados'!$S$3:$S$6,MATCH(VALUE(RIGHT(Dados_ordenados[[#This Row],[ID 1-catálogo-código]],1)),'Tratamento de dados'!$T$3:$T$6,0)),"")</f>
        <v/>
      </c>
      <c r="M443" s="67" t="str">
        <f ca="1">IFERROR(VALUE(MID(Dados_ordenados[[#This Row],[ID 1-catálogo-código]],2,7)),"")</f>
        <v/>
      </c>
      <c r="N443" s="68" t="str">
        <f ca="1">IFERROR(VLOOKUP(COUNTIF(catmat_ord_col_range,Dados_ordenados[[#This Row],[ID 1-catálogo-código]])&amp;"-"&amp;Dados_ordenados[[#This Row],[ID 1-catálogo-código]],Dados_tratados[[CATMAT/CATSER - Contagem de ocorrências]:[Área Gestora + ID]],2,FALSE),"")</f>
        <v/>
      </c>
      <c r="O443" s="69" t="str">
        <f ca="1">IFERROR(VLOOKUP(COUNTIF(catmat_ord_col_range,Dados_ordenados[[#This Row],[ID 1-catálogo-código]])&amp;"-"&amp;Dados_ordenados[[#This Row],[ID 1-catálogo-código]],Dados_tratados[[CATMAT/CATSER - Contagem de ocorrências]:[Área Gestora + ID]],3,FALSE),"")</f>
        <v/>
      </c>
      <c r="P443" s="70" t="str">
        <f ca="1">IF(OR(Dados_ordenados[[#This Row],[ID 1-catálogo-código]]="",Dados_ordenados[[#This Row],[ID 1-catálogo-código]]&lt;&gt;catmat_anterior),Dados_ordenados[[#This Row],[Área Gestora-ID]],areagestoraID_anterior&amp;", "&amp;Dados_ordenados[[#This Row],[Área Gestora-ID]])</f>
        <v/>
      </c>
      <c r="Q443" s="70" t="str">
        <f ca="1">IF(OR(Dados_ordenados[[#This Row],[ID 1-catálogo-código]]="",Dados_ordenados[[#This Row],[ID 1-catálogo-código]]&lt;&gt;catmat_proximo),Dados_ordenados[[#This Row],[ID concatenado por catálogo/código]],"")</f>
        <v/>
      </c>
    </row>
    <row r="444" spans="1:17" x14ac:dyDescent="0.25">
      <c r="A444" s="63" t="str">
        <f ca="1">area_gestora_concatenada</f>
        <v/>
      </c>
      <c r="B444" s="64" t="str">
        <f ca="1">IFERROR(IF(INDEX(INDIRECT(area_gestora&amp;"!$B$6:$B$1000"),linha_itemPAC+1)=0,"NÃO INFORMADO",INDEX(INDIRECT(area_gestora&amp;"!$B$6:$B$1000"),linha_itemPAC+1)),"")</f>
        <v/>
      </c>
      <c r="C444" s="64" t="str">
        <f ca="1">IFERROR(IF(INDEX(INDIRECT(area_gestora&amp;"!$D$6:$D$1000"),linha_itemPAC+1)="N/A","N/A", IF(INDEX(INDIRECT(area_gestora&amp;"!$D$6:$D$1000"),linha_itemPAC+1)="","NÃO INFORMADO", IF(INDEX(INDIRECT(area_gestora&amp;"!$D$6:$D$1000"),linha_itemPAC+1)=0,"NÃO INFORMADO", INDEX(INDIRECT(area_gestora&amp;"!$D$6:$D$1000"),linha_itemPAC+1)))),"")</f>
        <v/>
      </c>
      <c r="D444" s="64" t="str">
        <f ca="1">IFERROR(IF(ISERROR(VALUE(Dados_tratados[[#This Row],[Catálogo]]))=FALSE,Dados_tratados[[#This Row],[Catálogo]],VLOOKUP(Dados_tratados[[#This Row],[Catálogo]],$S$3:$T$6,2,FALSE)),"")</f>
        <v/>
      </c>
      <c r="E444" s="64" t="str">
        <f ca="1">IFERROR(IF(INDEX(INDIRECT(area_gestora&amp;"!$E$6:$E$1000"),linha_itemPAC+1)="N/A",9999999,
IF(INDEX(INDIRECT(area_gestora&amp;"!$E$6:$E$1000"),linha_itemPAC+1)="",0,
VALUE(INDEX(INDIRECT(area_gestora&amp;"!$E$6:$E$1000"),linha_itemPAC+1)))),"")</f>
        <v/>
      </c>
      <c r="F444" s="64" t="str">
        <f ca="1">IFERROR(IF(Dados_tratados[[#This Row],[Código CATSER ou Classe CATMAT]]="","",VALUE(1&amp;TEXT(Dados_tratados[[#This Row],[Código CATSER ou Classe CATMAT]],"0000000")&amp;Dados_tratados[[#This Row],[ID Catálogo]])),"")</f>
        <v/>
      </c>
      <c r="G444" s="64" t="str">
        <f ca="1">IF(Dados_tratados[[#This Row],[Código CATSER ou Classe CATMAT]]="","",COUNTIF(catmat_col_range,Dados_tratados[[#This Row],[Concatenação ID 1-catálogo-código]])&amp;"-"&amp;Dados_tratados[[#This Row],[Concatenação ID 1-catálogo-código]])</f>
        <v/>
      </c>
      <c r="H444" s="65" t="str">
        <f ca="1">IFERROR(INDEX(INDIRECT(area_gestora&amp;"!$L$6:$L$1000"),linha_itemPAC+1),"")</f>
        <v/>
      </c>
      <c r="I444" s="66" t="str">
        <f ca="1">Dados_tratados[[#This Row],[Área Gestora]]&amp;"-"&amp;Dados_tratados[[#This Row],[ID PCA]]</f>
        <v>-</v>
      </c>
      <c r="K444" s="67" t="str">
        <f ca="1">IFERROR(SMALL(Dados_tratados[Concatenação ID 1-catálogo-código],ROW(Dados_tratados[[#This Row],[Concatenação ID 1-catálogo-código]])-2),"")</f>
        <v/>
      </c>
      <c r="L444" s="67" t="str">
        <f ca="1">IFERROR(INDEX('Tratamento de dados'!$S$3:$S$6,MATCH(VALUE(RIGHT(Dados_ordenados[[#This Row],[ID 1-catálogo-código]],1)),'Tratamento de dados'!$T$3:$T$6,0)),"")</f>
        <v/>
      </c>
      <c r="M444" s="67" t="str">
        <f ca="1">IFERROR(VALUE(MID(Dados_ordenados[[#This Row],[ID 1-catálogo-código]],2,7)),"")</f>
        <v/>
      </c>
      <c r="N444" s="68" t="str">
        <f ca="1">IFERROR(VLOOKUP(COUNTIF(catmat_ord_col_range,Dados_ordenados[[#This Row],[ID 1-catálogo-código]])&amp;"-"&amp;Dados_ordenados[[#This Row],[ID 1-catálogo-código]],Dados_tratados[[CATMAT/CATSER - Contagem de ocorrências]:[Área Gestora + ID]],2,FALSE),"")</f>
        <v/>
      </c>
      <c r="O444" s="69" t="str">
        <f ca="1">IFERROR(VLOOKUP(COUNTIF(catmat_ord_col_range,Dados_ordenados[[#This Row],[ID 1-catálogo-código]])&amp;"-"&amp;Dados_ordenados[[#This Row],[ID 1-catálogo-código]],Dados_tratados[[CATMAT/CATSER - Contagem de ocorrências]:[Área Gestora + ID]],3,FALSE),"")</f>
        <v/>
      </c>
      <c r="P444" s="70" t="str">
        <f ca="1">IF(OR(Dados_ordenados[[#This Row],[ID 1-catálogo-código]]="",Dados_ordenados[[#This Row],[ID 1-catálogo-código]]&lt;&gt;catmat_anterior),Dados_ordenados[[#This Row],[Área Gestora-ID]],areagestoraID_anterior&amp;", "&amp;Dados_ordenados[[#This Row],[Área Gestora-ID]])</f>
        <v/>
      </c>
      <c r="Q444" s="70" t="str">
        <f ca="1">IF(OR(Dados_ordenados[[#This Row],[ID 1-catálogo-código]]="",Dados_ordenados[[#This Row],[ID 1-catálogo-código]]&lt;&gt;catmat_proximo),Dados_ordenados[[#This Row],[ID concatenado por catálogo/código]],"")</f>
        <v/>
      </c>
    </row>
    <row r="445" spans="1:17" x14ac:dyDescent="0.25">
      <c r="A445" s="63" t="str">
        <f ca="1">area_gestora_concatenada</f>
        <v/>
      </c>
      <c r="B445" s="64" t="str">
        <f ca="1">IFERROR(IF(INDEX(INDIRECT(area_gestora&amp;"!$B$6:$B$1000"),linha_itemPAC+1)=0,"NÃO INFORMADO",INDEX(INDIRECT(area_gestora&amp;"!$B$6:$B$1000"),linha_itemPAC+1)),"")</f>
        <v/>
      </c>
      <c r="C445" s="64" t="str">
        <f ca="1">IFERROR(IF(INDEX(INDIRECT(area_gestora&amp;"!$D$6:$D$1000"),linha_itemPAC+1)="N/A","N/A", IF(INDEX(INDIRECT(area_gestora&amp;"!$D$6:$D$1000"),linha_itemPAC+1)="","NÃO INFORMADO", IF(INDEX(INDIRECT(area_gestora&amp;"!$D$6:$D$1000"),linha_itemPAC+1)=0,"NÃO INFORMADO", INDEX(INDIRECT(area_gestora&amp;"!$D$6:$D$1000"),linha_itemPAC+1)))),"")</f>
        <v/>
      </c>
      <c r="D445" s="64" t="str">
        <f ca="1">IFERROR(IF(ISERROR(VALUE(Dados_tratados[[#This Row],[Catálogo]]))=FALSE,Dados_tratados[[#This Row],[Catálogo]],VLOOKUP(Dados_tratados[[#This Row],[Catálogo]],$S$3:$T$6,2,FALSE)),"")</f>
        <v/>
      </c>
      <c r="E445" s="64" t="str">
        <f ca="1">IFERROR(IF(INDEX(INDIRECT(area_gestora&amp;"!$E$6:$E$1000"),linha_itemPAC+1)="N/A",9999999,
IF(INDEX(INDIRECT(area_gestora&amp;"!$E$6:$E$1000"),linha_itemPAC+1)="",0,
VALUE(INDEX(INDIRECT(area_gestora&amp;"!$E$6:$E$1000"),linha_itemPAC+1)))),"")</f>
        <v/>
      </c>
      <c r="F445" s="64" t="str">
        <f ca="1">IFERROR(IF(Dados_tratados[[#This Row],[Código CATSER ou Classe CATMAT]]="","",VALUE(1&amp;TEXT(Dados_tratados[[#This Row],[Código CATSER ou Classe CATMAT]],"0000000")&amp;Dados_tratados[[#This Row],[ID Catálogo]])),"")</f>
        <v/>
      </c>
      <c r="G445" s="64" t="str">
        <f ca="1">IF(Dados_tratados[[#This Row],[Código CATSER ou Classe CATMAT]]="","",COUNTIF(catmat_col_range,Dados_tratados[[#This Row],[Concatenação ID 1-catálogo-código]])&amp;"-"&amp;Dados_tratados[[#This Row],[Concatenação ID 1-catálogo-código]])</f>
        <v/>
      </c>
      <c r="H445" s="65" t="str">
        <f ca="1">IFERROR(INDEX(INDIRECT(area_gestora&amp;"!$L$6:$L$1000"),linha_itemPAC+1),"")</f>
        <v/>
      </c>
      <c r="I445" s="66" t="str">
        <f ca="1">Dados_tratados[[#This Row],[Área Gestora]]&amp;"-"&amp;Dados_tratados[[#This Row],[ID PCA]]</f>
        <v>-</v>
      </c>
      <c r="K445" s="67" t="str">
        <f ca="1">IFERROR(SMALL(Dados_tratados[Concatenação ID 1-catálogo-código],ROW(Dados_tratados[[#This Row],[Concatenação ID 1-catálogo-código]])-2),"")</f>
        <v/>
      </c>
      <c r="L445" s="67" t="str">
        <f ca="1">IFERROR(INDEX('Tratamento de dados'!$S$3:$S$6,MATCH(VALUE(RIGHT(Dados_ordenados[[#This Row],[ID 1-catálogo-código]],1)),'Tratamento de dados'!$T$3:$T$6,0)),"")</f>
        <v/>
      </c>
      <c r="M445" s="67" t="str">
        <f ca="1">IFERROR(VALUE(MID(Dados_ordenados[[#This Row],[ID 1-catálogo-código]],2,7)),"")</f>
        <v/>
      </c>
      <c r="N445" s="68" t="str">
        <f ca="1">IFERROR(VLOOKUP(COUNTIF(catmat_ord_col_range,Dados_ordenados[[#This Row],[ID 1-catálogo-código]])&amp;"-"&amp;Dados_ordenados[[#This Row],[ID 1-catálogo-código]],Dados_tratados[[CATMAT/CATSER - Contagem de ocorrências]:[Área Gestora + ID]],2,FALSE),"")</f>
        <v/>
      </c>
      <c r="O445" s="69" t="str">
        <f ca="1">IFERROR(VLOOKUP(COUNTIF(catmat_ord_col_range,Dados_ordenados[[#This Row],[ID 1-catálogo-código]])&amp;"-"&amp;Dados_ordenados[[#This Row],[ID 1-catálogo-código]],Dados_tratados[[CATMAT/CATSER - Contagem de ocorrências]:[Área Gestora + ID]],3,FALSE),"")</f>
        <v/>
      </c>
      <c r="P445" s="70" t="str">
        <f ca="1">IF(OR(Dados_ordenados[[#This Row],[ID 1-catálogo-código]]="",Dados_ordenados[[#This Row],[ID 1-catálogo-código]]&lt;&gt;catmat_anterior),Dados_ordenados[[#This Row],[Área Gestora-ID]],areagestoraID_anterior&amp;", "&amp;Dados_ordenados[[#This Row],[Área Gestora-ID]])</f>
        <v/>
      </c>
      <c r="Q445" s="70" t="str">
        <f ca="1">IF(OR(Dados_ordenados[[#This Row],[ID 1-catálogo-código]]="",Dados_ordenados[[#This Row],[ID 1-catálogo-código]]&lt;&gt;catmat_proximo),Dados_ordenados[[#This Row],[ID concatenado por catálogo/código]],"")</f>
        <v/>
      </c>
    </row>
    <row r="446" spans="1:17" x14ac:dyDescent="0.25">
      <c r="A446" s="63" t="str">
        <f ca="1">area_gestora_concatenada</f>
        <v/>
      </c>
      <c r="B446" s="64" t="str">
        <f ca="1">IFERROR(IF(INDEX(INDIRECT(area_gestora&amp;"!$B$6:$B$1000"),linha_itemPAC+1)=0,"NÃO INFORMADO",INDEX(INDIRECT(area_gestora&amp;"!$B$6:$B$1000"),linha_itemPAC+1)),"")</f>
        <v/>
      </c>
      <c r="C446" s="64" t="str">
        <f ca="1">IFERROR(IF(INDEX(INDIRECT(area_gestora&amp;"!$D$6:$D$1000"),linha_itemPAC+1)="N/A","N/A", IF(INDEX(INDIRECT(area_gestora&amp;"!$D$6:$D$1000"),linha_itemPAC+1)="","NÃO INFORMADO", IF(INDEX(INDIRECT(area_gestora&amp;"!$D$6:$D$1000"),linha_itemPAC+1)=0,"NÃO INFORMADO", INDEX(INDIRECT(area_gestora&amp;"!$D$6:$D$1000"),linha_itemPAC+1)))),"")</f>
        <v/>
      </c>
      <c r="D446" s="64" t="str">
        <f ca="1">IFERROR(IF(ISERROR(VALUE(Dados_tratados[[#This Row],[Catálogo]]))=FALSE,Dados_tratados[[#This Row],[Catálogo]],VLOOKUP(Dados_tratados[[#This Row],[Catálogo]],$S$3:$T$6,2,FALSE)),"")</f>
        <v/>
      </c>
      <c r="E446" s="64" t="str">
        <f ca="1">IFERROR(IF(INDEX(INDIRECT(area_gestora&amp;"!$E$6:$E$1000"),linha_itemPAC+1)="N/A",9999999,
IF(INDEX(INDIRECT(area_gestora&amp;"!$E$6:$E$1000"),linha_itemPAC+1)="",0,
VALUE(INDEX(INDIRECT(area_gestora&amp;"!$E$6:$E$1000"),linha_itemPAC+1)))),"")</f>
        <v/>
      </c>
      <c r="F446" s="64" t="str">
        <f ca="1">IFERROR(IF(Dados_tratados[[#This Row],[Código CATSER ou Classe CATMAT]]="","",VALUE(1&amp;TEXT(Dados_tratados[[#This Row],[Código CATSER ou Classe CATMAT]],"0000000")&amp;Dados_tratados[[#This Row],[ID Catálogo]])),"")</f>
        <v/>
      </c>
      <c r="G446" s="64" t="str">
        <f ca="1">IF(Dados_tratados[[#This Row],[Código CATSER ou Classe CATMAT]]="","",COUNTIF(catmat_col_range,Dados_tratados[[#This Row],[Concatenação ID 1-catálogo-código]])&amp;"-"&amp;Dados_tratados[[#This Row],[Concatenação ID 1-catálogo-código]])</f>
        <v/>
      </c>
      <c r="H446" s="65" t="str">
        <f ca="1">IFERROR(INDEX(INDIRECT(area_gestora&amp;"!$L$6:$L$1000"),linha_itemPAC+1),"")</f>
        <v/>
      </c>
      <c r="I446" s="66" t="str">
        <f ca="1">Dados_tratados[[#This Row],[Área Gestora]]&amp;"-"&amp;Dados_tratados[[#This Row],[ID PCA]]</f>
        <v>-</v>
      </c>
      <c r="K446" s="67" t="str">
        <f ca="1">IFERROR(SMALL(Dados_tratados[Concatenação ID 1-catálogo-código],ROW(Dados_tratados[[#This Row],[Concatenação ID 1-catálogo-código]])-2),"")</f>
        <v/>
      </c>
      <c r="L446" s="67" t="str">
        <f ca="1">IFERROR(INDEX('Tratamento de dados'!$S$3:$S$6,MATCH(VALUE(RIGHT(Dados_ordenados[[#This Row],[ID 1-catálogo-código]],1)),'Tratamento de dados'!$T$3:$T$6,0)),"")</f>
        <v/>
      </c>
      <c r="M446" s="67" t="str">
        <f ca="1">IFERROR(VALUE(MID(Dados_ordenados[[#This Row],[ID 1-catálogo-código]],2,7)),"")</f>
        <v/>
      </c>
      <c r="N446" s="68" t="str">
        <f ca="1">IFERROR(VLOOKUP(COUNTIF(catmat_ord_col_range,Dados_ordenados[[#This Row],[ID 1-catálogo-código]])&amp;"-"&amp;Dados_ordenados[[#This Row],[ID 1-catálogo-código]],Dados_tratados[[CATMAT/CATSER - Contagem de ocorrências]:[Área Gestora + ID]],2,FALSE),"")</f>
        <v/>
      </c>
      <c r="O446" s="69" t="str">
        <f ca="1">IFERROR(VLOOKUP(COUNTIF(catmat_ord_col_range,Dados_ordenados[[#This Row],[ID 1-catálogo-código]])&amp;"-"&amp;Dados_ordenados[[#This Row],[ID 1-catálogo-código]],Dados_tratados[[CATMAT/CATSER - Contagem de ocorrências]:[Área Gestora + ID]],3,FALSE),"")</f>
        <v/>
      </c>
      <c r="P446" s="70" t="str">
        <f ca="1">IF(OR(Dados_ordenados[[#This Row],[ID 1-catálogo-código]]="",Dados_ordenados[[#This Row],[ID 1-catálogo-código]]&lt;&gt;catmat_anterior),Dados_ordenados[[#This Row],[Área Gestora-ID]],areagestoraID_anterior&amp;", "&amp;Dados_ordenados[[#This Row],[Área Gestora-ID]])</f>
        <v/>
      </c>
      <c r="Q446" s="70" t="str">
        <f ca="1">IF(OR(Dados_ordenados[[#This Row],[ID 1-catálogo-código]]="",Dados_ordenados[[#This Row],[ID 1-catálogo-código]]&lt;&gt;catmat_proximo),Dados_ordenados[[#This Row],[ID concatenado por catálogo/código]],"")</f>
        <v/>
      </c>
    </row>
    <row r="447" spans="1:17" x14ac:dyDescent="0.25">
      <c r="A447" s="63" t="str">
        <f ca="1">area_gestora_concatenada</f>
        <v/>
      </c>
      <c r="B447" s="64" t="str">
        <f ca="1">IFERROR(IF(INDEX(INDIRECT(area_gestora&amp;"!$B$6:$B$1000"),linha_itemPAC+1)=0,"NÃO INFORMADO",INDEX(INDIRECT(area_gestora&amp;"!$B$6:$B$1000"),linha_itemPAC+1)),"")</f>
        <v/>
      </c>
      <c r="C447" s="64" t="str">
        <f ca="1">IFERROR(IF(INDEX(INDIRECT(area_gestora&amp;"!$D$6:$D$1000"),linha_itemPAC+1)="N/A","N/A", IF(INDEX(INDIRECT(area_gestora&amp;"!$D$6:$D$1000"),linha_itemPAC+1)="","NÃO INFORMADO", IF(INDEX(INDIRECT(area_gestora&amp;"!$D$6:$D$1000"),linha_itemPAC+1)=0,"NÃO INFORMADO", INDEX(INDIRECT(area_gestora&amp;"!$D$6:$D$1000"),linha_itemPAC+1)))),"")</f>
        <v/>
      </c>
      <c r="D447" s="64" t="str">
        <f ca="1">IFERROR(IF(ISERROR(VALUE(Dados_tratados[[#This Row],[Catálogo]]))=FALSE,Dados_tratados[[#This Row],[Catálogo]],VLOOKUP(Dados_tratados[[#This Row],[Catálogo]],$S$3:$T$6,2,FALSE)),"")</f>
        <v/>
      </c>
      <c r="E447" s="64" t="str">
        <f ca="1">IFERROR(IF(INDEX(INDIRECT(area_gestora&amp;"!$E$6:$E$1000"),linha_itemPAC+1)="N/A",9999999,
IF(INDEX(INDIRECT(area_gestora&amp;"!$E$6:$E$1000"),linha_itemPAC+1)="",0,
VALUE(INDEX(INDIRECT(area_gestora&amp;"!$E$6:$E$1000"),linha_itemPAC+1)))),"")</f>
        <v/>
      </c>
      <c r="F447" s="64" t="str">
        <f ca="1">IFERROR(IF(Dados_tratados[[#This Row],[Código CATSER ou Classe CATMAT]]="","",VALUE(1&amp;TEXT(Dados_tratados[[#This Row],[Código CATSER ou Classe CATMAT]],"0000000")&amp;Dados_tratados[[#This Row],[ID Catálogo]])),"")</f>
        <v/>
      </c>
      <c r="G447" s="64" t="str">
        <f ca="1">IF(Dados_tratados[[#This Row],[Código CATSER ou Classe CATMAT]]="","",COUNTIF(catmat_col_range,Dados_tratados[[#This Row],[Concatenação ID 1-catálogo-código]])&amp;"-"&amp;Dados_tratados[[#This Row],[Concatenação ID 1-catálogo-código]])</f>
        <v/>
      </c>
      <c r="H447" s="65" t="str">
        <f ca="1">IFERROR(INDEX(INDIRECT(area_gestora&amp;"!$L$6:$L$1000"),linha_itemPAC+1),"")</f>
        <v/>
      </c>
      <c r="I447" s="66" t="str">
        <f ca="1">Dados_tratados[[#This Row],[Área Gestora]]&amp;"-"&amp;Dados_tratados[[#This Row],[ID PCA]]</f>
        <v>-</v>
      </c>
      <c r="K447" s="67" t="str">
        <f ca="1">IFERROR(SMALL(Dados_tratados[Concatenação ID 1-catálogo-código],ROW(Dados_tratados[[#This Row],[Concatenação ID 1-catálogo-código]])-2),"")</f>
        <v/>
      </c>
      <c r="L447" s="67" t="str">
        <f ca="1">IFERROR(INDEX('Tratamento de dados'!$S$3:$S$6,MATCH(VALUE(RIGHT(Dados_ordenados[[#This Row],[ID 1-catálogo-código]],1)),'Tratamento de dados'!$T$3:$T$6,0)),"")</f>
        <v/>
      </c>
      <c r="M447" s="67" t="str">
        <f ca="1">IFERROR(VALUE(MID(Dados_ordenados[[#This Row],[ID 1-catálogo-código]],2,7)),"")</f>
        <v/>
      </c>
      <c r="N447" s="68" t="str">
        <f ca="1">IFERROR(VLOOKUP(COUNTIF(catmat_ord_col_range,Dados_ordenados[[#This Row],[ID 1-catálogo-código]])&amp;"-"&amp;Dados_ordenados[[#This Row],[ID 1-catálogo-código]],Dados_tratados[[CATMAT/CATSER - Contagem de ocorrências]:[Área Gestora + ID]],2,FALSE),"")</f>
        <v/>
      </c>
      <c r="O447" s="69" t="str">
        <f ca="1">IFERROR(VLOOKUP(COUNTIF(catmat_ord_col_range,Dados_ordenados[[#This Row],[ID 1-catálogo-código]])&amp;"-"&amp;Dados_ordenados[[#This Row],[ID 1-catálogo-código]],Dados_tratados[[CATMAT/CATSER - Contagem de ocorrências]:[Área Gestora + ID]],3,FALSE),"")</f>
        <v/>
      </c>
      <c r="P447" s="70" t="str">
        <f ca="1">IF(OR(Dados_ordenados[[#This Row],[ID 1-catálogo-código]]="",Dados_ordenados[[#This Row],[ID 1-catálogo-código]]&lt;&gt;catmat_anterior),Dados_ordenados[[#This Row],[Área Gestora-ID]],areagestoraID_anterior&amp;", "&amp;Dados_ordenados[[#This Row],[Área Gestora-ID]])</f>
        <v/>
      </c>
      <c r="Q447" s="70" t="str">
        <f ca="1">IF(OR(Dados_ordenados[[#This Row],[ID 1-catálogo-código]]="",Dados_ordenados[[#This Row],[ID 1-catálogo-código]]&lt;&gt;catmat_proximo),Dados_ordenados[[#This Row],[ID concatenado por catálogo/código]],"")</f>
        <v/>
      </c>
    </row>
    <row r="448" spans="1:17" x14ac:dyDescent="0.25">
      <c r="A448" s="63" t="str">
        <f ca="1">area_gestora_concatenada</f>
        <v/>
      </c>
      <c r="B448" s="64" t="str">
        <f ca="1">IFERROR(IF(INDEX(INDIRECT(area_gestora&amp;"!$B$6:$B$1000"),linha_itemPAC+1)=0,"NÃO INFORMADO",INDEX(INDIRECT(area_gestora&amp;"!$B$6:$B$1000"),linha_itemPAC+1)),"")</f>
        <v/>
      </c>
      <c r="C448" s="64" t="str">
        <f ca="1">IFERROR(IF(INDEX(INDIRECT(area_gestora&amp;"!$D$6:$D$1000"),linha_itemPAC+1)="N/A","N/A", IF(INDEX(INDIRECT(area_gestora&amp;"!$D$6:$D$1000"),linha_itemPAC+1)="","NÃO INFORMADO", IF(INDEX(INDIRECT(area_gestora&amp;"!$D$6:$D$1000"),linha_itemPAC+1)=0,"NÃO INFORMADO", INDEX(INDIRECT(area_gestora&amp;"!$D$6:$D$1000"),linha_itemPAC+1)))),"")</f>
        <v/>
      </c>
      <c r="D448" s="64" t="str">
        <f ca="1">IFERROR(IF(ISERROR(VALUE(Dados_tratados[[#This Row],[Catálogo]]))=FALSE,Dados_tratados[[#This Row],[Catálogo]],VLOOKUP(Dados_tratados[[#This Row],[Catálogo]],$S$3:$T$6,2,FALSE)),"")</f>
        <v/>
      </c>
      <c r="E448" s="64" t="str">
        <f ca="1">IFERROR(IF(INDEX(INDIRECT(area_gestora&amp;"!$E$6:$E$1000"),linha_itemPAC+1)="N/A",9999999,
IF(INDEX(INDIRECT(area_gestora&amp;"!$E$6:$E$1000"),linha_itemPAC+1)="",0,
VALUE(INDEX(INDIRECT(area_gestora&amp;"!$E$6:$E$1000"),linha_itemPAC+1)))),"")</f>
        <v/>
      </c>
      <c r="F448" s="64" t="str">
        <f ca="1">IFERROR(IF(Dados_tratados[[#This Row],[Código CATSER ou Classe CATMAT]]="","",VALUE(1&amp;TEXT(Dados_tratados[[#This Row],[Código CATSER ou Classe CATMAT]],"0000000")&amp;Dados_tratados[[#This Row],[ID Catálogo]])),"")</f>
        <v/>
      </c>
      <c r="G448" s="64" t="str">
        <f ca="1">IF(Dados_tratados[[#This Row],[Código CATSER ou Classe CATMAT]]="","",COUNTIF(catmat_col_range,Dados_tratados[[#This Row],[Concatenação ID 1-catálogo-código]])&amp;"-"&amp;Dados_tratados[[#This Row],[Concatenação ID 1-catálogo-código]])</f>
        <v/>
      </c>
      <c r="H448" s="65" t="str">
        <f ca="1">IFERROR(INDEX(INDIRECT(area_gestora&amp;"!$L$6:$L$1000"),linha_itemPAC+1),"")</f>
        <v/>
      </c>
      <c r="I448" s="66" t="str">
        <f ca="1">Dados_tratados[[#This Row],[Área Gestora]]&amp;"-"&amp;Dados_tratados[[#This Row],[ID PCA]]</f>
        <v>-</v>
      </c>
      <c r="K448" s="67" t="str">
        <f ca="1">IFERROR(SMALL(Dados_tratados[Concatenação ID 1-catálogo-código],ROW(Dados_tratados[[#This Row],[Concatenação ID 1-catálogo-código]])-2),"")</f>
        <v/>
      </c>
      <c r="L448" s="67" t="str">
        <f ca="1">IFERROR(INDEX('Tratamento de dados'!$S$3:$S$6,MATCH(VALUE(RIGHT(Dados_ordenados[[#This Row],[ID 1-catálogo-código]],1)),'Tratamento de dados'!$T$3:$T$6,0)),"")</f>
        <v/>
      </c>
      <c r="M448" s="67" t="str">
        <f ca="1">IFERROR(VALUE(MID(Dados_ordenados[[#This Row],[ID 1-catálogo-código]],2,7)),"")</f>
        <v/>
      </c>
      <c r="N448" s="68" t="str">
        <f ca="1">IFERROR(VLOOKUP(COUNTIF(catmat_ord_col_range,Dados_ordenados[[#This Row],[ID 1-catálogo-código]])&amp;"-"&amp;Dados_ordenados[[#This Row],[ID 1-catálogo-código]],Dados_tratados[[CATMAT/CATSER - Contagem de ocorrências]:[Área Gestora + ID]],2,FALSE),"")</f>
        <v/>
      </c>
      <c r="O448" s="69" t="str">
        <f ca="1">IFERROR(VLOOKUP(COUNTIF(catmat_ord_col_range,Dados_ordenados[[#This Row],[ID 1-catálogo-código]])&amp;"-"&amp;Dados_ordenados[[#This Row],[ID 1-catálogo-código]],Dados_tratados[[CATMAT/CATSER - Contagem de ocorrências]:[Área Gestora + ID]],3,FALSE),"")</f>
        <v/>
      </c>
      <c r="P448" s="70" t="str">
        <f ca="1">IF(OR(Dados_ordenados[[#This Row],[ID 1-catálogo-código]]="",Dados_ordenados[[#This Row],[ID 1-catálogo-código]]&lt;&gt;catmat_anterior),Dados_ordenados[[#This Row],[Área Gestora-ID]],areagestoraID_anterior&amp;", "&amp;Dados_ordenados[[#This Row],[Área Gestora-ID]])</f>
        <v/>
      </c>
      <c r="Q448" s="70" t="str">
        <f ca="1">IF(OR(Dados_ordenados[[#This Row],[ID 1-catálogo-código]]="",Dados_ordenados[[#This Row],[ID 1-catálogo-código]]&lt;&gt;catmat_proximo),Dados_ordenados[[#This Row],[ID concatenado por catálogo/código]],"")</f>
        <v/>
      </c>
    </row>
    <row r="449" spans="1:17" x14ac:dyDescent="0.25">
      <c r="A449" s="63" t="str">
        <f ca="1">area_gestora_concatenada</f>
        <v/>
      </c>
      <c r="B449" s="64" t="str">
        <f ca="1">IFERROR(IF(INDEX(INDIRECT(area_gestora&amp;"!$B$6:$B$1000"),linha_itemPAC+1)=0,"NÃO INFORMADO",INDEX(INDIRECT(area_gestora&amp;"!$B$6:$B$1000"),linha_itemPAC+1)),"")</f>
        <v/>
      </c>
      <c r="C449" s="64" t="str">
        <f ca="1">IFERROR(IF(INDEX(INDIRECT(area_gestora&amp;"!$D$6:$D$1000"),linha_itemPAC+1)="N/A","N/A", IF(INDEX(INDIRECT(area_gestora&amp;"!$D$6:$D$1000"),linha_itemPAC+1)="","NÃO INFORMADO", IF(INDEX(INDIRECT(area_gestora&amp;"!$D$6:$D$1000"),linha_itemPAC+1)=0,"NÃO INFORMADO", INDEX(INDIRECT(area_gestora&amp;"!$D$6:$D$1000"),linha_itemPAC+1)))),"")</f>
        <v/>
      </c>
      <c r="D449" s="64" t="str">
        <f ca="1">IFERROR(IF(ISERROR(VALUE(Dados_tratados[[#This Row],[Catálogo]]))=FALSE,Dados_tratados[[#This Row],[Catálogo]],VLOOKUP(Dados_tratados[[#This Row],[Catálogo]],$S$3:$T$6,2,FALSE)),"")</f>
        <v/>
      </c>
      <c r="E449" s="64" t="str">
        <f ca="1">IFERROR(IF(INDEX(INDIRECT(area_gestora&amp;"!$E$6:$E$1000"),linha_itemPAC+1)="N/A",9999999,
IF(INDEX(INDIRECT(area_gestora&amp;"!$E$6:$E$1000"),linha_itemPAC+1)="",0,
VALUE(INDEX(INDIRECT(area_gestora&amp;"!$E$6:$E$1000"),linha_itemPAC+1)))),"")</f>
        <v/>
      </c>
      <c r="F449" s="64" t="str">
        <f ca="1">IFERROR(IF(Dados_tratados[[#This Row],[Código CATSER ou Classe CATMAT]]="","",VALUE(1&amp;TEXT(Dados_tratados[[#This Row],[Código CATSER ou Classe CATMAT]],"0000000")&amp;Dados_tratados[[#This Row],[ID Catálogo]])),"")</f>
        <v/>
      </c>
      <c r="G449" s="64" t="str">
        <f ca="1">IF(Dados_tratados[[#This Row],[Código CATSER ou Classe CATMAT]]="","",COUNTIF(catmat_col_range,Dados_tratados[[#This Row],[Concatenação ID 1-catálogo-código]])&amp;"-"&amp;Dados_tratados[[#This Row],[Concatenação ID 1-catálogo-código]])</f>
        <v/>
      </c>
      <c r="H449" s="65" t="str">
        <f ca="1">IFERROR(INDEX(INDIRECT(area_gestora&amp;"!$L$6:$L$1000"),linha_itemPAC+1),"")</f>
        <v/>
      </c>
      <c r="I449" s="66" t="str">
        <f ca="1">Dados_tratados[[#This Row],[Área Gestora]]&amp;"-"&amp;Dados_tratados[[#This Row],[ID PCA]]</f>
        <v>-</v>
      </c>
      <c r="K449" s="67" t="str">
        <f ca="1">IFERROR(SMALL(Dados_tratados[Concatenação ID 1-catálogo-código],ROW(Dados_tratados[[#This Row],[Concatenação ID 1-catálogo-código]])-2),"")</f>
        <v/>
      </c>
      <c r="L449" s="67" t="str">
        <f ca="1">IFERROR(INDEX('Tratamento de dados'!$S$3:$S$6,MATCH(VALUE(RIGHT(Dados_ordenados[[#This Row],[ID 1-catálogo-código]],1)),'Tratamento de dados'!$T$3:$T$6,0)),"")</f>
        <v/>
      </c>
      <c r="M449" s="67" t="str">
        <f ca="1">IFERROR(VALUE(MID(Dados_ordenados[[#This Row],[ID 1-catálogo-código]],2,7)),"")</f>
        <v/>
      </c>
      <c r="N449" s="68" t="str">
        <f ca="1">IFERROR(VLOOKUP(COUNTIF(catmat_ord_col_range,Dados_ordenados[[#This Row],[ID 1-catálogo-código]])&amp;"-"&amp;Dados_ordenados[[#This Row],[ID 1-catálogo-código]],Dados_tratados[[CATMAT/CATSER - Contagem de ocorrências]:[Área Gestora + ID]],2,FALSE),"")</f>
        <v/>
      </c>
      <c r="O449" s="69" t="str">
        <f ca="1">IFERROR(VLOOKUP(COUNTIF(catmat_ord_col_range,Dados_ordenados[[#This Row],[ID 1-catálogo-código]])&amp;"-"&amp;Dados_ordenados[[#This Row],[ID 1-catálogo-código]],Dados_tratados[[CATMAT/CATSER - Contagem de ocorrências]:[Área Gestora + ID]],3,FALSE),"")</f>
        <v/>
      </c>
      <c r="P449" s="70" t="str">
        <f ca="1">IF(OR(Dados_ordenados[[#This Row],[ID 1-catálogo-código]]="",Dados_ordenados[[#This Row],[ID 1-catálogo-código]]&lt;&gt;catmat_anterior),Dados_ordenados[[#This Row],[Área Gestora-ID]],areagestoraID_anterior&amp;", "&amp;Dados_ordenados[[#This Row],[Área Gestora-ID]])</f>
        <v/>
      </c>
      <c r="Q449" s="70" t="str">
        <f ca="1">IF(OR(Dados_ordenados[[#This Row],[ID 1-catálogo-código]]="",Dados_ordenados[[#This Row],[ID 1-catálogo-código]]&lt;&gt;catmat_proximo),Dados_ordenados[[#This Row],[ID concatenado por catálogo/código]],"")</f>
        <v/>
      </c>
    </row>
    <row r="450" spans="1:17" x14ac:dyDescent="0.25">
      <c r="A450" s="63" t="str">
        <f ca="1">area_gestora_concatenada</f>
        <v/>
      </c>
      <c r="B450" s="64" t="str">
        <f ca="1">IFERROR(IF(INDEX(INDIRECT(area_gestora&amp;"!$B$6:$B$1000"),linha_itemPAC+1)=0,"NÃO INFORMADO",INDEX(INDIRECT(area_gestora&amp;"!$B$6:$B$1000"),linha_itemPAC+1)),"")</f>
        <v/>
      </c>
      <c r="C450" s="64" t="str">
        <f ca="1">IFERROR(IF(INDEX(INDIRECT(area_gestora&amp;"!$D$6:$D$1000"),linha_itemPAC+1)="N/A","N/A", IF(INDEX(INDIRECT(area_gestora&amp;"!$D$6:$D$1000"),linha_itemPAC+1)="","NÃO INFORMADO", IF(INDEX(INDIRECT(area_gestora&amp;"!$D$6:$D$1000"),linha_itemPAC+1)=0,"NÃO INFORMADO", INDEX(INDIRECT(area_gestora&amp;"!$D$6:$D$1000"),linha_itemPAC+1)))),"")</f>
        <v/>
      </c>
      <c r="D450" s="64" t="str">
        <f ca="1">IFERROR(IF(ISERROR(VALUE(Dados_tratados[[#This Row],[Catálogo]]))=FALSE,Dados_tratados[[#This Row],[Catálogo]],VLOOKUP(Dados_tratados[[#This Row],[Catálogo]],$S$3:$T$6,2,FALSE)),"")</f>
        <v/>
      </c>
      <c r="E450" s="64" t="str">
        <f ca="1">IFERROR(IF(INDEX(INDIRECT(area_gestora&amp;"!$E$6:$E$1000"),linha_itemPAC+1)="N/A",9999999,
IF(INDEX(INDIRECT(area_gestora&amp;"!$E$6:$E$1000"),linha_itemPAC+1)="",0,
VALUE(INDEX(INDIRECT(area_gestora&amp;"!$E$6:$E$1000"),linha_itemPAC+1)))),"")</f>
        <v/>
      </c>
      <c r="F450" s="64" t="str">
        <f ca="1">IFERROR(IF(Dados_tratados[[#This Row],[Código CATSER ou Classe CATMAT]]="","",VALUE(1&amp;TEXT(Dados_tratados[[#This Row],[Código CATSER ou Classe CATMAT]],"0000000")&amp;Dados_tratados[[#This Row],[ID Catálogo]])),"")</f>
        <v/>
      </c>
      <c r="G450" s="64" t="str">
        <f ca="1">IF(Dados_tratados[[#This Row],[Código CATSER ou Classe CATMAT]]="","",COUNTIF(catmat_col_range,Dados_tratados[[#This Row],[Concatenação ID 1-catálogo-código]])&amp;"-"&amp;Dados_tratados[[#This Row],[Concatenação ID 1-catálogo-código]])</f>
        <v/>
      </c>
      <c r="H450" s="65" t="str">
        <f ca="1">IFERROR(INDEX(INDIRECT(area_gestora&amp;"!$L$6:$L$1000"),linha_itemPAC+1),"")</f>
        <v/>
      </c>
      <c r="I450" s="66" t="str">
        <f ca="1">Dados_tratados[[#This Row],[Área Gestora]]&amp;"-"&amp;Dados_tratados[[#This Row],[ID PCA]]</f>
        <v>-</v>
      </c>
      <c r="K450" s="67" t="str">
        <f ca="1">IFERROR(SMALL(Dados_tratados[Concatenação ID 1-catálogo-código],ROW(Dados_tratados[[#This Row],[Concatenação ID 1-catálogo-código]])-2),"")</f>
        <v/>
      </c>
      <c r="L450" s="67" t="str">
        <f ca="1">IFERROR(INDEX('Tratamento de dados'!$S$3:$S$6,MATCH(VALUE(RIGHT(Dados_ordenados[[#This Row],[ID 1-catálogo-código]],1)),'Tratamento de dados'!$T$3:$T$6,0)),"")</f>
        <v/>
      </c>
      <c r="M450" s="67" t="str">
        <f ca="1">IFERROR(VALUE(MID(Dados_ordenados[[#This Row],[ID 1-catálogo-código]],2,7)),"")</f>
        <v/>
      </c>
      <c r="N450" s="68" t="str">
        <f ca="1">IFERROR(VLOOKUP(COUNTIF(catmat_ord_col_range,Dados_ordenados[[#This Row],[ID 1-catálogo-código]])&amp;"-"&amp;Dados_ordenados[[#This Row],[ID 1-catálogo-código]],Dados_tratados[[CATMAT/CATSER - Contagem de ocorrências]:[Área Gestora + ID]],2,FALSE),"")</f>
        <v/>
      </c>
      <c r="O450" s="69" t="str">
        <f ca="1">IFERROR(VLOOKUP(COUNTIF(catmat_ord_col_range,Dados_ordenados[[#This Row],[ID 1-catálogo-código]])&amp;"-"&amp;Dados_ordenados[[#This Row],[ID 1-catálogo-código]],Dados_tratados[[CATMAT/CATSER - Contagem de ocorrências]:[Área Gestora + ID]],3,FALSE),"")</f>
        <v/>
      </c>
      <c r="P450" s="70" t="str">
        <f ca="1">IF(OR(Dados_ordenados[[#This Row],[ID 1-catálogo-código]]="",Dados_ordenados[[#This Row],[ID 1-catálogo-código]]&lt;&gt;catmat_anterior),Dados_ordenados[[#This Row],[Área Gestora-ID]],areagestoraID_anterior&amp;", "&amp;Dados_ordenados[[#This Row],[Área Gestora-ID]])</f>
        <v/>
      </c>
      <c r="Q450" s="70" t="str">
        <f ca="1">IF(OR(Dados_ordenados[[#This Row],[ID 1-catálogo-código]]="",Dados_ordenados[[#This Row],[ID 1-catálogo-código]]&lt;&gt;catmat_proximo),Dados_ordenados[[#This Row],[ID concatenado por catálogo/código]],"")</f>
        <v/>
      </c>
    </row>
    <row r="451" spans="1:17" x14ac:dyDescent="0.25">
      <c r="A451" s="63" t="str">
        <f ca="1">area_gestora_concatenada</f>
        <v/>
      </c>
      <c r="B451" s="64" t="str">
        <f ca="1">IFERROR(IF(INDEX(INDIRECT(area_gestora&amp;"!$B$6:$B$1000"),linha_itemPAC+1)=0,"NÃO INFORMADO",INDEX(INDIRECT(area_gestora&amp;"!$B$6:$B$1000"),linha_itemPAC+1)),"")</f>
        <v/>
      </c>
      <c r="C451" s="64" t="str">
        <f ca="1">IFERROR(IF(INDEX(INDIRECT(area_gestora&amp;"!$D$6:$D$1000"),linha_itemPAC+1)="N/A","N/A", IF(INDEX(INDIRECT(area_gestora&amp;"!$D$6:$D$1000"),linha_itemPAC+1)="","NÃO INFORMADO", IF(INDEX(INDIRECT(area_gestora&amp;"!$D$6:$D$1000"),linha_itemPAC+1)=0,"NÃO INFORMADO", INDEX(INDIRECT(area_gestora&amp;"!$D$6:$D$1000"),linha_itemPAC+1)))),"")</f>
        <v/>
      </c>
      <c r="D451" s="64" t="str">
        <f ca="1">IFERROR(IF(ISERROR(VALUE(Dados_tratados[[#This Row],[Catálogo]]))=FALSE,Dados_tratados[[#This Row],[Catálogo]],VLOOKUP(Dados_tratados[[#This Row],[Catálogo]],$S$3:$T$6,2,FALSE)),"")</f>
        <v/>
      </c>
      <c r="E451" s="64" t="str">
        <f ca="1">IFERROR(IF(INDEX(INDIRECT(area_gestora&amp;"!$E$6:$E$1000"),linha_itemPAC+1)="N/A",9999999,
IF(INDEX(INDIRECT(area_gestora&amp;"!$E$6:$E$1000"),linha_itemPAC+1)="",0,
VALUE(INDEX(INDIRECT(area_gestora&amp;"!$E$6:$E$1000"),linha_itemPAC+1)))),"")</f>
        <v/>
      </c>
      <c r="F451" s="64" t="str">
        <f ca="1">IFERROR(IF(Dados_tratados[[#This Row],[Código CATSER ou Classe CATMAT]]="","",VALUE(1&amp;TEXT(Dados_tratados[[#This Row],[Código CATSER ou Classe CATMAT]],"0000000")&amp;Dados_tratados[[#This Row],[ID Catálogo]])),"")</f>
        <v/>
      </c>
      <c r="G451" s="64" t="str">
        <f ca="1">IF(Dados_tratados[[#This Row],[Código CATSER ou Classe CATMAT]]="","",COUNTIF(catmat_col_range,Dados_tratados[[#This Row],[Concatenação ID 1-catálogo-código]])&amp;"-"&amp;Dados_tratados[[#This Row],[Concatenação ID 1-catálogo-código]])</f>
        <v/>
      </c>
      <c r="H451" s="65" t="str">
        <f ca="1">IFERROR(INDEX(INDIRECT(area_gestora&amp;"!$L$6:$L$1000"),linha_itemPAC+1),"")</f>
        <v/>
      </c>
      <c r="I451" s="66" t="str">
        <f ca="1">Dados_tratados[[#This Row],[Área Gestora]]&amp;"-"&amp;Dados_tratados[[#This Row],[ID PCA]]</f>
        <v>-</v>
      </c>
      <c r="K451" s="67" t="str">
        <f ca="1">IFERROR(SMALL(Dados_tratados[Concatenação ID 1-catálogo-código],ROW(Dados_tratados[[#This Row],[Concatenação ID 1-catálogo-código]])-2),"")</f>
        <v/>
      </c>
      <c r="L451" s="67" t="str">
        <f ca="1">IFERROR(INDEX('Tratamento de dados'!$S$3:$S$6,MATCH(VALUE(RIGHT(Dados_ordenados[[#This Row],[ID 1-catálogo-código]],1)),'Tratamento de dados'!$T$3:$T$6,0)),"")</f>
        <v/>
      </c>
      <c r="M451" s="67" t="str">
        <f ca="1">IFERROR(VALUE(MID(Dados_ordenados[[#This Row],[ID 1-catálogo-código]],2,7)),"")</f>
        <v/>
      </c>
      <c r="N451" s="68" t="str">
        <f ca="1">IFERROR(VLOOKUP(COUNTIF(catmat_ord_col_range,Dados_ordenados[[#This Row],[ID 1-catálogo-código]])&amp;"-"&amp;Dados_ordenados[[#This Row],[ID 1-catálogo-código]],Dados_tratados[[CATMAT/CATSER - Contagem de ocorrências]:[Área Gestora + ID]],2,FALSE),"")</f>
        <v/>
      </c>
      <c r="O451" s="69" t="str">
        <f ca="1">IFERROR(VLOOKUP(COUNTIF(catmat_ord_col_range,Dados_ordenados[[#This Row],[ID 1-catálogo-código]])&amp;"-"&amp;Dados_ordenados[[#This Row],[ID 1-catálogo-código]],Dados_tratados[[CATMAT/CATSER - Contagem de ocorrências]:[Área Gestora + ID]],3,FALSE),"")</f>
        <v/>
      </c>
      <c r="P451" s="70" t="str">
        <f ca="1">IF(OR(Dados_ordenados[[#This Row],[ID 1-catálogo-código]]="",Dados_ordenados[[#This Row],[ID 1-catálogo-código]]&lt;&gt;catmat_anterior),Dados_ordenados[[#This Row],[Área Gestora-ID]],areagestoraID_anterior&amp;", "&amp;Dados_ordenados[[#This Row],[Área Gestora-ID]])</f>
        <v/>
      </c>
      <c r="Q451" s="70" t="str">
        <f ca="1">IF(OR(Dados_ordenados[[#This Row],[ID 1-catálogo-código]]="",Dados_ordenados[[#This Row],[ID 1-catálogo-código]]&lt;&gt;catmat_proximo),Dados_ordenados[[#This Row],[ID concatenado por catálogo/código]],"")</f>
        <v/>
      </c>
    </row>
    <row r="452" spans="1:17" x14ac:dyDescent="0.25">
      <c r="A452" s="63" t="str">
        <f ca="1">area_gestora_concatenada</f>
        <v/>
      </c>
      <c r="B452" s="64" t="str">
        <f ca="1">IFERROR(IF(INDEX(INDIRECT(area_gestora&amp;"!$B$6:$B$1000"),linha_itemPAC+1)=0,"NÃO INFORMADO",INDEX(INDIRECT(area_gestora&amp;"!$B$6:$B$1000"),linha_itemPAC+1)),"")</f>
        <v/>
      </c>
      <c r="C452" s="64" t="str">
        <f ca="1">IFERROR(IF(INDEX(INDIRECT(area_gestora&amp;"!$D$6:$D$1000"),linha_itemPAC+1)="N/A","N/A", IF(INDEX(INDIRECT(area_gestora&amp;"!$D$6:$D$1000"),linha_itemPAC+1)="","NÃO INFORMADO", IF(INDEX(INDIRECT(area_gestora&amp;"!$D$6:$D$1000"),linha_itemPAC+1)=0,"NÃO INFORMADO", INDEX(INDIRECT(area_gestora&amp;"!$D$6:$D$1000"),linha_itemPAC+1)))),"")</f>
        <v/>
      </c>
      <c r="D452" s="64" t="str">
        <f ca="1">IFERROR(IF(ISERROR(VALUE(Dados_tratados[[#This Row],[Catálogo]]))=FALSE,Dados_tratados[[#This Row],[Catálogo]],VLOOKUP(Dados_tratados[[#This Row],[Catálogo]],$S$3:$T$6,2,FALSE)),"")</f>
        <v/>
      </c>
      <c r="E452" s="64" t="str">
        <f ca="1">IFERROR(IF(INDEX(INDIRECT(area_gestora&amp;"!$E$6:$E$1000"),linha_itemPAC+1)="N/A",9999999,
IF(INDEX(INDIRECT(area_gestora&amp;"!$E$6:$E$1000"),linha_itemPAC+1)="",0,
VALUE(INDEX(INDIRECT(area_gestora&amp;"!$E$6:$E$1000"),linha_itemPAC+1)))),"")</f>
        <v/>
      </c>
      <c r="F452" s="64" t="str">
        <f ca="1">IFERROR(IF(Dados_tratados[[#This Row],[Código CATSER ou Classe CATMAT]]="","",VALUE(1&amp;TEXT(Dados_tratados[[#This Row],[Código CATSER ou Classe CATMAT]],"0000000")&amp;Dados_tratados[[#This Row],[ID Catálogo]])),"")</f>
        <v/>
      </c>
      <c r="G452" s="64" t="str">
        <f ca="1">IF(Dados_tratados[[#This Row],[Código CATSER ou Classe CATMAT]]="","",COUNTIF(catmat_col_range,Dados_tratados[[#This Row],[Concatenação ID 1-catálogo-código]])&amp;"-"&amp;Dados_tratados[[#This Row],[Concatenação ID 1-catálogo-código]])</f>
        <v/>
      </c>
      <c r="H452" s="65" t="str">
        <f ca="1">IFERROR(INDEX(INDIRECT(area_gestora&amp;"!$L$6:$L$1000"),linha_itemPAC+1),"")</f>
        <v/>
      </c>
      <c r="I452" s="66" t="str">
        <f ca="1">Dados_tratados[[#This Row],[Área Gestora]]&amp;"-"&amp;Dados_tratados[[#This Row],[ID PCA]]</f>
        <v>-</v>
      </c>
      <c r="K452" s="67" t="str">
        <f ca="1">IFERROR(SMALL(Dados_tratados[Concatenação ID 1-catálogo-código],ROW(Dados_tratados[[#This Row],[Concatenação ID 1-catálogo-código]])-2),"")</f>
        <v/>
      </c>
      <c r="L452" s="67" t="str">
        <f ca="1">IFERROR(INDEX('Tratamento de dados'!$S$3:$S$6,MATCH(VALUE(RIGHT(Dados_ordenados[[#This Row],[ID 1-catálogo-código]],1)),'Tratamento de dados'!$T$3:$T$6,0)),"")</f>
        <v/>
      </c>
      <c r="M452" s="67" t="str">
        <f ca="1">IFERROR(VALUE(MID(Dados_ordenados[[#This Row],[ID 1-catálogo-código]],2,7)),"")</f>
        <v/>
      </c>
      <c r="N452" s="68" t="str">
        <f ca="1">IFERROR(VLOOKUP(COUNTIF(catmat_ord_col_range,Dados_ordenados[[#This Row],[ID 1-catálogo-código]])&amp;"-"&amp;Dados_ordenados[[#This Row],[ID 1-catálogo-código]],Dados_tratados[[CATMAT/CATSER - Contagem de ocorrências]:[Área Gestora + ID]],2,FALSE),"")</f>
        <v/>
      </c>
      <c r="O452" s="69" t="str">
        <f ca="1">IFERROR(VLOOKUP(COUNTIF(catmat_ord_col_range,Dados_ordenados[[#This Row],[ID 1-catálogo-código]])&amp;"-"&amp;Dados_ordenados[[#This Row],[ID 1-catálogo-código]],Dados_tratados[[CATMAT/CATSER - Contagem de ocorrências]:[Área Gestora + ID]],3,FALSE),"")</f>
        <v/>
      </c>
      <c r="P452" s="70" t="str">
        <f ca="1">IF(OR(Dados_ordenados[[#This Row],[ID 1-catálogo-código]]="",Dados_ordenados[[#This Row],[ID 1-catálogo-código]]&lt;&gt;catmat_anterior),Dados_ordenados[[#This Row],[Área Gestora-ID]],areagestoraID_anterior&amp;", "&amp;Dados_ordenados[[#This Row],[Área Gestora-ID]])</f>
        <v/>
      </c>
      <c r="Q452" s="70" t="str">
        <f ca="1">IF(OR(Dados_ordenados[[#This Row],[ID 1-catálogo-código]]="",Dados_ordenados[[#This Row],[ID 1-catálogo-código]]&lt;&gt;catmat_proximo),Dados_ordenados[[#This Row],[ID concatenado por catálogo/código]],"")</f>
        <v/>
      </c>
    </row>
    <row r="453" spans="1:17" x14ac:dyDescent="0.25">
      <c r="A453" s="63" t="str">
        <f ca="1">area_gestora_concatenada</f>
        <v/>
      </c>
      <c r="B453" s="64" t="str">
        <f ca="1">IFERROR(IF(INDEX(INDIRECT(area_gestora&amp;"!$B$6:$B$1000"),linha_itemPAC+1)=0,"NÃO INFORMADO",INDEX(INDIRECT(area_gestora&amp;"!$B$6:$B$1000"),linha_itemPAC+1)),"")</f>
        <v/>
      </c>
      <c r="C453" s="64" t="str">
        <f ca="1">IFERROR(IF(INDEX(INDIRECT(area_gestora&amp;"!$D$6:$D$1000"),linha_itemPAC+1)="N/A","N/A", IF(INDEX(INDIRECT(area_gestora&amp;"!$D$6:$D$1000"),linha_itemPAC+1)="","NÃO INFORMADO", IF(INDEX(INDIRECT(area_gestora&amp;"!$D$6:$D$1000"),linha_itemPAC+1)=0,"NÃO INFORMADO", INDEX(INDIRECT(area_gestora&amp;"!$D$6:$D$1000"),linha_itemPAC+1)))),"")</f>
        <v/>
      </c>
      <c r="D453" s="64" t="str">
        <f ca="1">IFERROR(IF(ISERROR(VALUE(Dados_tratados[[#This Row],[Catálogo]]))=FALSE,Dados_tratados[[#This Row],[Catálogo]],VLOOKUP(Dados_tratados[[#This Row],[Catálogo]],$S$3:$T$6,2,FALSE)),"")</f>
        <v/>
      </c>
      <c r="E453" s="64" t="str">
        <f ca="1">IFERROR(IF(INDEX(INDIRECT(area_gestora&amp;"!$E$6:$E$1000"),linha_itemPAC+1)="N/A",9999999,
IF(INDEX(INDIRECT(area_gestora&amp;"!$E$6:$E$1000"),linha_itemPAC+1)="",0,
VALUE(INDEX(INDIRECT(area_gestora&amp;"!$E$6:$E$1000"),linha_itemPAC+1)))),"")</f>
        <v/>
      </c>
      <c r="F453" s="64" t="str">
        <f ca="1">IFERROR(IF(Dados_tratados[[#This Row],[Código CATSER ou Classe CATMAT]]="","",VALUE(1&amp;TEXT(Dados_tratados[[#This Row],[Código CATSER ou Classe CATMAT]],"0000000")&amp;Dados_tratados[[#This Row],[ID Catálogo]])),"")</f>
        <v/>
      </c>
      <c r="G453" s="64" t="str">
        <f ca="1">IF(Dados_tratados[[#This Row],[Código CATSER ou Classe CATMAT]]="","",COUNTIF(catmat_col_range,Dados_tratados[[#This Row],[Concatenação ID 1-catálogo-código]])&amp;"-"&amp;Dados_tratados[[#This Row],[Concatenação ID 1-catálogo-código]])</f>
        <v/>
      </c>
      <c r="H453" s="65" t="str">
        <f ca="1">IFERROR(INDEX(INDIRECT(area_gestora&amp;"!$L$6:$L$1000"),linha_itemPAC+1),"")</f>
        <v/>
      </c>
      <c r="I453" s="66" t="str">
        <f ca="1">Dados_tratados[[#This Row],[Área Gestora]]&amp;"-"&amp;Dados_tratados[[#This Row],[ID PCA]]</f>
        <v>-</v>
      </c>
      <c r="K453" s="67" t="str">
        <f ca="1">IFERROR(SMALL(Dados_tratados[Concatenação ID 1-catálogo-código],ROW(Dados_tratados[[#This Row],[Concatenação ID 1-catálogo-código]])-2),"")</f>
        <v/>
      </c>
      <c r="L453" s="67" t="str">
        <f ca="1">IFERROR(INDEX('Tratamento de dados'!$S$3:$S$6,MATCH(VALUE(RIGHT(Dados_ordenados[[#This Row],[ID 1-catálogo-código]],1)),'Tratamento de dados'!$T$3:$T$6,0)),"")</f>
        <v/>
      </c>
      <c r="M453" s="67" t="str">
        <f ca="1">IFERROR(VALUE(MID(Dados_ordenados[[#This Row],[ID 1-catálogo-código]],2,7)),"")</f>
        <v/>
      </c>
      <c r="N453" s="68" t="str">
        <f ca="1">IFERROR(VLOOKUP(COUNTIF(catmat_ord_col_range,Dados_ordenados[[#This Row],[ID 1-catálogo-código]])&amp;"-"&amp;Dados_ordenados[[#This Row],[ID 1-catálogo-código]],Dados_tratados[[CATMAT/CATSER - Contagem de ocorrências]:[Área Gestora + ID]],2,FALSE),"")</f>
        <v/>
      </c>
      <c r="O453" s="69" t="str">
        <f ca="1">IFERROR(VLOOKUP(COUNTIF(catmat_ord_col_range,Dados_ordenados[[#This Row],[ID 1-catálogo-código]])&amp;"-"&amp;Dados_ordenados[[#This Row],[ID 1-catálogo-código]],Dados_tratados[[CATMAT/CATSER - Contagem de ocorrências]:[Área Gestora + ID]],3,FALSE),"")</f>
        <v/>
      </c>
      <c r="P453" s="70" t="str">
        <f ca="1">IF(OR(Dados_ordenados[[#This Row],[ID 1-catálogo-código]]="",Dados_ordenados[[#This Row],[ID 1-catálogo-código]]&lt;&gt;catmat_anterior),Dados_ordenados[[#This Row],[Área Gestora-ID]],areagestoraID_anterior&amp;", "&amp;Dados_ordenados[[#This Row],[Área Gestora-ID]])</f>
        <v/>
      </c>
      <c r="Q453" s="70" t="str">
        <f ca="1">IF(OR(Dados_ordenados[[#This Row],[ID 1-catálogo-código]]="",Dados_ordenados[[#This Row],[ID 1-catálogo-código]]&lt;&gt;catmat_proximo),Dados_ordenados[[#This Row],[ID concatenado por catálogo/código]],"")</f>
        <v/>
      </c>
    </row>
    <row r="454" spans="1:17" x14ac:dyDescent="0.25">
      <c r="A454" s="63" t="str">
        <f ca="1">area_gestora_concatenada</f>
        <v/>
      </c>
      <c r="B454" s="64" t="str">
        <f ca="1">IFERROR(IF(INDEX(INDIRECT(area_gestora&amp;"!$B$6:$B$1000"),linha_itemPAC+1)=0,"NÃO INFORMADO",INDEX(INDIRECT(area_gestora&amp;"!$B$6:$B$1000"),linha_itemPAC+1)),"")</f>
        <v/>
      </c>
      <c r="C454" s="64" t="str">
        <f ca="1">IFERROR(IF(INDEX(INDIRECT(area_gestora&amp;"!$D$6:$D$1000"),linha_itemPAC+1)="N/A","N/A", IF(INDEX(INDIRECT(area_gestora&amp;"!$D$6:$D$1000"),linha_itemPAC+1)="","NÃO INFORMADO", IF(INDEX(INDIRECT(area_gestora&amp;"!$D$6:$D$1000"),linha_itemPAC+1)=0,"NÃO INFORMADO", INDEX(INDIRECT(area_gestora&amp;"!$D$6:$D$1000"),linha_itemPAC+1)))),"")</f>
        <v/>
      </c>
      <c r="D454" s="64" t="str">
        <f ca="1">IFERROR(IF(ISERROR(VALUE(Dados_tratados[[#This Row],[Catálogo]]))=FALSE,Dados_tratados[[#This Row],[Catálogo]],VLOOKUP(Dados_tratados[[#This Row],[Catálogo]],$S$3:$T$6,2,FALSE)),"")</f>
        <v/>
      </c>
      <c r="E454" s="64" t="str">
        <f ca="1">IFERROR(IF(INDEX(INDIRECT(area_gestora&amp;"!$E$6:$E$1000"),linha_itemPAC+1)="N/A",9999999,
IF(INDEX(INDIRECT(area_gestora&amp;"!$E$6:$E$1000"),linha_itemPAC+1)="",0,
VALUE(INDEX(INDIRECT(area_gestora&amp;"!$E$6:$E$1000"),linha_itemPAC+1)))),"")</f>
        <v/>
      </c>
      <c r="F454" s="64" t="str">
        <f ca="1">IFERROR(IF(Dados_tratados[[#This Row],[Código CATSER ou Classe CATMAT]]="","",VALUE(1&amp;TEXT(Dados_tratados[[#This Row],[Código CATSER ou Classe CATMAT]],"0000000")&amp;Dados_tratados[[#This Row],[ID Catálogo]])),"")</f>
        <v/>
      </c>
      <c r="G454" s="64" t="str">
        <f ca="1">IF(Dados_tratados[[#This Row],[Código CATSER ou Classe CATMAT]]="","",COUNTIF(catmat_col_range,Dados_tratados[[#This Row],[Concatenação ID 1-catálogo-código]])&amp;"-"&amp;Dados_tratados[[#This Row],[Concatenação ID 1-catálogo-código]])</f>
        <v/>
      </c>
      <c r="H454" s="65" t="str">
        <f ca="1">IFERROR(INDEX(INDIRECT(area_gestora&amp;"!$L$6:$L$1000"),linha_itemPAC+1),"")</f>
        <v/>
      </c>
      <c r="I454" s="66" t="str">
        <f ca="1">Dados_tratados[[#This Row],[Área Gestora]]&amp;"-"&amp;Dados_tratados[[#This Row],[ID PCA]]</f>
        <v>-</v>
      </c>
      <c r="K454" s="67" t="str">
        <f ca="1">IFERROR(SMALL(Dados_tratados[Concatenação ID 1-catálogo-código],ROW(Dados_tratados[[#This Row],[Concatenação ID 1-catálogo-código]])-2),"")</f>
        <v/>
      </c>
      <c r="L454" s="67" t="str">
        <f ca="1">IFERROR(INDEX('Tratamento de dados'!$S$3:$S$6,MATCH(VALUE(RIGHT(Dados_ordenados[[#This Row],[ID 1-catálogo-código]],1)),'Tratamento de dados'!$T$3:$T$6,0)),"")</f>
        <v/>
      </c>
      <c r="M454" s="67" t="str">
        <f ca="1">IFERROR(VALUE(MID(Dados_ordenados[[#This Row],[ID 1-catálogo-código]],2,7)),"")</f>
        <v/>
      </c>
      <c r="N454" s="68" t="str">
        <f ca="1">IFERROR(VLOOKUP(COUNTIF(catmat_ord_col_range,Dados_ordenados[[#This Row],[ID 1-catálogo-código]])&amp;"-"&amp;Dados_ordenados[[#This Row],[ID 1-catálogo-código]],Dados_tratados[[CATMAT/CATSER - Contagem de ocorrências]:[Área Gestora + ID]],2,FALSE),"")</f>
        <v/>
      </c>
      <c r="O454" s="69" t="str">
        <f ca="1">IFERROR(VLOOKUP(COUNTIF(catmat_ord_col_range,Dados_ordenados[[#This Row],[ID 1-catálogo-código]])&amp;"-"&amp;Dados_ordenados[[#This Row],[ID 1-catálogo-código]],Dados_tratados[[CATMAT/CATSER - Contagem de ocorrências]:[Área Gestora + ID]],3,FALSE),"")</f>
        <v/>
      </c>
      <c r="P454" s="70" t="str">
        <f ca="1">IF(OR(Dados_ordenados[[#This Row],[ID 1-catálogo-código]]="",Dados_ordenados[[#This Row],[ID 1-catálogo-código]]&lt;&gt;catmat_anterior),Dados_ordenados[[#This Row],[Área Gestora-ID]],areagestoraID_anterior&amp;", "&amp;Dados_ordenados[[#This Row],[Área Gestora-ID]])</f>
        <v/>
      </c>
      <c r="Q454" s="70" t="str">
        <f ca="1">IF(OR(Dados_ordenados[[#This Row],[ID 1-catálogo-código]]="",Dados_ordenados[[#This Row],[ID 1-catálogo-código]]&lt;&gt;catmat_proximo),Dados_ordenados[[#This Row],[ID concatenado por catálogo/código]],"")</f>
        <v/>
      </c>
    </row>
    <row r="455" spans="1:17" x14ac:dyDescent="0.25">
      <c r="A455" s="63" t="str">
        <f ca="1">area_gestora_concatenada</f>
        <v/>
      </c>
      <c r="B455" s="64" t="str">
        <f ca="1">IFERROR(IF(INDEX(INDIRECT(area_gestora&amp;"!$B$6:$B$1000"),linha_itemPAC+1)=0,"NÃO INFORMADO",INDEX(INDIRECT(area_gestora&amp;"!$B$6:$B$1000"),linha_itemPAC+1)),"")</f>
        <v/>
      </c>
      <c r="C455" s="64" t="str">
        <f ca="1">IFERROR(IF(INDEX(INDIRECT(area_gestora&amp;"!$D$6:$D$1000"),linha_itemPAC+1)="N/A","N/A", IF(INDEX(INDIRECT(area_gestora&amp;"!$D$6:$D$1000"),linha_itemPAC+1)="","NÃO INFORMADO", IF(INDEX(INDIRECT(area_gestora&amp;"!$D$6:$D$1000"),linha_itemPAC+1)=0,"NÃO INFORMADO", INDEX(INDIRECT(area_gestora&amp;"!$D$6:$D$1000"),linha_itemPAC+1)))),"")</f>
        <v/>
      </c>
      <c r="D455" s="64" t="str">
        <f ca="1">IFERROR(IF(ISERROR(VALUE(Dados_tratados[[#This Row],[Catálogo]]))=FALSE,Dados_tratados[[#This Row],[Catálogo]],VLOOKUP(Dados_tratados[[#This Row],[Catálogo]],$S$3:$T$6,2,FALSE)),"")</f>
        <v/>
      </c>
      <c r="E455" s="64" t="str">
        <f ca="1">IFERROR(IF(INDEX(INDIRECT(area_gestora&amp;"!$E$6:$E$1000"),linha_itemPAC+1)="N/A",9999999,
IF(INDEX(INDIRECT(area_gestora&amp;"!$E$6:$E$1000"),linha_itemPAC+1)="",0,
VALUE(INDEX(INDIRECT(area_gestora&amp;"!$E$6:$E$1000"),linha_itemPAC+1)))),"")</f>
        <v/>
      </c>
      <c r="F455" s="64" t="str">
        <f ca="1">IFERROR(IF(Dados_tratados[[#This Row],[Código CATSER ou Classe CATMAT]]="","",VALUE(1&amp;TEXT(Dados_tratados[[#This Row],[Código CATSER ou Classe CATMAT]],"0000000")&amp;Dados_tratados[[#This Row],[ID Catálogo]])),"")</f>
        <v/>
      </c>
      <c r="G455" s="64" t="str">
        <f ca="1">IF(Dados_tratados[[#This Row],[Código CATSER ou Classe CATMAT]]="","",COUNTIF(catmat_col_range,Dados_tratados[[#This Row],[Concatenação ID 1-catálogo-código]])&amp;"-"&amp;Dados_tratados[[#This Row],[Concatenação ID 1-catálogo-código]])</f>
        <v/>
      </c>
      <c r="H455" s="65" t="str">
        <f ca="1">IFERROR(INDEX(INDIRECT(area_gestora&amp;"!$L$6:$L$1000"),linha_itemPAC+1),"")</f>
        <v/>
      </c>
      <c r="I455" s="66" t="str">
        <f ca="1">Dados_tratados[[#This Row],[Área Gestora]]&amp;"-"&amp;Dados_tratados[[#This Row],[ID PCA]]</f>
        <v>-</v>
      </c>
      <c r="K455" s="67" t="str">
        <f ca="1">IFERROR(SMALL(Dados_tratados[Concatenação ID 1-catálogo-código],ROW(Dados_tratados[[#This Row],[Concatenação ID 1-catálogo-código]])-2),"")</f>
        <v/>
      </c>
      <c r="L455" s="67" t="str">
        <f ca="1">IFERROR(INDEX('Tratamento de dados'!$S$3:$S$6,MATCH(VALUE(RIGHT(Dados_ordenados[[#This Row],[ID 1-catálogo-código]],1)),'Tratamento de dados'!$T$3:$T$6,0)),"")</f>
        <v/>
      </c>
      <c r="M455" s="67" t="str">
        <f ca="1">IFERROR(VALUE(MID(Dados_ordenados[[#This Row],[ID 1-catálogo-código]],2,7)),"")</f>
        <v/>
      </c>
      <c r="N455" s="68" t="str">
        <f ca="1">IFERROR(VLOOKUP(COUNTIF(catmat_ord_col_range,Dados_ordenados[[#This Row],[ID 1-catálogo-código]])&amp;"-"&amp;Dados_ordenados[[#This Row],[ID 1-catálogo-código]],Dados_tratados[[CATMAT/CATSER - Contagem de ocorrências]:[Área Gestora + ID]],2,FALSE),"")</f>
        <v/>
      </c>
      <c r="O455" s="69" t="str">
        <f ca="1">IFERROR(VLOOKUP(COUNTIF(catmat_ord_col_range,Dados_ordenados[[#This Row],[ID 1-catálogo-código]])&amp;"-"&amp;Dados_ordenados[[#This Row],[ID 1-catálogo-código]],Dados_tratados[[CATMAT/CATSER - Contagem de ocorrências]:[Área Gestora + ID]],3,FALSE),"")</f>
        <v/>
      </c>
      <c r="P455" s="70" t="str">
        <f ca="1">IF(OR(Dados_ordenados[[#This Row],[ID 1-catálogo-código]]="",Dados_ordenados[[#This Row],[ID 1-catálogo-código]]&lt;&gt;catmat_anterior),Dados_ordenados[[#This Row],[Área Gestora-ID]],areagestoraID_anterior&amp;", "&amp;Dados_ordenados[[#This Row],[Área Gestora-ID]])</f>
        <v/>
      </c>
      <c r="Q455" s="70" t="str">
        <f ca="1">IF(OR(Dados_ordenados[[#This Row],[ID 1-catálogo-código]]="",Dados_ordenados[[#This Row],[ID 1-catálogo-código]]&lt;&gt;catmat_proximo),Dados_ordenados[[#This Row],[ID concatenado por catálogo/código]],"")</f>
        <v/>
      </c>
    </row>
    <row r="456" spans="1:17" x14ac:dyDescent="0.25">
      <c r="A456" s="63" t="str">
        <f ca="1">area_gestora_concatenada</f>
        <v/>
      </c>
      <c r="B456" s="64" t="str">
        <f ca="1">IFERROR(IF(INDEX(INDIRECT(area_gestora&amp;"!$B$6:$B$1000"),linha_itemPAC+1)=0,"NÃO INFORMADO",INDEX(INDIRECT(area_gestora&amp;"!$B$6:$B$1000"),linha_itemPAC+1)),"")</f>
        <v/>
      </c>
      <c r="C456" s="64" t="str">
        <f ca="1">IFERROR(IF(INDEX(INDIRECT(area_gestora&amp;"!$D$6:$D$1000"),linha_itemPAC+1)="N/A","N/A", IF(INDEX(INDIRECT(area_gestora&amp;"!$D$6:$D$1000"),linha_itemPAC+1)="","NÃO INFORMADO", IF(INDEX(INDIRECT(area_gestora&amp;"!$D$6:$D$1000"),linha_itemPAC+1)=0,"NÃO INFORMADO", INDEX(INDIRECT(area_gestora&amp;"!$D$6:$D$1000"),linha_itemPAC+1)))),"")</f>
        <v/>
      </c>
      <c r="D456" s="64" t="str">
        <f ca="1">IFERROR(IF(ISERROR(VALUE(Dados_tratados[[#This Row],[Catálogo]]))=FALSE,Dados_tratados[[#This Row],[Catálogo]],VLOOKUP(Dados_tratados[[#This Row],[Catálogo]],$S$3:$T$6,2,FALSE)),"")</f>
        <v/>
      </c>
      <c r="E456" s="64" t="str">
        <f ca="1">IFERROR(IF(INDEX(INDIRECT(area_gestora&amp;"!$E$6:$E$1000"),linha_itemPAC+1)="N/A",9999999,
IF(INDEX(INDIRECT(area_gestora&amp;"!$E$6:$E$1000"),linha_itemPAC+1)="",0,
VALUE(INDEX(INDIRECT(area_gestora&amp;"!$E$6:$E$1000"),linha_itemPAC+1)))),"")</f>
        <v/>
      </c>
      <c r="F456" s="64" t="str">
        <f ca="1">IFERROR(IF(Dados_tratados[[#This Row],[Código CATSER ou Classe CATMAT]]="","",VALUE(1&amp;TEXT(Dados_tratados[[#This Row],[Código CATSER ou Classe CATMAT]],"0000000")&amp;Dados_tratados[[#This Row],[ID Catálogo]])),"")</f>
        <v/>
      </c>
      <c r="G456" s="64" t="str">
        <f ca="1">IF(Dados_tratados[[#This Row],[Código CATSER ou Classe CATMAT]]="","",COUNTIF(catmat_col_range,Dados_tratados[[#This Row],[Concatenação ID 1-catálogo-código]])&amp;"-"&amp;Dados_tratados[[#This Row],[Concatenação ID 1-catálogo-código]])</f>
        <v/>
      </c>
      <c r="H456" s="65" t="str">
        <f ca="1">IFERROR(INDEX(INDIRECT(area_gestora&amp;"!$L$6:$L$1000"),linha_itemPAC+1),"")</f>
        <v/>
      </c>
      <c r="I456" s="66" t="str">
        <f ca="1">Dados_tratados[[#This Row],[Área Gestora]]&amp;"-"&amp;Dados_tratados[[#This Row],[ID PCA]]</f>
        <v>-</v>
      </c>
      <c r="K456" s="67" t="str">
        <f ca="1">IFERROR(SMALL(Dados_tratados[Concatenação ID 1-catálogo-código],ROW(Dados_tratados[[#This Row],[Concatenação ID 1-catálogo-código]])-2),"")</f>
        <v/>
      </c>
      <c r="L456" s="67" t="str">
        <f ca="1">IFERROR(INDEX('Tratamento de dados'!$S$3:$S$6,MATCH(VALUE(RIGHT(Dados_ordenados[[#This Row],[ID 1-catálogo-código]],1)),'Tratamento de dados'!$T$3:$T$6,0)),"")</f>
        <v/>
      </c>
      <c r="M456" s="67" t="str">
        <f ca="1">IFERROR(VALUE(MID(Dados_ordenados[[#This Row],[ID 1-catálogo-código]],2,7)),"")</f>
        <v/>
      </c>
      <c r="N456" s="68" t="str">
        <f ca="1">IFERROR(VLOOKUP(COUNTIF(catmat_ord_col_range,Dados_ordenados[[#This Row],[ID 1-catálogo-código]])&amp;"-"&amp;Dados_ordenados[[#This Row],[ID 1-catálogo-código]],Dados_tratados[[CATMAT/CATSER - Contagem de ocorrências]:[Área Gestora + ID]],2,FALSE),"")</f>
        <v/>
      </c>
      <c r="O456" s="69" t="str">
        <f ca="1">IFERROR(VLOOKUP(COUNTIF(catmat_ord_col_range,Dados_ordenados[[#This Row],[ID 1-catálogo-código]])&amp;"-"&amp;Dados_ordenados[[#This Row],[ID 1-catálogo-código]],Dados_tratados[[CATMAT/CATSER - Contagem de ocorrências]:[Área Gestora + ID]],3,FALSE),"")</f>
        <v/>
      </c>
      <c r="P456" s="70" t="str">
        <f ca="1">IF(OR(Dados_ordenados[[#This Row],[ID 1-catálogo-código]]="",Dados_ordenados[[#This Row],[ID 1-catálogo-código]]&lt;&gt;catmat_anterior),Dados_ordenados[[#This Row],[Área Gestora-ID]],areagestoraID_anterior&amp;", "&amp;Dados_ordenados[[#This Row],[Área Gestora-ID]])</f>
        <v/>
      </c>
      <c r="Q456" s="70" t="str">
        <f ca="1">IF(OR(Dados_ordenados[[#This Row],[ID 1-catálogo-código]]="",Dados_ordenados[[#This Row],[ID 1-catálogo-código]]&lt;&gt;catmat_proximo),Dados_ordenados[[#This Row],[ID concatenado por catálogo/código]],"")</f>
        <v/>
      </c>
    </row>
    <row r="457" spans="1:17" x14ac:dyDescent="0.25">
      <c r="A457" s="63" t="str">
        <f ca="1">area_gestora_concatenada</f>
        <v/>
      </c>
      <c r="B457" s="64" t="str">
        <f ca="1">IFERROR(IF(INDEX(INDIRECT(area_gestora&amp;"!$B$6:$B$1000"),linha_itemPAC+1)=0,"NÃO INFORMADO",INDEX(INDIRECT(area_gestora&amp;"!$B$6:$B$1000"),linha_itemPAC+1)),"")</f>
        <v/>
      </c>
      <c r="C457" s="64" t="str">
        <f ca="1">IFERROR(IF(INDEX(INDIRECT(area_gestora&amp;"!$D$6:$D$1000"),linha_itemPAC+1)="N/A","N/A", IF(INDEX(INDIRECT(area_gestora&amp;"!$D$6:$D$1000"),linha_itemPAC+1)="","NÃO INFORMADO", IF(INDEX(INDIRECT(area_gestora&amp;"!$D$6:$D$1000"),linha_itemPAC+1)=0,"NÃO INFORMADO", INDEX(INDIRECT(area_gestora&amp;"!$D$6:$D$1000"),linha_itemPAC+1)))),"")</f>
        <v/>
      </c>
      <c r="D457" s="64" t="str">
        <f ca="1">IFERROR(IF(ISERROR(VALUE(Dados_tratados[[#This Row],[Catálogo]]))=FALSE,Dados_tratados[[#This Row],[Catálogo]],VLOOKUP(Dados_tratados[[#This Row],[Catálogo]],$S$3:$T$6,2,FALSE)),"")</f>
        <v/>
      </c>
      <c r="E457" s="64" t="str">
        <f ca="1">IFERROR(IF(INDEX(INDIRECT(area_gestora&amp;"!$E$6:$E$1000"),linha_itemPAC+1)="N/A",9999999,
IF(INDEX(INDIRECT(area_gestora&amp;"!$E$6:$E$1000"),linha_itemPAC+1)="",0,
VALUE(INDEX(INDIRECT(area_gestora&amp;"!$E$6:$E$1000"),linha_itemPAC+1)))),"")</f>
        <v/>
      </c>
      <c r="F457" s="64" t="str">
        <f ca="1">IFERROR(IF(Dados_tratados[[#This Row],[Código CATSER ou Classe CATMAT]]="","",VALUE(1&amp;TEXT(Dados_tratados[[#This Row],[Código CATSER ou Classe CATMAT]],"0000000")&amp;Dados_tratados[[#This Row],[ID Catálogo]])),"")</f>
        <v/>
      </c>
      <c r="G457" s="64" t="str">
        <f ca="1">IF(Dados_tratados[[#This Row],[Código CATSER ou Classe CATMAT]]="","",COUNTIF(catmat_col_range,Dados_tratados[[#This Row],[Concatenação ID 1-catálogo-código]])&amp;"-"&amp;Dados_tratados[[#This Row],[Concatenação ID 1-catálogo-código]])</f>
        <v/>
      </c>
      <c r="H457" s="65" t="str">
        <f ca="1">IFERROR(INDEX(INDIRECT(area_gestora&amp;"!$L$6:$L$1000"),linha_itemPAC+1),"")</f>
        <v/>
      </c>
      <c r="I457" s="66" t="str">
        <f ca="1">Dados_tratados[[#This Row],[Área Gestora]]&amp;"-"&amp;Dados_tratados[[#This Row],[ID PCA]]</f>
        <v>-</v>
      </c>
      <c r="K457" s="67" t="str">
        <f ca="1">IFERROR(SMALL(Dados_tratados[Concatenação ID 1-catálogo-código],ROW(Dados_tratados[[#This Row],[Concatenação ID 1-catálogo-código]])-2),"")</f>
        <v/>
      </c>
      <c r="L457" s="67" t="str">
        <f ca="1">IFERROR(INDEX('Tratamento de dados'!$S$3:$S$6,MATCH(VALUE(RIGHT(Dados_ordenados[[#This Row],[ID 1-catálogo-código]],1)),'Tratamento de dados'!$T$3:$T$6,0)),"")</f>
        <v/>
      </c>
      <c r="M457" s="67" t="str">
        <f ca="1">IFERROR(VALUE(MID(Dados_ordenados[[#This Row],[ID 1-catálogo-código]],2,7)),"")</f>
        <v/>
      </c>
      <c r="N457" s="68" t="str">
        <f ca="1">IFERROR(VLOOKUP(COUNTIF(catmat_ord_col_range,Dados_ordenados[[#This Row],[ID 1-catálogo-código]])&amp;"-"&amp;Dados_ordenados[[#This Row],[ID 1-catálogo-código]],Dados_tratados[[CATMAT/CATSER - Contagem de ocorrências]:[Área Gestora + ID]],2,FALSE),"")</f>
        <v/>
      </c>
      <c r="O457" s="69" t="str">
        <f ca="1">IFERROR(VLOOKUP(COUNTIF(catmat_ord_col_range,Dados_ordenados[[#This Row],[ID 1-catálogo-código]])&amp;"-"&amp;Dados_ordenados[[#This Row],[ID 1-catálogo-código]],Dados_tratados[[CATMAT/CATSER - Contagem de ocorrências]:[Área Gestora + ID]],3,FALSE),"")</f>
        <v/>
      </c>
      <c r="P457" s="70" t="str">
        <f ca="1">IF(OR(Dados_ordenados[[#This Row],[ID 1-catálogo-código]]="",Dados_ordenados[[#This Row],[ID 1-catálogo-código]]&lt;&gt;catmat_anterior),Dados_ordenados[[#This Row],[Área Gestora-ID]],areagestoraID_anterior&amp;", "&amp;Dados_ordenados[[#This Row],[Área Gestora-ID]])</f>
        <v/>
      </c>
      <c r="Q457" s="70" t="str">
        <f ca="1">IF(OR(Dados_ordenados[[#This Row],[ID 1-catálogo-código]]="",Dados_ordenados[[#This Row],[ID 1-catálogo-código]]&lt;&gt;catmat_proximo),Dados_ordenados[[#This Row],[ID concatenado por catálogo/código]],"")</f>
        <v/>
      </c>
    </row>
    <row r="458" spans="1:17" x14ac:dyDescent="0.25">
      <c r="A458" s="63" t="str">
        <f ca="1">area_gestora_concatenada</f>
        <v/>
      </c>
      <c r="B458" s="64" t="str">
        <f ca="1">IFERROR(IF(INDEX(INDIRECT(area_gestora&amp;"!$B$6:$B$1000"),linha_itemPAC+1)=0,"NÃO INFORMADO",INDEX(INDIRECT(area_gestora&amp;"!$B$6:$B$1000"),linha_itemPAC+1)),"")</f>
        <v/>
      </c>
      <c r="C458" s="64" t="str">
        <f ca="1">IFERROR(IF(INDEX(INDIRECT(area_gestora&amp;"!$D$6:$D$1000"),linha_itemPAC+1)="N/A","N/A", IF(INDEX(INDIRECT(area_gestora&amp;"!$D$6:$D$1000"),linha_itemPAC+1)="","NÃO INFORMADO", IF(INDEX(INDIRECT(area_gestora&amp;"!$D$6:$D$1000"),linha_itemPAC+1)=0,"NÃO INFORMADO", INDEX(INDIRECT(area_gestora&amp;"!$D$6:$D$1000"),linha_itemPAC+1)))),"")</f>
        <v/>
      </c>
      <c r="D458" s="64" t="str">
        <f ca="1">IFERROR(IF(ISERROR(VALUE(Dados_tratados[[#This Row],[Catálogo]]))=FALSE,Dados_tratados[[#This Row],[Catálogo]],VLOOKUP(Dados_tratados[[#This Row],[Catálogo]],$S$3:$T$6,2,FALSE)),"")</f>
        <v/>
      </c>
      <c r="E458" s="64" t="str">
        <f ca="1">IFERROR(IF(INDEX(INDIRECT(area_gestora&amp;"!$E$6:$E$1000"),linha_itemPAC+1)="N/A",9999999,
IF(INDEX(INDIRECT(area_gestora&amp;"!$E$6:$E$1000"),linha_itemPAC+1)="",0,
VALUE(INDEX(INDIRECT(area_gestora&amp;"!$E$6:$E$1000"),linha_itemPAC+1)))),"")</f>
        <v/>
      </c>
      <c r="F458" s="64" t="str">
        <f ca="1">IFERROR(IF(Dados_tratados[[#This Row],[Código CATSER ou Classe CATMAT]]="","",VALUE(1&amp;TEXT(Dados_tratados[[#This Row],[Código CATSER ou Classe CATMAT]],"0000000")&amp;Dados_tratados[[#This Row],[ID Catálogo]])),"")</f>
        <v/>
      </c>
      <c r="G458" s="64" t="str">
        <f ca="1">IF(Dados_tratados[[#This Row],[Código CATSER ou Classe CATMAT]]="","",COUNTIF(catmat_col_range,Dados_tratados[[#This Row],[Concatenação ID 1-catálogo-código]])&amp;"-"&amp;Dados_tratados[[#This Row],[Concatenação ID 1-catálogo-código]])</f>
        <v/>
      </c>
      <c r="H458" s="65" t="str">
        <f ca="1">IFERROR(INDEX(INDIRECT(area_gestora&amp;"!$L$6:$L$1000"),linha_itemPAC+1),"")</f>
        <v/>
      </c>
      <c r="I458" s="66" t="str">
        <f ca="1">Dados_tratados[[#This Row],[Área Gestora]]&amp;"-"&amp;Dados_tratados[[#This Row],[ID PCA]]</f>
        <v>-</v>
      </c>
      <c r="K458" s="67" t="str">
        <f ca="1">IFERROR(SMALL(Dados_tratados[Concatenação ID 1-catálogo-código],ROW(Dados_tratados[[#This Row],[Concatenação ID 1-catálogo-código]])-2),"")</f>
        <v/>
      </c>
      <c r="L458" s="67" t="str">
        <f ca="1">IFERROR(INDEX('Tratamento de dados'!$S$3:$S$6,MATCH(VALUE(RIGHT(Dados_ordenados[[#This Row],[ID 1-catálogo-código]],1)),'Tratamento de dados'!$T$3:$T$6,0)),"")</f>
        <v/>
      </c>
      <c r="M458" s="67" t="str">
        <f ca="1">IFERROR(VALUE(MID(Dados_ordenados[[#This Row],[ID 1-catálogo-código]],2,7)),"")</f>
        <v/>
      </c>
      <c r="N458" s="68" t="str">
        <f ca="1">IFERROR(VLOOKUP(COUNTIF(catmat_ord_col_range,Dados_ordenados[[#This Row],[ID 1-catálogo-código]])&amp;"-"&amp;Dados_ordenados[[#This Row],[ID 1-catálogo-código]],Dados_tratados[[CATMAT/CATSER - Contagem de ocorrências]:[Área Gestora + ID]],2,FALSE),"")</f>
        <v/>
      </c>
      <c r="O458" s="69" t="str">
        <f ca="1">IFERROR(VLOOKUP(COUNTIF(catmat_ord_col_range,Dados_ordenados[[#This Row],[ID 1-catálogo-código]])&amp;"-"&amp;Dados_ordenados[[#This Row],[ID 1-catálogo-código]],Dados_tratados[[CATMAT/CATSER - Contagem de ocorrências]:[Área Gestora + ID]],3,FALSE),"")</f>
        <v/>
      </c>
      <c r="P458" s="70" t="str">
        <f ca="1">IF(OR(Dados_ordenados[[#This Row],[ID 1-catálogo-código]]="",Dados_ordenados[[#This Row],[ID 1-catálogo-código]]&lt;&gt;catmat_anterior),Dados_ordenados[[#This Row],[Área Gestora-ID]],areagestoraID_anterior&amp;", "&amp;Dados_ordenados[[#This Row],[Área Gestora-ID]])</f>
        <v/>
      </c>
      <c r="Q458" s="70" t="str">
        <f ca="1">IF(OR(Dados_ordenados[[#This Row],[ID 1-catálogo-código]]="",Dados_ordenados[[#This Row],[ID 1-catálogo-código]]&lt;&gt;catmat_proximo),Dados_ordenados[[#This Row],[ID concatenado por catálogo/código]],"")</f>
        <v/>
      </c>
    </row>
    <row r="459" spans="1:17" x14ac:dyDescent="0.25">
      <c r="A459" s="63" t="str">
        <f ca="1">area_gestora_concatenada</f>
        <v/>
      </c>
      <c r="B459" s="64" t="str">
        <f ca="1">IFERROR(IF(INDEX(INDIRECT(area_gestora&amp;"!$B$6:$B$1000"),linha_itemPAC+1)=0,"NÃO INFORMADO",INDEX(INDIRECT(area_gestora&amp;"!$B$6:$B$1000"),linha_itemPAC+1)),"")</f>
        <v/>
      </c>
      <c r="C459" s="64" t="str">
        <f ca="1">IFERROR(IF(INDEX(INDIRECT(area_gestora&amp;"!$D$6:$D$1000"),linha_itemPAC+1)="N/A","N/A", IF(INDEX(INDIRECT(area_gestora&amp;"!$D$6:$D$1000"),linha_itemPAC+1)="","NÃO INFORMADO", IF(INDEX(INDIRECT(area_gestora&amp;"!$D$6:$D$1000"),linha_itemPAC+1)=0,"NÃO INFORMADO", INDEX(INDIRECT(area_gestora&amp;"!$D$6:$D$1000"),linha_itemPAC+1)))),"")</f>
        <v/>
      </c>
      <c r="D459" s="64" t="str">
        <f ca="1">IFERROR(IF(ISERROR(VALUE(Dados_tratados[[#This Row],[Catálogo]]))=FALSE,Dados_tratados[[#This Row],[Catálogo]],VLOOKUP(Dados_tratados[[#This Row],[Catálogo]],$S$3:$T$6,2,FALSE)),"")</f>
        <v/>
      </c>
      <c r="E459" s="64" t="str">
        <f ca="1">IFERROR(IF(INDEX(INDIRECT(area_gestora&amp;"!$E$6:$E$1000"),linha_itemPAC+1)="N/A",9999999,
IF(INDEX(INDIRECT(area_gestora&amp;"!$E$6:$E$1000"),linha_itemPAC+1)="",0,
VALUE(INDEX(INDIRECT(area_gestora&amp;"!$E$6:$E$1000"),linha_itemPAC+1)))),"")</f>
        <v/>
      </c>
      <c r="F459" s="64" t="str">
        <f ca="1">IFERROR(IF(Dados_tratados[[#This Row],[Código CATSER ou Classe CATMAT]]="","",VALUE(1&amp;TEXT(Dados_tratados[[#This Row],[Código CATSER ou Classe CATMAT]],"0000000")&amp;Dados_tratados[[#This Row],[ID Catálogo]])),"")</f>
        <v/>
      </c>
      <c r="G459" s="64" t="str">
        <f ca="1">IF(Dados_tratados[[#This Row],[Código CATSER ou Classe CATMAT]]="","",COUNTIF(catmat_col_range,Dados_tratados[[#This Row],[Concatenação ID 1-catálogo-código]])&amp;"-"&amp;Dados_tratados[[#This Row],[Concatenação ID 1-catálogo-código]])</f>
        <v/>
      </c>
      <c r="H459" s="65" t="str">
        <f ca="1">IFERROR(INDEX(INDIRECT(area_gestora&amp;"!$L$6:$L$1000"),linha_itemPAC+1),"")</f>
        <v/>
      </c>
      <c r="I459" s="66" t="str">
        <f ca="1">Dados_tratados[[#This Row],[Área Gestora]]&amp;"-"&amp;Dados_tratados[[#This Row],[ID PCA]]</f>
        <v>-</v>
      </c>
      <c r="K459" s="67" t="str">
        <f ca="1">IFERROR(SMALL(Dados_tratados[Concatenação ID 1-catálogo-código],ROW(Dados_tratados[[#This Row],[Concatenação ID 1-catálogo-código]])-2),"")</f>
        <v/>
      </c>
      <c r="L459" s="67" t="str">
        <f ca="1">IFERROR(INDEX('Tratamento de dados'!$S$3:$S$6,MATCH(VALUE(RIGHT(Dados_ordenados[[#This Row],[ID 1-catálogo-código]],1)),'Tratamento de dados'!$T$3:$T$6,0)),"")</f>
        <v/>
      </c>
      <c r="M459" s="67" t="str">
        <f ca="1">IFERROR(VALUE(MID(Dados_ordenados[[#This Row],[ID 1-catálogo-código]],2,7)),"")</f>
        <v/>
      </c>
      <c r="N459" s="68" t="str">
        <f ca="1">IFERROR(VLOOKUP(COUNTIF(catmat_ord_col_range,Dados_ordenados[[#This Row],[ID 1-catálogo-código]])&amp;"-"&amp;Dados_ordenados[[#This Row],[ID 1-catálogo-código]],Dados_tratados[[CATMAT/CATSER - Contagem de ocorrências]:[Área Gestora + ID]],2,FALSE),"")</f>
        <v/>
      </c>
      <c r="O459" s="69" t="str">
        <f ca="1">IFERROR(VLOOKUP(COUNTIF(catmat_ord_col_range,Dados_ordenados[[#This Row],[ID 1-catálogo-código]])&amp;"-"&amp;Dados_ordenados[[#This Row],[ID 1-catálogo-código]],Dados_tratados[[CATMAT/CATSER - Contagem de ocorrências]:[Área Gestora + ID]],3,FALSE),"")</f>
        <v/>
      </c>
      <c r="P459" s="70" t="str">
        <f ca="1">IF(OR(Dados_ordenados[[#This Row],[ID 1-catálogo-código]]="",Dados_ordenados[[#This Row],[ID 1-catálogo-código]]&lt;&gt;catmat_anterior),Dados_ordenados[[#This Row],[Área Gestora-ID]],areagestoraID_anterior&amp;", "&amp;Dados_ordenados[[#This Row],[Área Gestora-ID]])</f>
        <v/>
      </c>
      <c r="Q459" s="70" t="str">
        <f ca="1">IF(OR(Dados_ordenados[[#This Row],[ID 1-catálogo-código]]="",Dados_ordenados[[#This Row],[ID 1-catálogo-código]]&lt;&gt;catmat_proximo),Dados_ordenados[[#This Row],[ID concatenado por catálogo/código]],"")</f>
        <v/>
      </c>
    </row>
    <row r="460" spans="1:17" x14ac:dyDescent="0.25">
      <c r="A460" s="63" t="str">
        <f ca="1">area_gestora_concatenada</f>
        <v/>
      </c>
      <c r="B460" s="64" t="str">
        <f ca="1">IFERROR(IF(INDEX(INDIRECT(area_gestora&amp;"!$B$6:$B$1000"),linha_itemPAC+1)=0,"NÃO INFORMADO",INDEX(INDIRECT(area_gestora&amp;"!$B$6:$B$1000"),linha_itemPAC+1)),"")</f>
        <v/>
      </c>
      <c r="C460" s="64" t="str">
        <f ca="1">IFERROR(IF(INDEX(INDIRECT(area_gestora&amp;"!$D$6:$D$1000"),linha_itemPAC+1)="N/A","N/A", IF(INDEX(INDIRECT(area_gestora&amp;"!$D$6:$D$1000"),linha_itemPAC+1)="","NÃO INFORMADO", IF(INDEX(INDIRECT(area_gestora&amp;"!$D$6:$D$1000"),linha_itemPAC+1)=0,"NÃO INFORMADO", INDEX(INDIRECT(area_gestora&amp;"!$D$6:$D$1000"),linha_itemPAC+1)))),"")</f>
        <v/>
      </c>
      <c r="D460" s="64" t="str">
        <f ca="1">IFERROR(IF(ISERROR(VALUE(Dados_tratados[[#This Row],[Catálogo]]))=FALSE,Dados_tratados[[#This Row],[Catálogo]],VLOOKUP(Dados_tratados[[#This Row],[Catálogo]],$S$3:$T$6,2,FALSE)),"")</f>
        <v/>
      </c>
      <c r="E460" s="64" t="str">
        <f ca="1">IFERROR(IF(INDEX(INDIRECT(area_gestora&amp;"!$E$6:$E$1000"),linha_itemPAC+1)="N/A",9999999,
IF(INDEX(INDIRECT(area_gestora&amp;"!$E$6:$E$1000"),linha_itemPAC+1)="",0,
VALUE(INDEX(INDIRECT(area_gestora&amp;"!$E$6:$E$1000"),linha_itemPAC+1)))),"")</f>
        <v/>
      </c>
      <c r="F460" s="64" t="str">
        <f ca="1">IFERROR(IF(Dados_tratados[[#This Row],[Código CATSER ou Classe CATMAT]]="","",VALUE(1&amp;TEXT(Dados_tratados[[#This Row],[Código CATSER ou Classe CATMAT]],"0000000")&amp;Dados_tratados[[#This Row],[ID Catálogo]])),"")</f>
        <v/>
      </c>
      <c r="G460" s="64" t="str">
        <f ca="1">IF(Dados_tratados[[#This Row],[Código CATSER ou Classe CATMAT]]="","",COUNTIF(catmat_col_range,Dados_tratados[[#This Row],[Concatenação ID 1-catálogo-código]])&amp;"-"&amp;Dados_tratados[[#This Row],[Concatenação ID 1-catálogo-código]])</f>
        <v/>
      </c>
      <c r="H460" s="65" t="str">
        <f ca="1">IFERROR(INDEX(INDIRECT(area_gestora&amp;"!$L$6:$L$1000"),linha_itemPAC+1),"")</f>
        <v/>
      </c>
      <c r="I460" s="66" t="str">
        <f ca="1">Dados_tratados[[#This Row],[Área Gestora]]&amp;"-"&amp;Dados_tratados[[#This Row],[ID PCA]]</f>
        <v>-</v>
      </c>
      <c r="K460" s="67" t="str">
        <f ca="1">IFERROR(SMALL(Dados_tratados[Concatenação ID 1-catálogo-código],ROW(Dados_tratados[[#This Row],[Concatenação ID 1-catálogo-código]])-2),"")</f>
        <v/>
      </c>
      <c r="L460" s="67" t="str">
        <f ca="1">IFERROR(INDEX('Tratamento de dados'!$S$3:$S$6,MATCH(VALUE(RIGHT(Dados_ordenados[[#This Row],[ID 1-catálogo-código]],1)),'Tratamento de dados'!$T$3:$T$6,0)),"")</f>
        <v/>
      </c>
      <c r="M460" s="67" t="str">
        <f ca="1">IFERROR(VALUE(MID(Dados_ordenados[[#This Row],[ID 1-catálogo-código]],2,7)),"")</f>
        <v/>
      </c>
      <c r="N460" s="68" t="str">
        <f ca="1">IFERROR(VLOOKUP(COUNTIF(catmat_ord_col_range,Dados_ordenados[[#This Row],[ID 1-catálogo-código]])&amp;"-"&amp;Dados_ordenados[[#This Row],[ID 1-catálogo-código]],Dados_tratados[[CATMAT/CATSER - Contagem de ocorrências]:[Área Gestora + ID]],2,FALSE),"")</f>
        <v/>
      </c>
      <c r="O460" s="69" t="str">
        <f ca="1">IFERROR(VLOOKUP(COUNTIF(catmat_ord_col_range,Dados_ordenados[[#This Row],[ID 1-catálogo-código]])&amp;"-"&amp;Dados_ordenados[[#This Row],[ID 1-catálogo-código]],Dados_tratados[[CATMAT/CATSER - Contagem de ocorrências]:[Área Gestora + ID]],3,FALSE),"")</f>
        <v/>
      </c>
      <c r="P460" s="70" t="str">
        <f ca="1">IF(OR(Dados_ordenados[[#This Row],[ID 1-catálogo-código]]="",Dados_ordenados[[#This Row],[ID 1-catálogo-código]]&lt;&gt;catmat_anterior),Dados_ordenados[[#This Row],[Área Gestora-ID]],areagestoraID_anterior&amp;", "&amp;Dados_ordenados[[#This Row],[Área Gestora-ID]])</f>
        <v/>
      </c>
      <c r="Q460" s="70" t="str">
        <f ca="1">IF(OR(Dados_ordenados[[#This Row],[ID 1-catálogo-código]]="",Dados_ordenados[[#This Row],[ID 1-catálogo-código]]&lt;&gt;catmat_proximo),Dados_ordenados[[#This Row],[ID concatenado por catálogo/código]],"")</f>
        <v/>
      </c>
    </row>
    <row r="461" spans="1:17" x14ac:dyDescent="0.25">
      <c r="A461" s="63" t="str">
        <f ca="1">area_gestora_concatenada</f>
        <v/>
      </c>
      <c r="B461" s="64" t="str">
        <f ca="1">IFERROR(IF(INDEX(INDIRECT(area_gestora&amp;"!$B$6:$B$1000"),linha_itemPAC+1)=0,"NÃO INFORMADO",INDEX(INDIRECT(area_gestora&amp;"!$B$6:$B$1000"),linha_itemPAC+1)),"")</f>
        <v/>
      </c>
      <c r="C461" s="64" t="str">
        <f ca="1">IFERROR(IF(INDEX(INDIRECT(area_gestora&amp;"!$D$6:$D$1000"),linha_itemPAC+1)="N/A","N/A", IF(INDEX(INDIRECT(area_gestora&amp;"!$D$6:$D$1000"),linha_itemPAC+1)="","NÃO INFORMADO", IF(INDEX(INDIRECT(area_gestora&amp;"!$D$6:$D$1000"),linha_itemPAC+1)=0,"NÃO INFORMADO", INDEX(INDIRECT(area_gestora&amp;"!$D$6:$D$1000"),linha_itemPAC+1)))),"")</f>
        <v/>
      </c>
      <c r="D461" s="64" t="str">
        <f ca="1">IFERROR(IF(ISERROR(VALUE(Dados_tratados[[#This Row],[Catálogo]]))=FALSE,Dados_tratados[[#This Row],[Catálogo]],VLOOKUP(Dados_tratados[[#This Row],[Catálogo]],$S$3:$T$6,2,FALSE)),"")</f>
        <v/>
      </c>
      <c r="E461" s="64" t="str">
        <f ca="1">IFERROR(IF(INDEX(INDIRECT(area_gestora&amp;"!$E$6:$E$1000"),linha_itemPAC+1)="N/A",9999999,
IF(INDEX(INDIRECT(area_gestora&amp;"!$E$6:$E$1000"),linha_itemPAC+1)="",0,
VALUE(INDEX(INDIRECT(area_gestora&amp;"!$E$6:$E$1000"),linha_itemPAC+1)))),"")</f>
        <v/>
      </c>
      <c r="F461" s="64" t="str">
        <f ca="1">IFERROR(IF(Dados_tratados[[#This Row],[Código CATSER ou Classe CATMAT]]="","",VALUE(1&amp;TEXT(Dados_tratados[[#This Row],[Código CATSER ou Classe CATMAT]],"0000000")&amp;Dados_tratados[[#This Row],[ID Catálogo]])),"")</f>
        <v/>
      </c>
      <c r="G461" s="64" t="str">
        <f ca="1">IF(Dados_tratados[[#This Row],[Código CATSER ou Classe CATMAT]]="","",COUNTIF(catmat_col_range,Dados_tratados[[#This Row],[Concatenação ID 1-catálogo-código]])&amp;"-"&amp;Dados_tratados[[#This Row],[Concatenação ID 1-catálogo-código]])</f>
        <v/>
      </c>
      <c r="H461" s="65" t="str">
        <f ca="1">IFERROR(INDEX(INDIRECT(area_gestora&amp;"!$L$6:$L$1000"),linha_itemPAC+1),"")</f>
        <v/>
      </c>
      <c r="I461" s="66" t="str">
        <f ca="1">Dados_tratados[[#This Row],[Área Gestora]]&amp;"-"&amp;Dados_tratados[[#This Row],[ID PCA]]</f>
        <v>-</v>
      </c>
      <c r="K461" s="67" t="str">
        <f ca="1">IFERROR(SMALL(Dados_tratados[Concatenação ID 1-catálogo-código],ROW(Dados_tratados[[#This Row],[Concatenação ID 1-catálogo-código]])-2),"")</f>
        <v/>
      </c>
      <c r="L461" s="67" t="str">
        <f ca="1">IFERROR(INDEX('Tratamento de dados'!$S$3:$S$6,MATCH(VALUE(RIGHT(Dados_ordenados[[#This Row],[ID 1-catálogo-código]],1)),'Tratamento de dados'!$T$3:$T$6,0)),"")</f>
        <v/>
      </c>
      <c r="M461" s="67" t="str">
        <f ca="1">IFERROR(VALUE(MID(Dados_ordenados[[#This Row],[ID 1-catálogo-código]],2,7)),"")</f>
        <v/>
      </c>
      <c r="N461" s="68" t="str">
        <f ca="1">IFERROR(VLOOKUP(COUNTIF(catmat_ord_col_range,Dados_ordenados[[#This Row],[ID 1-catálogo-código]])&amp;"-"&amp;Dados_ordenados[[#This Row],[ID 1-catálogo-código]],Dados_tratados[[CATMAT/CATSER - Contagem de ocorrências]:[Área Gestora + ID]],2,FALSE),"")</f>
        <v/>
      </c>
      <c r="O461" s="69" t="str">
        <f ca="1">IFERROR(VLOOKUP(COUNTIF(catmat_ord_col_range,Dados_ordenados[[#This Row],[ID 1-catálogo-código]])&amp;"-"&amp;Dados_ordenados[[#This Row],[ID 1-catálogo-código]],Dados_tratados[[CATMAT/CATSER - Contagem de ocorrências]:[Área Gestora + ID]],3,FALSE),"")</f>
        <v/>
      </c>
      <c r="P461" s="70" t="str">
        <f ca="1">IF(OR(Dados_ordenados[[#This Row],[ID 1-catálogo-código]]="",Dados_ordenados[[#This Row],[ID 1-catálogo-código]]&lt;&gt;catmat_anterior),Dados_ordenados[[#This Row],[Área Gestora-ID]],areagestoraID_anterior&amp;", "&amp;Dados_ordenados[[#This Row],[Área Gestora-ID]])</f>
        <v/>
      </c>
      <c r="Q461" s="70" t="str">
        <f ca="1">IF(OR(Dados_ordenados[[#This Row],[ID 1-catálogo-código]]="",Dados_ordenados[[#This Row],[ID 1-catálogo-código]]&lt;&gt;catmat_proximo),Dados_ordenados[[#This Row],[ID concatenado por catálogo/código]],"")</f>
        <v/>
      </c>
    </row>
    <row r="462" spans="1:17" x14ac:dyDescent="0.25">
      <c r="A462" s="63" t="str">
        <f ca="1">area_gestora_concatenada</f>
        <v/>
      </c>
      <c r="B462" s="64" t="str">
        <f ca="1">IFERROR(IF(INDEX(INDIRECT(area_gestora&amp;"!$B$6:$B$1000"),linha_itemPAC+1)=0,"NÃO INFORMADO",INDEX(INDIRECT(area_gestora&amp;"!$B$6:$B$1000"),linha_itemPAC+1)),"")</f>
        <v/>
      </c>
      <c r="C462" s="64" t="str">
        <f ca="1">IFERROR(IF(INDEX(INDIRECT(area_gestora&amp;"!$D$6:$D$1000"),linha_itemPAC+1)="N/A","N/A", IF(INDEX(INDIRECT(area_gestora&amp;"!$D$6:$D$1000"),linha_itemPAC+1)="","NÃO INFORMADO", IF(INDEX(INDIRECT(area_gestora&amp;"!$D$6:$D$1000"),linha_itemPAC+1)=0,"NÃO INFORMADO", INDEX(INDIRECT(area_gestora&amp;"!$D$6:$D$1000"),linha_itemPAC+1)))),"")</f>
        <v/>
      </c>
      <c r="D462" s="64" t="str">
        <f ca="1">IFERROR(IF(ISERROR(VALUE(Dados_tratados[[#This Row],[Catálogo]]))=FALSE,Dados_tratados[[#This Row],[Catálogo]],VLOOKUP(Dados_tratados[[#This Row],[Catálogo]],$S$3:$T$6,2,FALSE)),"")</f>
        <v/>
      </c>
      <c r="E462" s="64" t="str">
        <f ca="1">IFERROR(IF(INDEX(INDIRECT(area_gestora&amp;"!$E$6:$E$1000"),linha_itemPAC+1)="N/A",9999999,
IF(INDEX(INDIRECT(area_gestora&amp;"!$E$6:$E$1000"),linha_itemPAC+1)="",0,
VALUE(INDEX(INDIRECT(area_gestora&amp;"!$E$6:$E$1000"),linha_itemPAC+1)))),"")</f>
        <v/>
      </c>
      <c r="F462" s="64" t="str">
        <f ca="1">IFERROR(IF(Dados_tratados[[#This Row],[Código CATSER ou Classe CATMAT]]="","",VALUE(1&amp;TEXT(Dados_tratados[[#This Row],[Código CATSER ou Classe CATMAT]],"0000000")&amp;Dados_tratados[[#This Row],[ID Catálogo]])),"")</f>
        <v/>
      </c>
      <c r="G462" s="64" t="str">
        <f ca="1">IF(Dados_tratados[[#This Row],[Código CATSER ou Classe CATMAT]]="","",COUNTIF(catmat_col_range,Dados_tratados[[#This Row],[Concatenação ID 1-catálogo-código]])&amp;"-"&amp;Dados_tratados[[#This Row],[Concatenação ID 1-catálogo-código]])</f>
        <v/>
      </c>
      <c r="H462" s="65" t="str">
        <f ca="1">IFERROR(INDEX(INDIRECT(area_gestora&amp;"!$L$6:$L$1000"),linha_itemPAC+1),"")</f>
        <v/>
      </c>
      <c r="I462" s="66" t="str">
        <f ca="1">Dados_tratados[[#This Row],[Área Gestora]]&amp;"-"&amp;Dados_tratados[[#This Row],[ID PCA]]</f>
        <v>-</v>
      </c>
      <c r="K462" s="67" t="str">
        <f ca="1">IFERROR(SMALL(Dados_tratados[Concatenação ID 1-catálogo-código],ROW(Dados_tratados[[#This Row],[Concatenação ID 1-catálogo-código]])-2),"")</f>
        <v/>
      </c>
      <c r="L462" s="67" t="str">
        <f ca="1">IFERROR(INDEX('Tratamento de dados'!$S$3:$S$6,MATCH(VALUE(RIGHT(Dados_ordenados[[#This Row],[ID 1-catálogo-código]],1)),'Tratamento de dados'!$T$3:$T$6,0)),"")</f>
        <v/>
      </c>
      <c r="M462" s="67" t="str">
        <f ca="1">IFERROR(VALUE(MID(Dados_ordenados[[#This Row],[ID 1-catálogo-código]],2,7)),"")</f>
        <v/>
      </c>
      <c r="N462" s="68" t="str">
        <f ca="1">IFERROR(VLOOKUP(COUNTIF(catmat_ord_col_range,Dados_ordenados[[#This Row],[ID 1-catálogo-código]])&amp;"-"&amp;Dados_ordenados[[#This Row],[ID 1-catálogo-código]],Dados_tratados[[CATMAT/CATSER - Contagem de ocorrências]:[Área Gestora + ID]],2,FALSE),"")</f>
        <v/>
      </c>
      <c r="O462" s="69" t="str">
        <f ca="1">IFERROR(VLOOKUP(COUNTIF(catmat_ord_col_range,Dados_ordenados[[#This Row],[ID 1-catálogo-código]])&amp;"-"&amp;Dados_ordenados[[#This Row],[ID 1-catálogo-código]],Dados_tratados[[CATMAT/CATSER - Contagem de ocorrências]:[Área Gestora + ID]],3,FALSE),"")</f>
        <v/>
      </c>
      <c r="P462" s="70" t="str">
        <f ca="1">IF(OR(Dados_ordenados[[#This Row],[ID 1-catálogo-código]]="",Dados_ordenados[[#This Row],[ID 1-catálogo-código]]&lt;&gt;catmat_anterior),Dados_ordenados[[#This Row],[Área Gestora-ID]],areagestoraID_anterior&amp;", "&amp;Dados_ordenados[[#This Row],[Área Gestora-ID]])</f>
        <v/>
      </c>
      <c r="Q462" s="70" t="str">
        <f ca="1">IF(OR(Dados_ordenados[[#This Row],[ID 1-catálogo-código]]="",Dados_ordenados[[#This Row],[ID 1-catálogo-código]]&lt;&gt;catmat_proximo),Dados_ordenados[[#This Row],[ID concatenado por catálogo/código]],"")</f>
        <v/>
      </c>
    </row>
    <row r="463" spans="1:17" x14ac:dyDescent="0.25">
      <c r="A463" s="63" t="str">
        <f ca="1">area_gestora_concatenada</f>
        <v/>
      </c>
      <c r="B463" s="64" t="str">
        <f ca="1">IFERROR(IF(INDEX(INDIRECT(area_gestora&amp;"!$B$6:$B$1000"),linha_itemPAC+1)=0,"NÃO INFORMADO",INDEX(INDIRECT(area_gestora&amp;"!$B$6:$B$1000"),linha_itemPAC+1)),"")</f>
        <v/>
      </c>
      <c r="C463" s="64" t="str">
        <f ca="1">IFERROR(IF(INDEX(INDIRECT(area_gestora&amp;"!$D$6:$D$1000"),linha_itemPAC+1)="N/A","N/A", IF(INDEX(INDIRECT(area_gestora&amp;"!$D$6:$D$1000"),linha_itemPAC+1)="","NÃO INFORMADO", IF(INDEX(INDIRECT(area_gestora&amp;"!$D$6:$D$1000"),linha_itemPAC+1)=0,"NÃO INFORMADO", INDEX(INDIRECT(area_gestora&amp;"!$D$6:$D$1000"),linha_itemPAC+1)))),"")</f>
        <v/>
      </c>
      <c r="D463" s="64" t="str">
        <f ca="1">IFERROR(IF(ISERROR(VALUE(Dados_tratados[[#This Row],[Catálogo]]))=FALSE,Dados_tratados[[#This Row],[Catálogo]],VLOOKUP(Dados_tratados[[#This Row],[Catálogo]],$S$3:$T$6,2,FALSE)),"")</f>
        <v/>
      </c>
      <c r="E463" s="64" t="str">
        <f ca="1">IFERROR(IF(INDEX(INDIRECT(area_gestora&amp;"!$E$6:$E$1000"),linha_itemPAC+1)="N/A",9999999,
IF(INDEX(INDIRECT(area_gestora&amp;"!$E$6:$E$1000"),linha_itemPAC+1)="",0,
VALUE(INDEX(INDIRECT(area_gestora&amp;"!$E$6:$E$1000"),linha_itemPAC+1)))),"")</f>
        <v/>
      </c>
      <c r="F463" s="64" t="str">
        <f ca="1">IFERROR(IF(Dados_tratados[[#This Row],[Código CATSER ou Classe CATMAT]]="","",VALUE(1&amp;TEXT(Dados_tratados[[#This Row],[Código CATSER ou Classe CATMAT]],"0000000")&amp;Dados_tratados[[#This Row],[ID Catálogo]])),"")</f>
        <v/>
      </c>
      <c r="G463" s="64" t="str">
        <f ca="1">IF(Dados_tratados[[#This Row],[Código CATSER ou Classe CATMAT]]="","",COUNTIF(catmat_col_range,Dados_tratados[[#This Row],[Concatenação ID 1-catálogo-código]])&amp;"-"&amp;Dados_tratados[[#This Row],[Concatenação ID 1-catálogo-código]])</f>
        <v/>
      </c>
      <c r="H463" s="65" t="str">
        <f ca="1">IFERROR(INDEX(INDIRECT(area_gestora&amp;"!$L$6:$L$1000"),linha_itemPAC+1),"")</f>
        <v/>
      </c>
      <c r="I463" s="66" t="str">
        <f ca="1">Dados_tratados[[#This Row],[Área Gestora]]&amp;"-"&amp;Dados_tratados[[#This Row],[ID PCA]]</f>
        <v>-</v>
      </c>
      <c r="K463" s="67" t="str">
        <f ca="1">IFERROR(SMALL(Dados_tratados[Concatenação ID 1-catálogo-código],ROW(Dados_tratados[[#This Row],[Concatenação ID 1-catálogo-código]])-2),"")</f>
        <v/>
      </c>
      <c r="L463" s="67" t="str">
        <f ca="1">IFERROR(INDEX('Tratamento de dados'!$S$3:$S$6,MATCH(VALUE(RIGHT(Dados_ordenados[[#This Row],[ID 1-catálogo-código]],1)),'Tratamento de dados'!$T$3:$T$6,0)),"")</f>
        <v/>
      </c>
      <c r="M463" s="67" t="str">
        <f ca="1">IFERROR(VALUE(MID(Dados_ordenados[[#This Row],[ID 1-catálogo-código]],2,7)),"")</f>
        <v/>
      </c>
      <c r="N463" s="68" t="str">
        <f ca="1">IFERROR(VLOOKUP(COUNTIF(catmat_ord_col_range,Dados_ordenados[[#This Row],[ID 1-catálogo-código]])&amp;"-"&amp;Dados_ordenados[[#This Row],[ID 1-catálogo-código]],Dados_tratados[[CATMAT/CATSER - Contagem de ocorrências]:[Área Gestora + ID]],2,FALSE),"")</f>
        <v/>
      </c>
      <c r="O463" s="69" t="str">
        <f ca="1">IFERROR(VLOOKUP(COUNTIF(catmat_ord_col_range,Dados_ordenados[[#This Row],[ID 1-catálogo-código]])&amp;"-"&amp;Dados_ordenados[[#This Row],[ID 1-catálogo-código]],Dados_tratados[[CATMAT/CATSER - Contagem de ocorrências]:[Área Gestora + ID]],3,FALSE),"")</f>
        <v/>
      </c>
      <c r="P463" s="70" t="str">
        <f ca="1">IF(OR(Dados_ordenados[[#This Row],[ID 1-catálogo-código]]="",Dados_ordenados[[#This Row],[ID 1-catálogo-código]]&lt;&gt;catmat_anterior),Dados_ordenados[[#This Row],[Área Gestora-ID]],areagestoraID_anterior&amp;", "&amp;Dados_ordenados[[#This Row],[Área Gestora-ID]])</f>
        <v/>
      </c>
      <c r="Q463" s="70" t="str">
        <f ca="1">IF(OR(Dados_ordenados[[#This Row],[ID 1-catálogo-código]]="",Dados_ordenados[[#This Row],[ID 1-catálogo-código]]&lt;&gt;catmat_proximo),Dados_ordenados[[#This Row],[ID concatenado por catálogo/código]],"")</f>
        <v/>
      </c>
    </row>
    <row r="464" spans="1:17" x14ac:dyDescent="0.25">
      <c r="A464" s="63" t="str">
        <f ca="1">area_gestora_concatenada</f>
        <v/>
      </c>
      <c r="B464" s="64" t="str">
        <f ca="1">IFERROR(IF(INDEX(INDIRECT(area_gestora&amp;"!$B$6:$B$1000"),linha_itemPAC+1)=0,"NÃO INFORMADO",INDEX(INDIRECT(area_gestora&amp;"!$B$6:$B$1000"),linha_itemPAC+1)),"")</f>
        <v/>
      </c>
      <c r="C464" s="64" t="str">
        <f ca="1">IFERROR(IF(INDEX(INDIRECT(area_gestora&amp;"!$D$6:$D$1000"),linha_itemPAC+1)="N/A","N/A", IF(INDEX(INDIRECT(area_gestora&amp;"!$D$6:$D$1000"),linha_itemPAC+1)="","NÃO INFORMADO", IF(INDEX(INDIRECT(area_gestora&amp;"!$D$6:$D$1000"),linha_itemPAC+1)=0,"NÃO INFORMADO", INDEX(INDIRECT(area_gestora&amp;"!$D$6:$D$1000"),linha_itemPAC+1)))),"")</f>
        <v/>
      </c>
      <c r="D464" s="64" t="str">
        <f ca="1">IFERROR(IF(ISERROR(VALUE(Dados_tratados[[#This Row],[Catálogo]]))=FALSE,Dados_tratados[[#This Row],[Catálogo]],VLOOKUP(Dados_tratados[[#This Row],[Catálogo]],$S$3:$T$6,2,FALSE)),"")</f>
        <v/>
      </c>
      <c r="E464" s="64" t="str">
        <f ca="1">IFERROR(IF(INDEX(INDIRECT(area_gestora&amp;"!$E$6:$E$1000"),linha_itemPAC+1)="N/A",9999999,
IF(INDEX(INDIRECT(area_gestora&amp;"!$E$6:$E$1000"),linha_itemPAC+1)="",0,
VALUE(INDEX(INDIRECT(area_gestora&amp;"!$E$6:$E$1000"),linha_itemPAC+1)))),"")</f>
        <v/>
      </c>
      <c r="F464" s="64" t="str">
        <f ca="1">IFERROR(IF(Dados_tratados[[#This Row],[Código CATSER ou Classe CATMAT]]="","",VALUE(1&amp;TEXT(Dados_tratados[[#This Row],[Código CATSER ou Classe CATMAT]],"0000000")&amp;Dados_tratados[[#This Row],[ID Catálogo]])),"")</f>
        <v/>
      </c>
      <c r="G464" s="64" t="str">
        <f ca="1">IF(Dados_tratados[[#This Row],[Código CATSER ou Classe CATMAT]]="","",COUNTIF(catmat_col_range,Dados_tratados[[#This Row],[Concatenação ID 1-catálogo-código]])&amp;"-"&amp;Dados_tratados[[#This Row],[Concatenação ID 1-catálogo-código]])</f>
        <v/>
      </c>
      <c r="H464" s="65" t="str">
        <f ca="1">IFERROR(INDEX(INDIRECT(area_gestora&amp;"!$L$6:$L$1000"),linha_itemPAC+1),"")</f>
        <v/>
      </c>
      <c r="I464" s="66" t="str">
        <f ca="1">Dados_tratados[[#This Row],[Área Gestora]]&amp;"-"&amp;Dados_tratados[[#This Row],[ID PCA]]</f>
        <v>-</v>
      </c>
      <c r="K464" s="67" t="str">
        <f ca="1">IFERROR(SMALL(Dados_tratados[Concatenação ID 1-catálogo-código],ROW(Dados_tratados[[#This Row],[Concatenação ID 1-catálogo-código]])-2),"")</f>
        <v/>
      </c>
      <c r="L464" s="67" t="str">
        <f ca="1">IFERROR(INDEX('Tratamento de dados'!$S$3:$S$6,MATCH(VALUE(RIGHT(Dados_ordenados[[#This Row],[ID 1-catálogo-código]],1)),'Tratamento de dados'!$T$3:$T$6,0)),"")</f>
        <v/>
      </c>
      <c r="M464" s="67" t="str">
        <f ca="1">IFERROR(VALUE(MID(Dados_ordenados[[#This Row],[ID 1-catálogo-código]],2,7)),"")</f>
        <v/>
      </c>
      <c r="N464" s="68" t="str">
        <f ca="1">IFERROR(VLOOKUP(COUNTIF(catmat_ord_col_range,Dados_ordenados[[#This Row],[ID 1-catálogo-código]])&amp;"-"&amp;Dados_ordenados[[#This Row],[ID 1-catálogo-código]],Dados_tratados[[CATMAT/CATSER - Contagem de ocorrências]:[Área Gestora + ID]],2,FALSE),"")</f>
        <v/>
      </c>
      <c r="O464" s="69" t="str">
        <f ca="1">IFERROR(VLOOKUP(COUNTIF(catmat_ord_col_range,Dados_ordenados[[#This Row],[ID 1-catálogo-código]])&amp;"-"&amp;Dados_ordenados[[#This Row],[ID 1-catálogo-código]],Dados_tratados[[CATMAT/CATSER - Contagem de ocorrências]:[Área Gestora + ID]],3,FALSE),"")</f>
        <v/>
      </c>
      <c r="P464" s="70" t="str">
        <f ca="1">IF(OR(Dados_ordenados[[#This Row],[ID 1-catálogo-código]]="",Dados_ordenados[[#This Row],[ID 1-catálogo-código]]&lt;&gt;catmat_anterior),Dados_ordenados[[#This Row],[Área Gestora-ID]],areagestoraID_anterior&amp;", "&amp;Dados_ordenados[[#This Row],[Área Gestora-ID]])</f>
        <v/>
      </c>
      <c r="Q464" s="70" t="str">
        <f ca="1">IF(OR(Dados_ordenados[[#This Row],[ID 1-catálogo-código]]="",Dados_ordenados[[#This Row],[ID 1-catálogo-código]]&lt;&gt;catmat_proximo),Dados_ordenados[[#This Row],[ID concatenado por catálogo/código]],"")</f>
        <v/>
      </c>
    </row>
    <row r="465" spans="1:17" x14ac:dyDescent="0.25">
      <c r="A465" s="63" t="str">
        <f ca="1">area_gestora_concatenada</f>
        <v/>
      </c>
      <c r="B465" s="64" t="str">
        <f ca="1">IFERROR(IF(INDEX(INDIRECT(area_gestora&amp;"!$B$6:$B$1000"),linha_itemPAC+1)=0,"NÃO INFORMADO",INDEX(INDIRECT(area_gestora&amp;"!$B$6:$B$1000"),linha_itemPAC+1)),"")</f>
        <v/>
      </c>
      <c r="C465" s="64" t="str">
        <f ca="1">IFERROR(IF(INDEX(INDIRECT(area_gestora&amp;"!$D$6:$D$1000"),linha_itemPAC+1)="N/A","N/A", IF(INDEX(INDIRECT(area_gestora&amp;"!$D$6:$D$1000"),linha_itemPAC+1)="","NÃO INFORMADO", IF(INDEX(INDIRECT(area_gestora&amp;"!$D$6:$D$1000"),linha_itemPAC+1)=0,"NÃO INFORMADO", INDEX(INDIRECT(area_gestora&amp;"!$D$6:$D$1000"),linha_itemPAC+1)))),"")</f>
        <v/>
      </c>
      <c r="D465" s="64" t="str">
        <f ca="1">IFERROR(IF(ISERROR(VALUE(Dados_tratados[[#This Row],[Catálogo]]))=FALSE,Dados_tratados[[#This Row],[Catálogo]],VLOOKUP(Dados_tratados[[#This Row],[Catálogo]],$S$3:$T$6,2,FALSE)),"")</f>
        <v/>
      </c>
      <c r="E465" s="64" t="str">
        <f ca="1">IFERROR(IF(INDEX(INDIRECT(area_gestora&amp;"!$E$6:$E$1000"),linha_itemPAC+1)="N/A",9999999,
IF(INDEX(INDIRECT(area_gestora&amp;"!$E$6:$E$1000"),linha_itemPAC+1)="",0,
VALUE(INDEX(INDIRECT(area_gestora&amp;"!$E$6:$E$1000"),linha_itemPAC+1)))),"")</f>
        <v/>
      </c>
      <c r="F465" s="64" t="str">
        <f ca="1">IFERROR(IF(Dados_tratados[[#This Row],[Código CATSER ou Classe CATMAT]]="","",VALUE(1&amp;TEXT(Dados_tratados[[#This Row],[Código CATSER ou Classe CATMAT]],"0000000")&amp;Dados_tratados[[#This Row],[ID Catálogo]])),"")</f>
        <v/>
      </c>
      <c r="G465" s="64" t="str">
        <f ca="1">IF(Dados_tratados[[#This Row],[Código CATSER ou Classe CATMAT]]="","",COUNTIF(catmat_col_range,Dados_tratados[[#This Row],[Concatenação ID 1-catálogo-código]])&amp;"-"&amp;Dados_tratados[[#This Row],[Concatenação ID 1-catálogo-código]])</f>
        <v/>
      </c>
      <c r="H465" s="65" t="str">
        <f ca="1">IFERROR(INDEX(INDIRECT(area_gestora&amp;"!$L$6:$L$1000"),linha_itemPAC+1),"")</f>
        <v/>
      </c>
      <c r="I465" s="66" t="str">
        <f ca="1">Dados_tratados[[#This Row],[Área Gestora]]&amp;"-"&amp;Dados_tratados[[#This Row],[ID PCA]]</f>
        <v>-</v>
      </c>
      <c r="K465" s="67" t="str">
        <f ca="1">IFERROR(SMALL(Dados_tratados[Concatenação ID 1-catálogo-código],ROW(Dados_tratados[[#This Row],[Concatenação ID 1-catálogo-código]])-2),"")</f>
        <v/>
      </c>
      <c r="L465" s="67" t="str">
        <f ca="1">IFERROR(INDEX('Tratamento de dados'!$S$3:$S$6,MATCH(VALUE(RIGHT(Dados_ordenados[[#This Row],[ID 1-catálogo-código]],1)),'Tratamento de dados'!$T$3:$T$6,0)),"")</f>
        <v/>
      </c>
      <c r="M465" s="67" t="str">
        <f ca="1">IFERROR(VALUE(MID(Dados_ordenados[[#This Row],[ID 1-catálogo-código]],2,7)),"")</f>
        <v/>
      </c>
      <c r="N465" s="68" t="str">
        <f ca="1">IFERROR(VLOOKUP(COUNTIF(catmat_ord_col_range,Dados_ordenados[[#This Row],[ID 1-catálogo-código]])&amp;"-"&amp;Dados_ordenados[[#This Row],[ID 1-catálogo-código]],Dados_tratados[[CATMAT/CATSER - Contagem de ocorrências]:[Área Gestora + ID]],2,FALSE),"")</f>
        <v/>
      </c>
      <c r="O465" s="69" t="str">
        <f ca="1">IFERROR(VLOOKUP(COUNTIF(catmat_ord_col_range,Dados_ordenados[[#This Row],[ID 1-catálogo-código]])&amp;"-"&amp;Dados_ordenados[[#This Row],[ID 1-catálogo-código]],Dados_tratados[[CATMAT/CATSER - Contagem de ocorrências]:[Área Gestora + ID]],3,FALSE),"")</f>
        <v/>
      </c>
      <c r="P465" s="70" t="str">
        <f ca="1">IF(OR(Dados_ordenados[[#This Row],[ID 1-catálogo-código]]="",Dados_ordenados[[#This Row],[ID 1-catálogo-código]]&lt;&gt;catmat_anterior),Dados_ordenados[[#This Row],[Área Gestora-ID]],areagestoraID_anterior&amp;", "&amp;Dados_ordenados[[#This Row],[Área Gestora-ID]])</f>
        <v/>
      </c>
      <c r="Q465" s="70" t="str">
        <f ca="1">IF(OR(Dados_ordenados[[#This Row],[ID 1-catálogo-código]]="",Dados_ordenados[[#This Row],[ID 1-catálogo-código]]&lt;&gt;catmat_proximo),Dados_ordenados[[#This Row],[ID concatenado por catálogo/código]],"")</f>
        <v/>
      </c>
    </row>
    <row r="466" spans="1:17" x14ac:dyDescent="0.25">
      <c r="A466" s="63" t="str">
        <f ca="1">area_gestora_concatenada</f>
        <v/>
      </c>
      <c r="B466" s="64" t="str">
        <f ca="1">IFERROR(IF(INDEX(INDIRECT(area_gestora&amp;"!$B$6:$B$1000"),linha_itemPAC+1)=0,"NÃO INFORMADO",INDEX(INDIRECT(area_gestora&amp;"!$B$6:$B$1000"),linha_itemPAC+1)),"")</f>
        <v/>
      </c>
      <c r="C466" s="64" t="str">
        <f ca="1">IFERROR(IF(INDEX(INDIRECT(area_gestora&amp;"!$D$6:$D$1000"),linha_itemPAC+1)="N/A","N/A", IF(INDEX(INDIRECT(area_gestora&amp;"!$D$6:$D$1000"),linha_itemPAC+1)="","NÃO INFORMADO", IF(INDEX(INDIRECT(area_gestora&amp;"!$D$6:$D$1000"),linha_itemPAC+1)=0,"NÃO INFORMADO", INDEX(INDIRECT(area_gestora&amp;"!$D$6:$D$1000"),linha_itemPAC+1)))),"")</f>
        <v/>
      </c>
      <c r="D466" s="64" t="str">
        <f ca="1">IFERROR(IF(ISERROR(VALUE(Dados_tratados[[#This Row],[Catálogo]]))=FALSE,Dados_tratados[[#This Row],[Catálogo]],VLOOKUP(Dados_tratados[[#This Row],[Catálogo]],$S$3:$T$6,2,FALSE)),"")</f>
        <v/>
      </c>
      <c r="E466" s="64" t="str">
        <f ca="1">IFERROR(IF(INDEX(INDIRECT(area_gestora&amp;"!$E$6:$E$1000"),linha_itemPAC+1)="N/A",9999999,
IF(INDEX(INDIRECT(area_gestora&amp;"!$E$6:$E$1000"),linha_itemPAC+1)="",0,
VALUE(INDEX(INDIRECT(area_gestora&amp;"!$E$6:$E$1000"),linha_itemPAC+1)))),"")</f>
        <v/>
      </c>
      <c r="F466" s="64" t="str">
        <f ca="1">IFERROR(IF(Dados_tratados[[#This Row],[Código CATSER ou Classe CATMAT]]="","",VALUE(1&amp;TEXT(Dados_tratados[[#This Row],[Código CATSER ou Classe CATMAT]],"0000000")&amp;Dados_tratados[[#This Row],[ID Catálogo]])),"")</f>
        <v/>
      </c>
      <c r="G466" s="64" t="str">
        <f ca="1">IF(Dados_tratados[[#This Row],[Código CATSER ou Classe CATMAT]]="","",COUNTIF(catmat_col_range,Dados_tratados[[#This Row],[Concatenação ID 1-catálogo-código]])&amp;"-"&amp;Dados_tratados[[#This Row],[Concatenação ID 1-catálogo-código]])</f>
        <v/>
      </c>
      <c r="H466" s="65" t="str">
        <f ca="1">IFERROR(INDEX(INDIRECT(area_gestora&amp;"!$L$6:$L$1000"),linha_itemPAC+1),"")</f>
        <v/>
      </c>
      <c r="I466" s="66" t="str">
        <f ca="1">Dados_tratados[[#This Row],[Área Gestora]]&amp;"-"&amp;Dados_tratados[[#This Row],[ID PCA]]</f>
        <v>-</v>
      </c>
      <c r="K466" s="67" t="str">
        <f ca="1">IFERROR(SMALL(Dados_tratados[Concatenação ID 1-catálogo-código],ROW(Dados_tratados[[#This Row],[Concatenação ID 1-catálogo-código]])-2),"")</f>
        <v/>
      </c>
      <c r="L466" s="67" t="str">
        <f ca="1">IFERROR(INDEX('Tratamento de dados'!$S$3:$S$6,MATCH(VALUE(RIGHT(Dados_ordenados[[#This Row],[ID 1-catálogo-código]],1)),'Tratamento de dados'!$T$3:$T$6,0)),"")</f>
        <v/>
      </c>
      <c r="M466" s="67" t="str">
        <f ca="1">IFERROR(VALUE(MID(Dados_ordenados[[#This Row],[ID 1-catálogo-código]],2,7)),"")</f>
        <v/>
      </c>
      <c r="N466" s="68" t="str">
        <f ca="1">IFERROR(VLOOKUP(COUNTIF(catmat_ord_col_range,Dados_ordenados[[#This Row],[ID 1-catálogo-código]])&amp;"-"&amp;Dados_ordenados[[#This Row],[ID 1-catálogo-código]],Dados_tratados[[CATMAT/CATSER - Contagem de ocorrências]:[Área Gestora + ID]],2,FALSE),"")</f>
        <v/>
      </c>
      <c r="O466" s="69" t="str">
        <f ca="1">IFERROR(VLOOKUP(COUNTIF(catmat_ord_col_range,Dados_ordenados[[#This Row],[ID 1-catálogo-código]])&amp;"-"&amp;Dados_ordenados[[#This Row],[ID 1-catálogo-código]],Dados_tratados[[CATMAT/CATSER - Contagem de ocorrências]:[Área Gestora + ID]],3,FALSE),"")</f>
        <v/>
      </c>
      <c r="P466" s="70" t="str">
        <f ca="1">IF(OR(Dados_ordenados[[#This Row],[ID 1-catálogo-código]]="",Dados_ordenados[[#This Row],[ID 1-catálogo-código]]&lt;&gt;catmat_anterior),Dados_ordenados[[#This Row],[Área Gestora-ID]],areagestoraID_anterior&amp;", "&amp;Dados_ordenados[[#This Row],[Área Gestora-ID]])</f>
        <v/>
      </c>
      <c r="Q466" s="70" t="str">
        <f ca="1">IF(OR(Dados_ordenados[[#This Row],[ID 1-catálogo-código]]="",Dados_ordenados[[#This Row],[ID 1-catálogo-código]]&lt;&gt;catmat_proximo),Dados_ordenados[[#This Row],[ID concatenado por catálogo/código]],"")</f>
        <v/>
      </c>
    </row>
    <row r="467" spans="1:17" x14ac:dyDescent="0.25">
      <c r="A467" s="63" t="str">
        <f ca="1">area_gestora_concatenada</f>
        <v/>
      </c>
      <c r="B467" s="64" t="str">
        <f ca="1">IFERROR(IF(INDEX(INDIRECT(area_gestora&amp;"!$B$6:$B$1000"),linha_itemPAC+1)=0,"NÃO INFORMADO",INDEX(INDIRECT(area_gestora&amp;"!$B$6:$B$1000"),linha_itemPAC+1)),"")</f>
        <v/>
      </c>
      <c r="C467" s="64" t="str">
        <f ca="1">IFERROR(IF(INDEX(INDIRECT(area_gestora&amp;"!$D$6:$D$1000"),linha_itemPAC+1)="N/A","N/A", IF(INDEX(INDIRECT(area_gestora&amp;"!$D$6:$D$1000"),linha_itemPAC+1)="","NÃO INFORMADO", IF(INDEX(INDIRECT(area_gestora&amp;"!$D$6:$D$1000"),linha_itemPAC+1)=0,"NÃO INFORMADO", INDEX(INDIRECT(area_gestora&amp;"!$D$6:$D$1000"),linha_itemPAC+1)))),"")</f>
        <v/>
      </c>
      <c r="D467" s="64" t="str">
        <f ca="1">IFERROR(IF(ISERROR(VALUE(Dados_tratados[[#This Row],[Catálogo]]))=FALSE,Dados_tratados[[#This Row],[Catálogo]],VLOOKUP(Dados_tratados[[#This Row],[Catálogo]],$S$3:$T$6,2,FALSE)),"")</f>
        <v/>
      </c>
      <c r="E467" s="64" t="str">
        <f ca="1">IFERROR(IF(INDEX(INDIRECT(area_gestora&amp;"!$E$6:$E$1000"),linha_itemPAC+1)="N/A",9999999,
IF(INDEX(INDIRECT(area_gestora&amp;"!$E$6:$E$1000"),linha_itemPAC+1)="",0,
VALUE(INDEX(INDIRECT(area_gestora&amp;"!$E$6:$E$1000"),linha_itemPAC+1)))),"")</f>
        <v/>
      </c>
      <c r="F467" s="64" t="str">
        <f ca="1">IFERROR(IF(Dados_tratados[[#This Row],[Código CATSER ou Classe CATMAT]]="","",VALUE(1&amp;TEXT(Dados_tratados[[#This Row],[Código CATSER ou Classe CATMAT]],"0000000")&amp;Dados_tratados[[#This Row],[ID Catálogo]])),"")</f>
        <v/>
      </c>
      <c r="G467" s="64" t="str">
        <f ca="1">IF(Dados_tratados[[#This Row],[Código CATSER ou Classe CATMAT]]="","",COUNTIF(catmat_col_range,Dados_tratados[[#This Row],[Concatenação ID 1-catálogo-código]])&amp;"-"&amp;Dados_tratados[[#This Row],[Concatenação ID 1-catálogo-código]])</f>
        <v/>
      </c>
      <c r="H467" s="65" t="str">
        <f ca="1">IFERROR(INDEX(INDIRECT(area_gestora&amp;"!$L$6:$L$1000"),linha_itemPAC+1),"")</f>
        <v/>
      </c>
      <c r="I467" s="66" t="str">
        <f ca="1">Dados_tratados[[#This Row],[Área Gestora]]&amp;"-"&amp;Dados_tratados[[#This Row],[ID PCA]]</f>
        <v>-</v>
      </c>
      <c r="K467" s="67" t="str">
        <f ca="1">IFERROR(SMALL(Dados_tratados[Concatenação ID 1-catálogo-código],ROW(Dados_tratados[[#This Row],[Concatenação ID 1-catálogo-código]])-2),"")</f>
        <v/>
      </c>
      <c r="L467" s="67" t="str">
        <f ca="1">IFERROR(INDEX('Tratamento de dados'!$S$3:$S$6,MATCH(VALUE(RIGHT(Dados_ordenados[[#This Row],[ID 1-catálogo-código]],1)),'Tratamento de dados'!$T$3:$T$6,0)),"")</f>
        <v/>
      </c>
      <c r="M467" s="67" t="str">
        <f ca="1">IFERROR(VALUE(MID(Dados_ordenados[[#This Row],[ID 1-catálogo-código]],2,7)),"")</f>
        <v/>
      </c>
      <c r="N467" s="68" t="str">
        <f ca="1">IFERROR(VLOOKUP(COUNTIF(catmat_ord_col_range,Dados_ordenados[[#This Row],[ID 1-catálogo-código]])&amp;"-"&amp;Dados_ordenados[[#This Row],[ID 1-catálogo-código]],Dados_tratados[[CATMAT/CATSER - Contagem de ocorrências]:[Área Gestora + ID]],2,FALSE),"")</f>
        <v/>
      </c>
      <c r="O467" s="69" t="str">
        <f ca="1">IFERROR(VLOOKUP(COUNTIF(catmat_ord_col_range,Dados_ordenados[[#This Row],[ID 1-catálogo-código]])&amp;"-"&amp;Dados_ordenados[[#This Row],[ID 1-catálogo-código]],Dados_tratados[[CATMAT/CATSER - Contagem de ocorrências]:[Área Gestora + ID]],3,FALSE),"")</f>
        <v/>
      </c>
      <c r="P467" s="70" t="str">
        <f ca="1">IF(OR(Dados_ordenados[[#This Row],[ID 1-catálogo-código]]="",Dados_ordenados[[#This Row],[ID 1-catálogo-código]]&lt;&gt;catmat_anterior),Dados_ordenados[[#This Row],[Área Gestora-ID]],areagestoraID_anterior&amp;", "&amp;Dados_ordenados[[#This Row],[Área Gestora-ID]])</f>
        <v/>
      </c>
      <c r="Q467" s="70" t="str">
        <f ca="1">IF(OR(Dados_ordenados[[#This Row],[ID 1-catálogo-código]]="",Dados_ordenados[[#This Row],[ID 1-catálogo-código]]&lt;&gt;catmat_proximo),Dados_ordenados[[#This Row],[ID concatenado por catálogo/código]],"")</f>
        <v/>
      </c>
    </row>
    <row r="468" spans="1:17" x14ac:dyDescent="0.25">
      <c r="A468" s="63" t="str">
        <f ca="1">area_gestora_concatenada</f>
        <v/>
      </c>
      <c r="B468" s="64" t="str">
        <f ca="1">IFERROR(IF(INDEX(INDIRECT(area_gestora&amp;"!$B$6:$B$1000"),linha_itemPAC+1)=0,"NÃO INFORMADO",INDEX(INDIRECT(area_gestora&amp;"!$B$6:$B$1000"),linha_itemPAC+1)),"")</f>
        <v/>
      </c>
      <c r="C468" s="64" t="str">
        <f ca="1">IFERROR(IF(INDEX(INDIRECT(area_gestora&amp;"!$D$6:$D$1000"),linha_itemPAC+1)="N/A","N/A", IF(INDEX(INDIRECT(area_gestora&amp;"!$D$6:$D$1000"),linha_itemPAC+1)="","NÃO INFORMADO", IF(INDEX(INDIRECT(area_gestora&amp;"!$D$6:$D$1000"),linha_itemPAC+1)=0,"NÃO INFORMADO", INDEX(INDIRECT(area_gestora&amp;"!$D$6:$D$1000"),linha_itemPAC+1)))),"")</f>
        <v/>
      </c>
      <c r="D468" s="64" t="str">
        <f ca="1">IFERROR(IF(ISERROR(VALUE(Dados_tratados[[#This Row],[Catálogo]]))=FALSE,Dados_tratados[[#This Row],[Catálogo]],VLOOKUP(Dados_tratados[[#This Row],[Catálogo]],$S$3:$T$6,2,FALSE)),"")</f>
        <v/>
      </c>
      <c r="E468" s="64" t="str">
        <f ca="1">IFERROR(IF(INDEX(INDIRECT(area_gestora&amp;"!$E$6:$E$1000"),linha_itemPAC+1)="N/A",9999999,
IF(INDEX(INDIRECT(area_gestora&amp;"!$E$6:$E$1000"),linha_itemPAC+1)="",0,
VALUE(INDEX(INDIRECT(area_gestora&amp;"!$E$6:$E$1000"),linha_itemPAC+1)))),"")</f>
        <v/>
      </c>
      <c r="F468" s="64" t="str">
        <f ca="1">IFERROR(IF(Dados_tratados[[#This Row],[Código CATSER ou Classe CATMAT]]="","",VALUE(1&amp;TEXT(Dados_tratados[[#This Row],[Código CATSER ou Classe CATMAT]],"0000000")&amp;Dados_tratados[[#This Row],[ID Catálogo]])),"")</f>
        <v/>
      </c>
      <c r="G468" s="64" t="str">
        <f ca="1">IF(Dados_tratados[[#This Row],[Código CATSER ou Classe CATMAT]]="","",COUNTIF(catmat_col_range,Dados_tratados[[#This Row],[Concatenação ID 1-catálogo-código]])&amp;"-"&amp;Dados_tratados[[#This Row],[Concatenação ID 1-catálogo-código]])</f>
        <v/>
      </c>
      <c r="H468" s="65" t="str">
        <f ca="1">IFERROR(INDEX(INDIRECT(area_gestora&amp;"!$L$6:$L$1000"),linha_itemPAC+1),"")</f>
        <v/>
      </c>
      <c r="I468" s="66" t="str">
        <f ca="1">Dados_tratados[[#This Row],[Área Gestora]]&amp;"-"&amp;Dados_tratados[[#This Row],[ID PCA]]</f>
        <v>-</v>
      </c>
      <c r="K468" s="67" t="str">
        <f ca="1">IFERROR(SMALL(Dados_tratados[Concatenação ID 1-catálogo-código],ROW(Dados_tratados[[#This Row],[Concatenação ID 1-catálogo-código]])-2),"")</f>
        <v/>
      </c>
      <c r="L468" s="67" t="str">
        <f ca="1">IFERROR(INDEX('Tratamento de dados'!$S$3:$S$6,MATCH(VALUE(RIGHT(Dados_ordenados[[#This Row],[ID 1-catálogo-código]],1)),'Tratamento de dados'!$T$3:$T$6,0)),"")</f>
        <v/>
      </c>
      <c r="M468" s="67" t="str">
        <f ca="1">IFERROR(VALUE(MID(Dados_ordenados[[#This Row],[ID 1-catálogo-código]],2,7)),"")</f>
        <v/>
      </c>
      <c r="N468" s="68" t="str">
        <f ca="1">IFERROR(VLOOKUP(COUNTIF(catmat_ord_col_range,Dados_ordenados[[#This Row],[ID 1-catálogo-código]])&amp;"-"&amp;Dados_ordenados[[#This Row],[ID 1-catálogo-código]],Dados_tratados[[CATMAT/CATSER - Contagem de ocorrências]:[Área Gestora + ID]],2,FALSE),"")</f>
        <v/>
      </c>
      <c r="O468" s="69" t="str">
        <f ca="1">IFERROR(VLOOKUP(COUNTIF(catmat_ord_col_range,Dados_ordenados[[#This Row],[ID 1-catálogo-código]])&amp;"-"&amp;Dados_ordenados[[#This Row],[ID 1-catálogo-código]],Dados_tratados[[CATMAT/CATSER - Contagem de ocorrências]:[Área Gestora + ID]],3,FALSE),"")</f>
        <v/>
      </c>
      <c r="P468" s="70" t="str">
        <f ca="1">IF(OR(Dados_ordenados[[#This Row],[ID 1-catálogo-código]]="",Dados_ordenados[[#This Row],[ID 1-catálogo-código]]&lt;&gt;catmat_anterior),Dados_ordenados[[#This Row],[Área Gestora-ID]],areagestoraID_anterior&amp;", "&amp;Dados_ordenados[[#This Row],[Área Gestora-ID]])</f>
        <v/>
      </c>
      <c r="Q468" s="70" t="str">
        <f ca="1">IF(OR(Dados_ordenados[[#This Row],[ID 1-catálogo-código]]="",Dados_ordenados[[#This Row],[ID 1-catálogo-código]]&lt;&gt;catmat_proximo),Dados_ordenados[[#This Row],[ID concatenado por catálogo/código]],"")</f>
        <v/>
      </c>
    </row>
    <row r="469" spans="1:17" x14ac:dyDescent="0.25">
      <c r="A469" s="63" t="str">
        <f ca="1">area_gestora_concatenada</f>
        <v/>
      </c>
      <c r="B469" s="64" t="str">
        <f ca="1">IFERROR(IF(INDEX(INDIRECT(area_gestora&amp;"!$B$6:$B$1000"),linha_itemPAC+1)=0,"NÃO INFORMADO",INDEX(INDIRECT(area_gestora&amp;"!$B$6:$B$1000"),linha_itemPAC+1)),"")</f>
        <v/>
      </c>
      <c r="C469" s="64" t="str">
        <f ca="1">IFERROR(IF(INDEX(INDIRECT(area_gestora&amp;"!$D$6:$D$1000"),linha_itemPAC+1)="N/A","N/A", IF(INDEX(INDIRECT(area_gestora&amp;"!$D$6:$D$1000"),linha_itemPAC+1)="","NÃO INFORMADO", IF(INDEX(INDIRECT(area_gestora&amp;"!$D$6:$D$1000"),linha_itemPAC+1)=0,"NÃO INFORMADO", INDEX(INDIRECT(area_gestora&amp;"!$D$6:$D$1000"),linha_itemPAC+1)))),"")</f>
        <v/>
      </c>
      <c r="D469" s="64" t="str">
        <f ca="1">IFERROR(IF(ISERROR(VALUE(Dados_tratados[[#This Row],[Catálogo]]))=FALSE,Dados_tratados[[#This Row],[Catálogo]],VLOOKUP(Dados_tratados[[#This Row],[Catálogo]],$S$3:$T$6,2,FALSE)),"")</f>
        <v/>
      </c>
      <c r="E469" s="64" t="str">
        <f ca="1">IFERROR(IF(INDEX(INDIRECT(area_gestora&amp;"!$E$6:$E$1000"),linha_itemPAC+1)="N/A",9999999,
IF(INDEX(INDIRECT(area_gestora&amp;"!$E$6:$E$1000"),linha_itemPAC+1)="",0,
VALUE(INDEX(INDIRECT(area_gestora&amp;"!$E$6:$E$1000"),linha_itemPAC+1)))),"")</f>
        <v/>
      </c>
      <c r="F469" s="64" t="str">
        <f ca="1">IFERROR(IF(Dados_tratados[[#This Row],[Código CATSER ou Classe CATMAT]]="","",VALUE(1&amp;TEXT(Dados_tratados[[#This Row],[Código CATSER ou Classe CATMAT]],"0000000")&amp;Dados_tratados[[#This Row],[ID Catálogo]])),"")</f>
        <v/>
      </c>
      <c r="G469" s="64" t="str">
        <f ca="1">IF(Dados_tratados[[#This Row],[Código CATSER ou Classe CATMAT]]="","",COUNTIF(catmat_col_range,Dados_tratados[[#This Row],[Concatenação ID 1-catálogo-código]])&amp;"-"&amp;Dados_tratados[[#This Row],[Concatenação ID 1-catálogo-código]])</f>
        <v/>
      </c>
      <c r="H469" s="65" t="str">
        <f ca="1">IFERROR(INDEX(INDIRECT(area_gestora&amp;"!$L$6:$L$1000"),linha_itemPAC+1),"")</f>
        <v/>
      </c>
      <c r="I469" s="66" t="str">
        <f ca="1">Dados_tratados[[#This Row],[Área Gestora]]&amp;"-"&amp;Dados_tratados[[#This Row],[ID PCA]]</f>
        <v>-</v>
      </c>
      <c r="K469" s="67" t="str">
        <f ca="1">IFERROR(SMALL(Dados_tratados[Concatenação ID 1-catálogo-código],ROW(Dados_tratados[[#This Row],[Concatenação ID 1-catálogo-código]])-2),"")</f>
        <v/>
      </c>
      <c r="L469" s="67" t="str">
        <f ca="1">IFERROR(INDEX('Tratamento de dados'!$S$3:$S$6,MATCH(VALUE(RIGHT(Dados_ordenados[[#This Row],[ID 1-catálogo-código]],1)),'Tratamento de dados'!$T$3:$T$6,0)),"")</f>
        <v/>
      </c>
      <c r="M469" s="67" t="str">
        <f ca="1">IFERROR(VALUE(MID(Dados_ordenados[[#This Row],[ID 1-catálogo-código]],2,7)),"")</f>
        <v/>
      </c>
      <c r="N469" s="68" t="str">
        <f ca="1">IFERROR(VLOOKUP(COUNTIF(catmat_ord_col_range,Dados_ordenados[[#This Row],[ID 1-catálogo-código]])&amp;"-"&amp;Dados_ordenados[[#This Row],[ID 1-catálogo-código]],Dados_tratados[[CATMAT/CATSER - Contagem de ocorrências]:[Área Gestora + ID]],2,FALSE),"")</f>
        <v/>
      </c>
      <c r="O469" s="69" t="str">
        <f ca="1">IFERROR(VLOOKUP(COUNTIF(catmat_ord_col_range,Dados_ordenados[[#This Row],[ID 1-catálogo-código]])&amp;"-"&amp;Dados_ordenados[[#This Row],[ID 1-catálogo-código]],Dados_tratados[[CATMAT/CATSER - Contagem de ocorrências]:[Área Gestora + ID]],3,FALSE),"")</f>
        <v/>
      </c>
      <c r="P469" s="70" t="str">
        <f ca="1">IF(OR(Dados_ordenados[[#This Row],[ID 1-catálogo-código]]="",Dados_ordenados[[#This Row],[ID 1-catálogo-código]]&lt;&gt;catmat_anterior),Dados_ordenados[[#This Row],[Área Gestora-ID]],areagestoraID_anterior&amp;", "&amp;Dados_ordenados[[#This Row],[Área Gestora-ID]])</f>
        <v/>
      </c>
      <c r="Q469" s="70" t="str">
        <f ca="1">IF(OR(Dados_ordenados[[#This Row],[ID 1-catálogo-código]]="",Dados_ordenados[[#This Row],[ID 1-catálogo-código]]&lt;&gt;catmat_proximo),Dados_ordenados[[#This Row],[ID concatenado por catálogo/código]],"")</f>
        <v/>
      </c>
    </row>
    <row r="470" spans="1:17" x14ac:dyDescent="0.25">
      <c r="A470" s="63" t="str">
        <f ca="1">area_gestora_concatenada</f>
        <v/>
      </c>
      <c r="B470" s="64" t="str">
        <f ca="1">IFERROR(IF(INDEX(INDIRECT(area_gestora&amp;"!$B$6:$B$1000"),linha_itemPAC+1)=0,"NÃO INFORMADO",INDEX(INDIRECT(area_gestora&amp;"!$B$6:$B$1000"),linha_itemPAC+1)),"")</f>
        <v/>
      </c>
      <c r="C470" s="64" t="str">
        <f ca="1">IFERROR(IF(INDEX(INDIRECT(area_gestora&amp;"!$D$6:$D$1000"),linha_itemPAC+1)="N/A","N/A", IF(INDEX(INDIRECT(area_gestora&amp;"!$D$6:$D$1000"),linha_itemPAC+1)="","NÃO INFORMADO", IF(INDEX(INDIRECT(area_gestora&amp;"!$D$6:$D$1000"),linha_itemPAC+1)=0,"NÃO INFORMADO", INDEX(INDIRECT(area_gestora&amp;"!$D$6:$D$1000"),linha_itemPAC+1)))),"")</f>
        <v/>
      </c>
      <c r="D470" s="64" t="str">
        <f ca="1">IFERROR(IF(ISERROR(VALUE(Dados_tratados[[#This Row],[Catálogo]]))=FALSE,Dados_tratados[[#This Row],[Catálogo]],VLOOKUP(Dados_tratados[[#This Row],[Catálogo]],$S$3:$T$6,2,FALSE)),"")</f>
        <v/>
      </c>
      <c r="E470" s="64" t="str">
        <f ca="1">IFERROR(IF(INDEX(INDIRECT(area_gestora&amp;"!$E$6:$E$1000"),linha_itemPAC+1)="N/A",9999999,
IF(INDEX(INDIRECT(area_gestora&amp;"!$E$6:$E$1000"),linha_itemPAC+1)="",0,
VALUE(INDEX(INDIRECT(area_gestora&amp;"!$E$6:$E$1000"),linha_itemPAC+1)))),"")</f>
        <v/>
      </c>
      <c r="F470" s="64" t="str">
        <f ca="1">IFERROR(IF(Dados_tratados[[#This Row],[Código CATSER ou Classe CATMAT]]="","",VALUE(1&amp;TEXT(Dados_tratados[[#This Row],[Código CATSER ou Classe CATMAT]],"0000000")&amp;Dados_tratados[[#This Row],[ID Catálogo]])),"")</f>
        <v/>
      </c>
      <c r="G470" s="64" t="str">
        <f ca="1">IF(Dados_tratados[[#This Row],[Código CATSER ou Classe CATMAT]]="","",COUNTIF(catmat_col_range,Dados_tratados[[#This Row],[Concatenação ID 1-catálogo-código]])&amp;"-"&amp;Dados_tratados[[#This Row],[Concatenação ID 1-catálogo-código]])</f>
        <v/>
      </c>
      <c r="H470" s="65" t="str">
        <f ca="1">IFERROR(INDEX(INDIRECT(area_gestora&amp;"!$L$6:$L$1000"),linha_itemPAC+1),"")</f>
        <v/>
      </c>
      <c r="I470" s="66" t="str">
        <f ca="1">Dados_tratados[[#This Row],[Área Gestora]]&amp;"-"&amp;Dados_tratados[[#This Row],[ID PCA]]</f>
        <v>-</v>
      </c>
      <c r="K470" s="67" t="str">
        <f ca="1">IFERROR(SMALL(Dados_tratados[Concatenação ID 1-catálogo-código],ROW(Dados_tratados[[#This Row],[Concatenação ID 1-catálogo-código]])-2),"")</f>
        <v/>
      </c>
      <c r="L470" s="67" t="str">
        <f ca="1">IFERROR(INDEX('Tratamento de dados'!$S$3:$S$6,MATCH(VALUE(RIGHT(Dados_ordenados[[#This Row],[ID 1-catálogo-código]],1)),'Tratamento de dados'!$T$3:$T$6,0)),"")</f>
        <v/>
      </c>
      <c r="M470" s="67" t="str">
        <f ca="1">IFERROR(VALUE(MID(Dados_ordenados[[#This Row],[ID 1-catálogo-código]],2,7)),"")</f>
        <v/>
      </c>
      <c r="N470" s="68" t="str">
        <f ca="1">IFERROR(VLOOKUP(COUNTIF(catmat_ord_col_range,Dados_ordenados[[#This Row],[ID 1-catálogo-código]])&amp;"-"&amp;Dados_ordenados[[#This Row],[ID 1-catálogo-código]],Dados_tratados[[CATMAT/CATSER - Contagem de ocorrências]:[Área Gestora + ID]],2,FALSE),"")</f>
        <v/>
      </c>
      <c r="O470" s="69" t="str">
        <f ca="1">IFERROR(VLOOKUP(COUNTIF(catmat_ord_col_range,Dados_ordenados[[#This Row],[ID 1-catálogo-código]])&amp;"-"&amp;Dados_ordenados[[#This Row],[ID 1-catálogo-código]],Dados_tratados[[CATMAT/CATSER - Contagem de ocorrências]:[Área Gestora + ID]],3,FALSE),"")</f>
        <v/>
      </c>
      <c r="P470" s="70" t="str">
        <f ca="1">IF(OR(Dados_ordenados[[#This Row],[ID 1-catálogo-código]]="",Dados_ordenados[[#This Row],[ID 1-catálogo-código]]&lt;&gt;catmat_anterior),Dados_ordenados[[#This Row],[Área Gestora-ID]],areagestoraID_anterior&amp;", "&amp;Dados_ordenados[[#This Row],[Área Gestora-ID]])</f>
        <v/>
      </c>
      <c r="Q470" s="70" t="str">
        <f ca="1">IF(OR(Dados_ordenados[[#This Row],[ID 1-catálogo-código]]="",Dados_ordenados[[#This Row],[ID 1-catálogo-código]]&lt;&gt;catmat_proximo),Dados_ordenados[[#This Row],[ID concatenado por catálogo/código]],"")</f>
        <v/>
      </c>
    </row>
    <row r="471" spans="1:17" x14ac:dyDescent="0.25">
      <c r="A471" s="63" t="str">
        <f ca="1">area_gestora_concatenada</f>
        <v/>
      </c>
      <c r="B471" s="64" t="str">
        <f ca="1">IFERROR(IF(INDEX(INDIRECT(area_gestora&amp;"!$B$6:$B$1000"),linha_itemPAC+1)=0,"NÃO INFORMADO",INDEX(INDIRECT(area_gestora&amp;"!$B$6:$B$1000"),linha_itemPAC+1)),"")</f>
        <v/>
      </c>
      <c r="C471" s="64" t="str">
        <f ca="1">IFERROR(IF(INDEX(INDIRECT(area_gestora&amp;"!$D$6:$D$1000"),linha_itemPAC+1)="N/A","N/A", IF(INDEX(INDIRECT(area_gestora&amp;"!$D$6:$D$1000"),linha_itemPAC+1)="","NÃO INFORMADO", IF(INDEX(INDIRECT(area_gestora&amp;"!$D$6:$D$1000"),linha_itemPAC+1)=0,"NÃO INFORMADO", INDEX(INDIRECT(area_gestora&amp;"!$D$6:$D$1000"),linha_itemPAC+1)))),"")</f>
        <v/>
      </c>
      <c r="D471" s="64" t="str">
        <f ca="1">IFERROR(IF(ISERROR(VALUE(Dados_tratados[[#This Row],[Catálogo]]))=FALSE,Dados_tratados[[#This Row],[Catálogo]],VLOOKUP(Dados_tratados[[#This Row],[Catálogo]],$S$3:$T$6,2,FALSE)),"")</f>
        <v/>
      </c>
      <c r="E471" s="64" t="str">
        <f ca="1">IFERROR(IF(INDEX(INDIRECT(area_gestora&amp;"!$E$6:$E$1000"),linha_itemPAC+1)="N/A",9999999,
IF(INDEX(INDIRECT(area_gestora&amp;"!$E$6:$E$1000"),linha_itemPAC+1)="",0,
VALUE(INDEX(INDIRECT(area_gestora&amp;"!$E$6:$E$1000"),linha_itemPAC+1)))),"")</f>
        <v/>
      </c>
      <c r="F471" s="64" t="str">
        <f ca="1">IFERROR(IF(Dados_tratados[[#This Row],[Código CATSER ou Classe CATMAT]]="","",VALUE(1&amp;TEXT(Dados_tratados[[#This Row],[Código CATSER ou Classe CATMAT]],"0000000")&amp;Dados_tratados[[#This Row],[ID Catálogo]])),"")</f>
        <v/>
      </c>
      <c r="G471" s="64" t="str">
        <f ca="1">IF(Dados_tratados[[#This Row],[Código CATSER ou Classe CATMAT]]="","",COUNTIF(catmat_col_range,Dados_tratados[[#This Row],[Concatenação ID 1-catálogo-código]])&amp;"-"&amp;Dados_tratados[[#This Row],[Concatenação ID 1-catálogo-código]])</f>
        <v/>
      </c>
      <c r="H471" s="65" t="str">
        <f ca="1">IFERROR(INDEX(INDIRECT(area_gestora&amp;"!$L$6:$L$1000"),linha_itemPAC+1),"")</f>
        <v/>
      </c>
      <c r="I471" s="66" t="str">
        <f ca="1">Dados_tratados[[#This Row],[Área Gestora]]&amp;"-"&amp;Dados_tratados[[#This Row],[ID PCA]]</f>
        <v>-</v>
      </c>
      <c r="K471" s="67" t="str">
        <f ca="1">IFERROR(SMALL(Dados_tratados[Concatenação ID 1-catálogo-código],ROW(Dados_tratados[[#This Row],[Concatenação ID 1-catálogo-código]])-2),"")</f>
        <v/>
      </c>
      <c r="L471" s="67" t="str">
        <f ca="1">IFERROR(INDEX('Tratamento de dados'!$S$3:$S$6,MATCH(VALUE(RIGHT(Dados_ordenados[[#This Row],[ID 1-catálogo-código]],1)),'Tratamento de dados'!$T$3:$T$6,0)),"")</f>
        <v/>
      </c>
      <c r="M471" s="67" t="str">
        <f ca="1">IFERROR(VALUE(MID(Dados_ordenados[[#This Row],[ID 1-catálogo-código]],2,7)),"")</f>
        <v/>
      </c>
      <c r="N471" s="68" t="str">
        <f ca="1">IFERROR(VLOOKUP(COUNTIF(catmat_ord_col_range,Dados_ordenados[[#This Row],[ID 1-catálogo-código]])&amp;"-"&amp;Dados_ordenados[[#This Row],[ID 1-catálogo-código]],Dados_tratados[[CATMAT/CATSER - Contagem de ocorrências]:[Área Gestora + ID]],2,FALSE),"")</f>
        <v/>
      </c>
      <c r="O471" s="69" t="str">
        <f ca="1">IFERROR(VLOOKUP(COUNTIF(catmat_ord_col_range,Dados_ordenados[[#This Row],[ID 1-catálogo-código]])&amp;"-"&amp;Dados_ordenados[[#This Row],[ID 1-catálogo-código]],Dados_tratados[[CATMAT/CATSER - Contagem de ocorrências]:[Área Gestora + ID]],3,FALSE),"")</f>
        <v/>
      </c>
      <c r="P471" s="70" t="str">
        <f ca="1">IF(OR(Dados_ordenados[[#This Row],[ID 1-catálogo-código]]="",Dados_ordenados[[#This Row],[ID 1-catálogo-código]]&lt;&gt;catmat_anterior),Dados_ordenados[[#This Row],[Área Gestora-ID]],areagestoraID_anterior&amp;", "&amp;Dados_ordenados[[#This Row],[Área Gestora-ID]])</f>
        <v/>
      </c>
      <c r="Q471" s="70" t="str">
        <f ca="1">IF(OR(Dados_ordenados[[#This Row],[ID 1-catálogo-código]]="",Dados_ordenados[[#This Row],[ID 1-catálogo-código]]&lt;&gt;catmat_proximo),Dados_ordenados[[#This Row],[ID concatenado por catálogo/código]],"")</f>
        <v/>
      </c>
    </row>
    <row r="472" spans="1:17" x14ac:dyDescent="0.25">
      <c r="A472" s="63" t="str">
        <f ca="1">area_gestora_concatenada</f>
        <v/>
      </c>
      <c r="B472" s="64" t="str">
        <f ca="1">IFERROR(IF(INDEX(INDIRECT(area_gestora&amp;"!$B$6:$B$1000"),linha_itemPAC+1)=0,"NÃO INFORMADO",INDEX(INDIRECT(area_gestora&amp;"!$B$6:$B$1000"),linha_itemPAC+1)),"")</f>
        <v/>
      </c>
      <c r="C472" s="64" t="str">
        <f ca="1">IFERROR(IF(INDEX(INDIRECT(area_gestora&amp;"!$D$6:$D$1000"),linha_itemPAC+1)="N/A","N/A", IF(INDEX(INDIRECT(area_gestora&amp;"!$D$6:$D$1000"),linha_itemPAC+1)="","NÃO INFORMADO", IF(INDEX(INDIRECT(area_gestora&amp;"!$D$6:$D$1000"),linha_itemPAC+1)=0,"NÃO INFORMADO", INDEX(INDIRECT(area_gestora&amp;"!$D$6:$D$1000"),linha_itemPAC+1)))),"")</f>
        <v/>
      </c>
      <c r="D472" s="64" t="str">
        <f ca="1">IFERROR(IF(ISERROR(VALUE(Dados_tratados[[#This Row],[Catálogo]]))=FALSE,Dados_tratados[[#This Row],[Catálogo]],VLOOKUP(Dados_tratados[[#This Row],[Catálogo]],$S$3:$T$6,2,FALSE)),"")</f>
        <v/>
      </c>
      <c r="E472" s="64" t="str">
        <f ca="1">IFERROR(IF(INDEX(INDIRECT(area_gestora&amp;"!$E$6:$E$1000"),linha_itemPAC+1)="N/A",9999999,
IF(INDEX(INDIRECT(area_gestora&amp;"!$E$6:$E$1000"),linha_itemPAC+1)="",0,
VALUE(INDEX(INDIRECT(area_gestora&amp;"!$E$6:$E$1000"),linha_itemPAC+1)))),"")</f>
        <v/>
      </c>
      <c r="F472" s="64" t="str">
        <f ca="1">IFERROR(IF(Dados_tratados[[#This Row],[Código CATSER ou Classe CATMAT]]="","",VALUE(1&amp;TEXT(Dados_tratados[[#This Row],[Código CATSER ou Classe CATMAT]],"0000000")&amp;Dados_tratados[[#This Row],[ID Catálogo]])),"")</f>
        <v/>
      </c>
      <c r="G472" s="64" t="str">
        <f ca="1">IF(Dados_tratados[[#This Row],[Código CATSER ou Classe CATMAT]]="","",COUNTIF(catmat_col_range,Dados_tratados[[#This Row],[Concatenação ID 1-catálogo-código]])&amp;"-"&amp;Dados_tratados[[#This Row],[Concatenação ID 1-catálogo-código]])</f>
        <v/>
      </c>
      <c r="H472" s="65" t="str">
        <f ca="1">IFERROR(INDEX(INDIRECT(area_gestora&amp;"!$L$6:$L$1000"),linha_itemPAC+1),"")</f>
        <v/>
      </c>
      <c r="I472" s="66" t="str">
        <f ca="1">Dados_tratados[[#This Row],[Área Gestora]]&amp;"-"&amp;Dados_tratados[[#This Row],[ID PCA]]</f>
        <v>-</v>
      </c>
      <c r="K472" s="67" t="str">
        <f ca="1">IFERROR(SMALL(Dados_tratados[Concatenação ID 1-catálogo-código],ROW(Dados_tratados[[#This Row],[Concatenação ID 1-catálogo-código]])-2),"")</f>
        <v/>
      </c>
      <c r="L472" s="67" t="str">
        <f ca="1">IFERROR(INDEX('Tratamento de dados'!$S$3:$S$6,MATCH(VALUE(RIGHT(Dados_ordenados[[#This Row],[ID 1-catálogo-código]],1)),'Tratamento de dados'!$T$3:$T$6,0)),"")</f>
        <v/>
      </c>
      <c r="M472" s="67" t="str">
        <f ca="1">IFERROR(VALUE(MID(Dados_ordenados[[#This Row],[ID 1-catálogo-código]],2,7)),"")</f>
        <v/>
      </c>
      <c r="N472" s="68" t="str">
        <f ca="1">IFERROR(VLOOKUP(COUNTIF(catmat_ord_col_range,Dados_ordenados[[#This Row],[ID 1-catálogo-código]])&amp;"-"&amp;Dados_ordenados[[#This Row],[ID 1-catálogo-código]],Dados_tratados[[CATMAT/CATSER - Contagem de ocorrências]:[Área Gestora + ID]],2,FALSE),"")</f>
        <v/>
      </c>
      <c r="O472" s="69" t="str">
        <f ca="1">IFERROR(VLOOKUP(COUNTIF(catmat_ord_col_range,Dados_ordenados[[#This Row],[ID 1-catálogo-código]])&amp;"-"&amp;Dados_ordenados[[#This Row],[ID 1-catálogo-código]],Dados_tratados[[CATMAT/CATSER - Contagem de ocorrências]:[Área Gestora + ID]],3,FALSE),"")</f>
        <v/>
      </c>
      <c r="P472" s="70" t="str">
        <f ca="1">IF(OR(Dados_ordenados[[#This Row],[ID 1-catálogo-código]]="",Dados_ordenados[[#This Row],[ID 1-catálogo-código]]&lt;&gt;catmat_anterior),Dados_ordenados[[#This Row],[Área Gestora-ID]],areagestoraID_anterior&amp;", "&amp;Dados_ordenados[[#This Row],[Área Gestora-ID]])</f>
        <v/>
      </c>
      <c r="Q472" s="70" t="str">
        <f ca="1">IF(OR(Dados_ordenados[[#This Row],[ID 1-catálogo-código]]="",Dados_ordenados[[#This Row],[ID 1-catálogo-código]]&lt;&gt;catmat_proximo),Dados_ordenados[[#This Row],[ID concatenado por catálogo/código]],"")</f>
        <v/>
      </c>
    </row>
    <row r="473" spans="1:17" x14ac:dyDescent="0.25">
      <c r="A473" s="63" t="str">
        <f ca="1">area_gestora_concatenada</f>
        <v/>
      </c>
      <c r="B473" s="64" t="str">
        <f ca="1">IFERROR(IF(INDEX(INDIRECT(area_gestora&amp;"!$B$6:$B$1000"),linha_itemPAC+1)=0,"NÃO INFORMADO",INDEX(INDIRECT(area_gestora&amp;"!$B$6:$B$1000"),linha_itemPAC+1)),"")</f>
        <v/>
      </c>
      <c r="C473" s="64" t="str">
        <f ca="1">IFERROR(IF(INDEX(INDIRECT(area_gestora&amp;"!$D$6:$D$1000"),linha_itemPAC+1)="N/A","N/A", IF(INDEX(INDIRECT(area_gestora&amp;"!$D$6:$D$1000"),linha_itemPAC+1)="","NÃO INFORMADO", IF(INDEX(INDIRECT(area_gestora&amp;"!$D$6:$D$1000"),linha_itemPAC+1)=0,"NÃO INFORMADO", INDEX(INDIRECT(area_gestora&amp;"!$D$6:$D$1000"),linha_itemPAC+1)))),"")</f>
        <v/>
      </c>
      <c r="D473" s="64" t="str">
        <f ca="1">IFERROR(IF(ISERROR(VALUE(Dados_tratados[[#This Row],[Catálogo]]))=FALSE,Dados_tratados[[#This Row],[Catálogo]],VLOOKUP(Dados_tratados[[#This Row],[Catálogo]],$S$3:$T$6,2,FALSE)),"")</f>
        <v/>
      </c>
      <c r="E473" s="64" t="str">
        <f ca="1">IFERROR(IF(INDEX(INDIRECT(area_gestora&amp;"!$E$6:$E$1000"),linha_itemPAC+1)="N/A",9999999,
IF(INDEX(INDIRECT(area_gestora&amp;"!$E$6:$E$1000"),linha_itemPAC+1)="",0,
VALUE(INDEX(INDIRECT(area_gestora&amp;"!$E$6:$E$1000"),linha_itemPAC+1)))),"")</f>
        <v/>
      </c>
      <c r="F473" s="64" t="str">
        <f ca="1">IFERROR(IF(Dados_tratados[[#This Row],[Código CATSER ou Classe CATMAT]]="","",VALUE(1&amp;TEXT(Dados_tratados[[#This Row],[Código CATSER ou Classe CATMAT]],"0000000")&amp;Dados_tratados[[#This Row],[ID Catálogo]])),"")</f>
        <v/>
      </c>
      <c r="G473" s="64" t="str">
        <f ca="1">IF(Dados_tratados[[#This Row],[Código CATSER ou Classe CATMAT]]="","",COUNTIF(catmat_col_range,Dados_tratados[[#This Row],[Concatenação ID 1-catálogo-código]])&amp;"-"&amp;Dados_tratados[[#This Row],[Concatenação ID 1-catálogo-código]])</f>
        <v/>
      </c>
      <c r="H473" s="65" t="str">
        <f ca="1">IFERROR(INDEX(INDIRECT(area_gestora&amp;"!$L$6:$L$1000"),linha_itemPAC+1),"")</f>
        <v/>
      </c>
      <c r="I473" s="66" t="str">
        <f ca="1">Dados_tratados[[#This Row],[Área Gestora]]&amp;"-"&amp;Dados_tratados[[#This Row],[ID PCA]]</f>
        <v>-</v>
      </c>
      <c r="K473" s="67" t="str">
        <f ca="1">IFERROR(SMALL(Dados_tratados[Concatenação ID 1-catálogo-código],ROW(Dados_tratados[[#This Row],[Concatenação ID 1-catálogo-código]])-2),"")</f>
        <v/>
      </c>
      <c r="L473" s="67" t="str">
        <f ca="1">IFERROR(INDEX('Tratamento de dados'!$S$3:$S$6,MATCH(VALUE(RIGHT(Dados_ordenados[[#This Row],[ID 1-catálogo-código]],1)),'Tratamento de dados'!$T$3:$T$6,0)),"")</f>
        <v/>
      </c>
      <c r="M473" s="67" t="str">
        <f ca="1">IFERROR(VALUE(MID(Dados_ordenados[[#This Row],[ID 1-catálogo-código]],2,7)),"")</f>
        <v/>
      </c>
      <c r="N473" s="68" t="str">
        <f ca="1">IFERROR(VLOOKUP(COUNTIF(catmat_ord_col_range,Dados_ordenados[[#This Row],[ID 1-catálogo-código]])&amp;"-"&amp;Dados_ordenados[[#This Row],[ID 1-catálogo-código]],Dados_tratados[[CATMAT/CATSER - Contagem de ocorrências]:[Área Gestora + ID]],2,FALSE),"")</f>
        <v/>
      </c>
      <c r="O473" s="69" t="str">
        <f ca="1">IFERROR(VLOOKUP(COUNTIF(catmat_ord_col_range,Dados_ordenados[[#This Row],[ID 1-catálogo-código]])&amp;"-"&amp;Dados_ordenados[[#This Row],[ID 1-catálogo-código]],Dados_tratados[[CATMAT/CATSER - Contagem de ocorrências]:[Área Gestora + ID]],3,FALSE),"")</f>
        <v/>
      </c>
      <c r="P473" s="70" t="str">
        <f ca="1">IF(OR(Dados_ordenados[[#This Row],[ID 1-catálogo-código]]="",Dados_ordenados[[#This Row],[ID 1-catálogo-código]]&lt;&gt;catmat_anterior),Dados_ordenados[[#This Row],[Área Gestora-ID]],areagestoraID_anterior&amp;", "&amp;Dados_ordenados[[#This Row],[Área Gestora-ID]])</f>
        <v/>
      </c>
      <c r="Q473" s="70" t="str">
        <f ca="1">IF(OR(Dados_ordenados[[#This Row],[ID 1-catálogo-código]]="",Dados_ordenados[[#This Row],[ID 1-catálogo-código]]&lt;&gt;catmat_proximo),Dados_ordenados[[#This Row],[ID concatenado por catálogo/código]],"")</f>
        <v/>
      </c>
    </row>
    <row r="474" spans="1:17" x14ac:dyDescent="0.25">
      <c r="A474" s="63" t="str">
        <f ca="1">area_gestora_concatenada</f>
        <v/>
      </c>
      <c r="B474" s="64" t="str">
        <f ca="1">IFERROR(IF(INDEX(INDIRECT(area_gestora&amp;"!$B$6:$B$1000"),linha_itemPAC+1)=0,"NÃO INFORMADO",INDEX(INDIRECT(area_gestora&amp;"!$B$6:$B$1000"),linha_itemPAC+1)),"")</f>
        <v/>
      </c>
      <c r="C474" s="64" t="str">
        <f ca="1">IFERROR(IF(INDEX(INDIRECT(area_gestora&amp;"!$D$6:$D$1000"),linha_itemPAC+1)="N/A","N/A", IF(INDEX(INDIRECT(area_gestora&amp;"!$D$6:$D$1000"),linha_itemPAC+1)="","NÃO INFORMADO", IF(INDEX(INDIRECT(area_gestora&amp;"!$D$6:$D$1000"),linha_itemPAC+1)=0,"NÃO INFORMADO", INDEX(INDIRECT(area_gestora&amp;"!$D$6:$D$1000"),linha_itemPAC+1)))),"")</f>
        <v/>
      </c>
      <c r="D474" s="64" t="str">
        <f ca="1">IFERROR(IF(ISERROR(VALUE(Dados_tratados[[#This Row],[Catálogo]]))=FALSE,Dados_tratados[[#This Row],[Catálogo]],VLOOKUP(Dados_tratados[[#This Row],[Catálogo]],$S$3:$T$6,2,FALSE)),"")</f>
        <v/>
      </c>
      <c r="E474" s="64" t="str">
        <f ca="1">IFERROR(IF(INDEX(INDIRECT(area_gestora&amp;"!$E$6:$E$1000"),linha_itemPAC+1)="N/A",9999999,
IF(INDEX(INDIRECT(area_gestora&amp;"!$E$6:$E$1000"),linha_itemPAC+1)="",0,
VALUE(INDEX(INDIRECT(area_gestora&amp;"!$E$6:$E$1000"),linha_itemPAC+1)))),"")</f>
        <v/>
      </c>
      <c r="F474" s="64" t="str">
        <f ca="1">IFERROR(IF(Dados_tratados[[#This Row],[Código CATSER ou Classe CATMAT]]="","",VALUE(1&amp;TEXT(Dados_tratados[[#This Row],[Código CATSER ou Classe CATMAT]],"0000000")&amp;Dados_tratados[[#This Row],[ID Catálogo]])),"")</f>
        <v/>
      </c>
      <c r="G474" s="64" t="str">
        <f ca="1">IF(Dados_tratados[[#This Row],[Código CATSER ou Classe CATMAT]]="","",COUNTIF(catmat_col_range,Dados_tratados[[#This Row],[Concatenação ID 1-catálogo-código]])&amp;"-"&amp;Dados_tratados[[#This Row],[Concatenação ID 1-catálogo-código]])</f>
        <v/>
      </c>
      <c r="H474" s="65" t="str">
        <f ca="1">IFERROR(INDEX(INDIRECT(area_gestora&amp;"!$L$6:$L$1000"),linha_itemPAC+1),"")</f>
        <v/>
      </c>
      <c r="I474" s="66" t="str">
        <f ca="1">Dados_tratados[[#This Row],[Área Gestora]]&amp;"-"&amp;Dados_tratados[[#This Row],[ID PCA]]</f>
        <v>-</v>
      </c>
      <c r="K474" s="67" t="str">
        <f ca="1">IFERROR(SMALL(Dados_tratados[Concatenação ID 1-catálogo-código],ROW(Dados_tratados[[#This Row],[Concatenação ID 1-catálogo-código]])-2),"")</f>
        <v/>
      </c>
      <c r="L474" s="67" t="str">
        <f ca="1">IFERROR(INDEX('Tratamento de dados'!$S$3:$S$6,MATCH(VALUE(RIGHT(Dados_ordenados[[#This Row],[ID 1-catálogo-código]],1)),'Tratamento de dados'!$T$3:$T$6,0)),"")</f>
        <v/>
      </c>
      <c r="M474" s="67" t="str">
        <f ca="1">IFERROR(VALUE(MID(Dados_ordenados[[#This Row],[ID 1-catálogo-código]],2,7)),"")</f>
        <v/>
      </c>
      <c r="N474" s="68" t="str">
        <f ca="1">IFERROR(VLOOKUP(COUNTIF(catmat_ord_col_range,Dados_ordenados[[#This Row],[ID 1-catálogo-código]])&amp;"-"&amp;Dados_ordenados[[#This Row],[ID 1-catálogo-código]],Dados_tratados[[CATMAT/CATSER - Contagem de ocorrências]:[Área Gestora + ID]],2,FALSE),"")</f>
        <v/>
      </c>
      <c r="O474" s="69" t="str">
        <f ca="1">IFERROR(VLOOKUP(COUNTIF(catmat_ord_col_range,Dados_ordenados[[#This Row],[ID 1-catálogo-código]])&amp;"-"&amp;Dados_ordenados[[#This Row],[ID 1-catálogo-código]],Dados_tratados[[CATMAT/CATSER - Contagem de ocorrências]:[Área Gestora + ID]],3,FALSE),"")</f>
        <v/>
      </c>
      <c r="P474" s="70" t="str">
        <f ca="1">IF(OR(Dados_ordenados[[#This Row],[ID 1-catálogo-código]]="",Dados_ordenados[[#This Row],[ID 1-catálogo-código]]&lt;&gt;catmat_anterior),Dados_ordenados[[#This Row],[Área Gestora-ID]],areagestoraID_anterior&amp;", "&amp;Dados_ordenados[[#This Row],[Área Gestora-ID]])</f>
        <v/>
      </c>
      <c r="Q474" s="70" t="str">
        <f ca="1">IF(OR(Dados_ordenados[[#This Row],[ID 1-catálogo-código]]="",Dados_ordenados[[#This Row],[ID 1-catálogo-código]]&lt;&gt;catmat_proximo),Dados_ordenados[[#This Row],[ID concatenado por catálogo/código]],"")</f>
        <v/>
      </c>
    </row>
    <row r="475" spans="1:17" x14ac:dyDescent="0.25">
      <c r="A475" s="63" t="str">
        <f ca="1">area_gestora_concatenada</f>
        <v/>
      </c>
      <c r="B475" s="64" t="str">
        <f ca="1">IFERROR(IF(INDEX(INDIRECT(area_gestora&amp;"!$B$6:$B$1000"),linha_itemPAC+1)=0,"NÃO INFORMADO",INDEX(INDIRECT(area_gestora&amp;"!$B$6:$B$1000"),linha_itemPAC+1)),"")</f>
        <v/>
      </c>
      <c r="C475" s="64" t="str">
        <f ca="1">IFERROR(IF(INDEX(INDIRECT(area_gestora&amp;"!$D$6:$D$1000"),linha_itemPAC+1)="N/A","N/A", IF(INDEX(INDIRECT(area_gestora&amp;"!$D$6:$D$1000"),linha_itemPAC+1)="","NÃO INFORMADO", IF(INDEX(INDIRECT(area_gestora&amp;"!$D$6:$D$1000"),linha_itemPAC+1)=0,"NÃO INFORMADO", INDEX(INDIRECT(area_gestora&amp;"!$D$6:$D$1000"),linha_itemPAC+1)))),"")</f>
        <v/>
      </c>
      <c r="D475" s="64" t="str">
        <f ca="1">IFERROR(IF(ISERROR(VALUE(Dados_tratados[[#This Row],[Catálogo]]))=FALSE,Dados_tratados[[#This Row],[Catálogo]],VLOOKUP(Dados_tratados[[#This Row],[Catálogo]],$S$3:$T$6,2,FALSE)),"")</f>
        <v/>
      </c>
      <c r="E475" s="64" t="str">
        <f ca="1">IFERROR(IF(INDEX(INDIRECT(area_gestora&amp;"!$E$6:$E$1000"),linha_itemPAC+1)="N/A",9999999,
IF(INDEX(INDIRECT(area_gestora&amp;"!$E$6:$E$1000"),linha_itemPAC+1)="",0,
VALUE(INDEX(INDIRECT(area_gestora&amp;"!$E$6:$E$1000"),linha_itemPAC+1)))),"")</f>
        <v/>
      </c>
      <c r="F475" s="64" t="str">
        <f ca="1">IFERROR(IF(Dados_tratados[[#This Row],[Código CATSER ou Classe CATMAT]]="","",VALUE(1&amp;TEXT(Dados_tratados[[#This Row],[Código CATSER ou Classe CATMAT]],"0000000")&amp;Dados_tratados[[#This Row],[ID Catálogo]])),"")</f>
        <v/>
      </c>
      <c r="G475" s="64" t="str">
        <f ca="1">IF(Dados_tratados[[#This Row],[Código CATSER ou Classe CATMAT]]="","",COUNTIF(catmat_col_range,Dados_tratados[[#This Row],[Concatenação ID 1-catálogo-código]])&amp;"-"&amp;Dados_tratados[[#This Row],[Concatenação ID 1-catálogo-código]])</f>
        <v/>
      </c>
      <c r="H475" s="65" t="str">
        <f ca="1">IFERROR(INDEX(INDIRECT(area_gestora&amp;"!$L$6:$L$1000"),linha_itemPAC+1),"")</f>
        <v/>
      </c>
      <c r="I475" s="66" t="str">
        <f ca="1">Dados_tratados[[#This Row],[Área Gestora]]&amp;"-"&amp;Dados_tratados[[#This Row],[ID PCA]]</f>
        <v>-</v>
      </c>
      <c r="K475" s="67" t="str">
        <f ca="1">IFERROR(SMALL(Dados_tratados[Concatenação ID 1-catálogo-código],ROW(Dados_tratados[[#This Row],[Concatenação ID 1-catálogo-código]])-2),"")</f>
        <v/>
      </c>
      <c r="L475" s="67" t="str">
        <f ca="1">IFERROR(INDEX('Tratamento de dados'!$S$3:$S$6,MATCH(VALUE(RIGHT(Dados_ordenados[[#This Row],[ID 1-catálogo-código]],1)),'Tratamento de dados'!$T$3:$T$6,0)),"")</f>
        <v/>
      </c>
      <c r="M475" s="67" t="str">
        <f ca="1">IFERROR(VALUE(MID(Dados_ordenados[[#This Row],[ID 1-catálogo-código]],2,7)),"")</f>
        <v/>
      </c>
      <c r="N475" s="68" t="str">
        <f ca="1">IFERROR(VLOOKUP(COUNTIF(catmat_ord_col_range,Dados_ordenados[[#This Row],[ID 1-catálogo-código]])&amp;"-"&amp;Dados_ordenados[[#This Row],[ID 1-catálogo-código]],Dados_tratados[[CATMAT/CATSER - Contagem de ocorrências]:[Área Gestora + ID]],2,FALSE),"")</f>
        <v/>
      </c>
      <c r="O475" s="69" t="str">
        <f ca="1">IFERROR(VLOOKUP(COUNTIF(catmat_ord_col_range,Dados_ordenados[[#This Row],[ID 1-catálogo-código]])&amp;"-"&amp;Dados_ordenados[[#This Row],[ID 1-catálogo-código]],Dados_tratados[[CATMAT/CATSER - Contagem de ocorrências]:[Área Gestora + ID]],3,FALSE),"")</f>
        <v/>
      </c>
      <c r="P475" s="70" t="str">
        <f ca="1">IF(OR(Dados_ordenados[[#This Row],[ID 1-catálogo-código]]="",Dados_ordenados[[#This Row],[ID 1-catálogo-código]]&lt;&gt;catmat_anterior),Dados_ordenados[[#This Row],[Área Gestora-ID]],areagestoraID_anterior&amp;", "&amp;Dados_ordenados[[#This Row],[Área Gestora-ID]])</f>
        <v/>
      </c>
      <c r="Q475" s="70" t="str">
        <f ca="1">IF(OR(Dados_ordenados[[#This Row],[ID 1-catálogo-código]]="",Dados_ordenados[[#This Row],[ID 1-catálogo-código]]&lt;&gt;catmat_proximo),Dados_ordenados[[#This Row],[ID concatenado por catálogo/código]],"")</f>
        <v/>
      </c>
    </row>
    <row r="476" spans="1:17" x14ac:dyDescent="0.25">
      <c r="A476" s="63" t="str">
        <f ca="1">area_gestora_concatenada</f>
        <v/>
      </c>
      <c r="B476" s="64" t="str">
        <f ca="1">IFERROR(IF(INDEX(INDIRECT(area_gestora&amp;"!$B$6:$B$1000"),linha_itemPAC+1)=0,"NÃO INFORMADO",INDEX(INDIRECT(area_gestora&amp;"!$B$6:$B$1000"),linha_itemPAC+1)),"")</f>
        <v/>
      </c>
      <c r="C476" s="64" t="str">
        <f ca="1">IFERROR(IF(INDEX(INDIRECT(area_gestora&amp;"!$D$6:$D$1000"),linha_itemPAC+1)="N/A","N/A", IF(INDEX(INDIRECT(area_gestora&amp;"!$D$6:$D$1000"),linha_itemPAC+1)="","NÃO INFORMADO", IF(INDEX(INDIRECT(area_gestora&amp;"!$D$6:$D$1000"),linha_itemPAC+1)=0,"NÃO INFORMADO", INDEX(INDIRECT(area_gestora&amp;"!$D$6:$D$1000"),linha_itemPAC+1)))),"")</f>
        <v/>
      </c>
      <c r="D476" s="64" t="str">
        <f ca="1">IFERROR(IF(ISERROR(VALUE(Dados_tratados[[#This Row],[Catálogo]]))=FALSE,Dados_tratados[[#This Row],[Catálogo]],VLOOKUP(Dados_tratados[[#This Row],[Catálogo]],$S$3:$T$6,2,FALSE)),"")</f>
        <v/>
      </c>
      <c r="E476" s="64" t="str">
        <f ca="1">IFERROR(IF(INDEX(INDIRECT(area_gestora&amp;"!$E$6:$E$1000"),linha_itemPAC+1)="N/A",9999999,
IF(INDEX(INDIRECT(area_gestora&amp;"!$E$6:$E$1000"),linha_itemPAC+1)="",0,
VALUE(INDEX(INDIRECT(area_gestora&amp;"!$E$6:$E$1000"),linha_itemPAC+1)))),"")</f>
        <v/>
      </c>
      <c r="F476" s="64" t="str">
        <f ca="1">IFERROR(IF(Dados_tratados[[#This Row],[Código CATSER ou Classe CATMAT]]="","",VALUE(1&amp;TEXT(Dados_tratados[[#This Row],[Código CATSER ou Classe CATMAT]],"0000000")&amp;Dados_tratados[[#This Row],[ID Catálogo]])),"")</f>
        <v/>
      </c>
      <c r="G476" s="64" t="str">
        <f ca="1">IF(Dados_tratados[[#This Row],[Código CATSER ou Classe CATMAT]]="","",COUNTIF(catmat_col_range,Dados_tratados[[#This Row],[Concatenação ID 1-catálogo-código]])&amp;"-"&amp;Dados_tratados[[#This Row],[Concatenação ID 1-catálogo-código]])</f>
        <v/>
      </c>
      <c r="H476" s="65" t="str">
        <f ca="1">IFERROR(INDEX(INDIRECT(area_gestora&amp;"!$L$6:$L$1000"),linha_itemPAC+1),"")</f>
        <v/>
      </c>
      <c r="I476" s="66" t="str">
        <f ca="1">Dados_tratados[[#This Row],[Área Gestora]]&amp;"-"&amp;Dados_tratados[[#This Row],[ID PCA]]</f>
        <v>-</v>
      </c>
      <c r="K476" s="67" t="str">
        <f ca="1">IFERROR(SMALL(Dados_tratados[Concatenação ID 1-catálogo-código],ROW(Dados_tratados[[#This Row],[Concatenação ID 1-catálogo-código]])-2),"")</f>
        <v/>
      </c>
      <c r="L476" s="67" t="str">
        <f ca="1">IFERROR(INDEX('Tratamento de dados'!$S$3:$S$6,MATCH(VALUE(RIGHT(Dados_ordenados[[#This Row],[ID 1-catálogo-código]],1)),'Tratamento de dados'!$T$3:$T$6,0)),"")</f>
        <v/>
      </c>
      <c r="M476" s="67" t="str">
        <f ca="1">IFERROR(VALUE(MID(Dados_ordenados[[#This Row],[ID 1-catálogo-código]],2,7)),"")</f>
        <v/>
      </c>
      <c r="N476" s="68" t="str">
        <f ca="1">IFERROR(VLOOKUP(COUNTIF(catmat_ord_col_range,Dados_ordenados[[#This Row],[ID 1-catálogo-código]])&amp;"-"&amp;Dados_ordenados[[#This Row],[ID 1-catálogo-código]],Dados_tratados[[CATMAT/CATSER - Contagem de ocorrências]:[Área Gestora + ID]],2,FALSE),"")</f>
        <v/>
      </c>
      <c r="O476" s="69" t="str">
        <f ca="1">IFERROR(VLOOKUP(COUNTIF(catmat_ord_col_range,Dados_ordenados[[#This Row],[ID 1-catálogo-código]])&amp;"-"&amp;Dados_ordenados[[#This Row],[ID 1-catálogo-código]],Dados_tratados[[CATMAT/CATSER - Contagem de ocorrências]:[Área Gestora + ID]],3,FALSE),"")</f>
        <v/>
      </c>
      <c r="P476" s="70" t="str">
        <f ca="1">IF(OR(Dados_ordenados[[#This Row],[ID 1-catálogo-código]]="",Dados_ordenados[[#This Row],[ID 1-catálogo-código]]&lt;&gt;catmat_anterior),Dados_ordenados[[#This Row],[Área Gestora-ID]],areagestoraID_anterior&amp;", "&amp;Dados_ordenados[[#This Row],[Área Gestora-ID]])</f>
        <v/>
      </c>
      <c r="Q476" s="70" t="str">
        <f ca="1">IF(OR(Dados_ordenados[[#This Row],[ID 1-catálogo-código]]="",Dados_ordenados[[#This Row],[ID 1-catálogo-código]]&lt;&gt;catmat_proximo),Dados_ordenados[[#This Row],[ID concatenado por catálogo/código]],"")</f>
        <v/>
      </c>
    </row>
    <row r="477" spans="1:17" x14ac:dyDescent="0.25">
      <c r="A477" s="63" t="str">
        <f ca="1">area_gestora_concatenada</f>
        <v/>
      </c>
      <c r="B477" s="64" t="str">
        <f ca="1">IFERROR(IF(INDEX(INDIRECT(area_gestora&amp;"!$B$6:$B$1000"),linha_itemPAC+1)=0,"NÃO INFORMADO",INDEX(INDIRECT(area_gestora&amp;"!$B$6:$B$1000"),linha_itemPAC+1)),"")</f>
        <v/>
      </c>
      <c r="C477" s="64" t="str">
        <f ca="1">IFERROR(IF(INDEX(INDIRECT(area_gestora&amp;"!$D$6:$D$1000"),linha_itemPAC+1)="N/A","N/A", IF(INDEX(INDIRECT(area_gestora&amp;"!$D$6:$D$1000"),linha_itemPAC+1)="","NÃO INFORMADO", IF(INDEX(INDIRECT(area_gestora&amp;"!$D$6:$D$1000"),linha_itemPAC+1)=0,"NÃO INFORMADO", INDEX(INDIRECT(area_gestora&amp;"!$D$6:$D$1000"),linha_itemPAC+1)))),"")</f>
        <v/>
      </c>
      <c r="D477" s="64" t="str">
        <f ca="1">IFERROR(IF(ISERROR(VALUE(Dados_tratados[[#This Row],[Catálogo]]))=FALSE,Dados_tratados[[#This Row],[Catálogo]],VLOOKUP(Dados_tratados[[#This Row],[Catálogo]],$S$3:$T$6,2,FALSE)),"")</f>
        <v/>
      </c>
      <c r="E477" s="64" t="str">
        <f ca="1">IFERROR(IF(INDEX(INDIRECT(area_gestora&amp;"!$E$6:$E$1000"),linha_itemPAC+1)="N/A",9999999,
IF(INDEX(INDIRECT(area_gestora&amp;"!$E$6:$E$1000"),linha_itemPAC+1)="",0,
VALUE(INDEX(INDIRECT(area_gestora&amp;"!$E$6:$E$1000"),linha_itemPAC+1)))),"")</f>
        <v/>
      </c>
      <c r="F477" s="64" t="str">
        <f ca="1">IFERROR(IF(Dados_tratados[[#This Row],[Código CATSER ou Classe CATMAT]]="","",VALUE(1&amp;TEXT(Dados_tratados[[#This Row],[Código CATSER ou Classe CATMAT]],"0000000")&amp;Dados_tratados[[#This Row],[ID Catálogo]])),"")</f>
        <v/>
      </c>
      <c r="G477" s="64" t="str">
        <f ca="1">IF(Dados_tratados[[#This Row],[Código CATSER ou Classe CATMAT]]="","",COUNTIF(catmat_col_range,Dados_tratados[[#This Row],[Concatenação ID 1-catálogo-código]])&amp;"-"&amp;Dados_tratados[[#This Row],[Concatenação ID 1-catálogo-código]])</f>
        <v/>
      </c>
      <c r="H477" s="65" t="str">
        <f ca="1">IFERROR(INDEX(INDIRECT(area_gestora&amp;"!$L$6:$L$1000"),linha_itemPAC+1),"")</f>
        <v/>
      </c>
      <c r="I477" s="66" t="str">
        <f ca="1">Dados_tratados[[#This Row],[Área Gestora]]&amp;"-"&amp;Dados_tratados[[#This Row],[ID PCA]]</f>
        <v>-</v>
      </c>
      <c r="K477" s="67" t="str">
        <f ca="1">IFERROR(SMALL(Dados_tratados[Concatenação ID 1-catálogo-código],ROW(Dados_tratados[[#This Row],[Concatenação ID 1-catálogo-código]])-2),"")</f>
        <v/>
      </c>
      <c r="L477" s="67" t="str">
        <f ca="1">IFERROR(INDEX('Tratamento de dados'!$S$3:$S$6,MATCH(VALUE(RIGHT(Dados_ordenados[[#This Row],[ID 1-catálogo-código]],1)),'Tratamento de dados'!$T$3:$T$6,0)),"")</f>
        <v/>
      </c>
      <c r="M477" s="67" t="str">
        <f ca="1">IFERROR(VALUE(MID(Dados_ordenados[[#This Row],[ID 1-catálogo-código]],2,7)),"")</f>
        <v/>
      </c>
      <c r="N477" s="68" t="str">
        <f ca="1">IFERROR(VLOOKUP(COUNTIF(catmat_ord_col_range,Dados_ordenados[[#This Row],[ID 1-catálogo-código]])&amp;"-"&amp;Dados_ordenados[[#This Row],[ID 1-catálogo-código]],Dados_tratados[[CATMAT/CATSER - Contagem de ocorrências]:[Área Gestora + ID]],2,FALSE),"")</f>
        <v/>
      </c>
      <c r="O477" s="69" t="str">
        <f ca="1">IFERROR(VLOOKUP(COUNTIF(catmat_ord_col_range,Dados_ordenados[[#This Row],[ID 1-catálogo-código]])&amp;"-"&amp;Dados_ordenados[[#This Row],[ID 1-catálogo-código]],Dados_tratados[[CATMAT/CATSER - Contagem de ocorrências]:[Área Gestora + ID]],3,FALSE),"")</f>
        <v/>
      </c>
      <c r="P477" s="70" t="str">
        <f ca="1">IF(OR(Dados_ordenados[[#This Row],[ID 1-catálogo-código]]="",Dados_ordenados[[#This Row],[ID 1-catálogo-código]]&lt;&gt;catmat_anterior),Dados_ordenados[[#This Row],[Área Gestora-ID]],areagestoraID_anterior&amp;", "&amp;Dados_ordenados[[#This Row],[Área Gestora-ID]])</f>
        <v/>
      </c>
      <c r="Q477" s="70" t="str">
        <f ca="1">IF(OR(Dados_ordenados[[#This Row],[ID 1-catálogo-código]]="",Dados_ordenados[[#This Row],[ID 1-catálogo-código]]&lt;&gt;catmat_proximo),Dados_ordenados[[#This Row],[ID concatenado por catálogo/código]],"")</f>
        <v/>
      </c>
    </row>
    <row r="478" spans="1:17" x14ac:dyDescent="0.25">
      <c r="A478" s="63" t="str">
        <f ca="1">area_gestora_concatenada</f>
        <v/>
      </c>
      <c r="B478" s="64" t="str">
        <f ca="1">IFERROR(IF(INDEX(INDIRECT(area_gestora&amp;"!$B$6:$B$1000"),linha_itemPAC+1)=0,"NÃO INFORMADO",INDEX(INDIRECT(area_gestora&amp;"!$B$6:$B$1000"),linha_itemPAC+1)),"")</f>
        <v/>
      </c>
      <c r="C478" s="64" t="str">
        <f ca="1">IFERROR(IF(INDEX(INDIRECT(area_gestora&amp;"!$D$6:$D$1000"),linha_itemPAC+1)="N/A","N/A", IF(INDEX(INDIRECT(area_gestora&amp;"!$D$6:$D$1000"),linha_itemPAC+1)="","NÃO INFORMADO", IF(INDEX(INDIRECT(area_gestora&amp;"!$D$6:$D$1000"),linha_itemPAC+1)=0,"NÃO INFORMADO", INDEX(INDIRECT(area_gestora&amp;"!$D$6:$D$1000"),linha_itemPAC+1)))),"")</f>
        <v/>
      </c>
      <c r="D478" s="64" t="str">
        <f ca="1">IFERROR(IF(ISERROR(VALUE(Dados_tratados[[#This Row],[Catálogo]]))=FALSE,Dados_tratados[[#This Row],[Catálogo]],VLOOKUP(Dados_tratados[[#This Row],[Catálogo]],$S$3:$T$6,2,FALSE)),"")</f>
        <v/>
      </c>
      <c r="E478" s="64" t="str">
        <f ca="1">IFERROR(IF(INDEX(INDIRECT(area_gestora&amp;"!$E$6:$E$1000"),linha_itemPAC+1)="N/A",9999999,
IF(INDEX(INDIRECT(area_gestora&amp;"!$E$6:$E$1000"),linha_itemPAC+1)="",0,
VALUE(INDEX(INDIRECT(area_gestora&amp;"!$E$6:$E$1000"),linha_itemPAC+1)))),"")</f>
        <v/>
      </c>
      <c r="F478" s="64" t="str">
        <f ca="1">IFERROR(IF(Dados_tratados[[#This Row],[Código CATSER ou Classe CATMAT]]="","",VALUE(1&amp;TEXT(Dados_tratados[[#This Row],[Código CATSER ou Classe CATMAT]],"0000000")&amp;Dados_tratados[[#This Row],[ID Catálogo]])),"")</f>
        <v/>
      </c>
      <c r="G478" s="64" t="str">
        <f ca="1">IF(Dados_tratados[[#This Row],[Código CATSER ou Classe CATMAT]]="","",COUNTIF(catmat_col_range,Dados_tratados[[#This Row],[Concatenação ID 1-catálogo-código]])&amp;"-"&amp;Dados_tratados[[#This Row],[Concatenação ID 1-catálogo-código]])</f>
        <v/>
      </c>
      <c r="H478" s="65" t="str">
        <f ca="1">IFERROR(INDEX(INDIRECT(area_gestora&amp;"!$L$6:$L$1000"),linha_itemPAC+1),"")</f>
        <v/>
      </c>
      <c r="I478" s="66" t="str">
        <f ca="1">Dados_tratados[[#This Row],[Área Gestora]]&amp;"-"&amp;Dados_tratados[[#This Row],[ID PCA]]</f>
        <v>-</v>
      </c>
      <c r="K478" s="67" t="str">
        <f ca="1">IFERROR(SMALL(Dados_tratados[Concatenação ID 1-catálogo-código],ROW(Dados_tratados[[#This Row],[Concatenação ID 1-catálogo-código]])-2),"")</f>
        <v/>
      </c>
      <c r="L478" s="67" t="str">
        <f ca="1">IFERROR(INDEX('Tratamento de dados'!$S$3:$S$6,MATCH(VALUE(RIGHT(Dados_ordenados[[#This Row],[ID 1-catálogo-código]],1)),'Tratamento de dados'!$T$3:$T$6,0)),"")</f>
        <v/>
      </c>
      <c r="M478" s="67" t="str">
        <f ca="1">IFERROR(VALUE(MID(Dados_ordenados[[#This Row],[ID 1-catálogo-código]],2,7)),"")</f>
        <v/>
      </c>
      <c r="N478" s="68" t="str">
        <f ca="1">IFERROR(VLOOKUP(COUNTIF(catmat_ord_col_range,Dados_ordenados[[#This Row],[ID 1-catálogo-código]])&amp;"-"&amp;Dados_ordenados[[#This Row],[ID 1-catálogo-código]],Dados_tratados[[CATMAT/CATSER - Contagem de ocorrências]:[Área Gestora + ID]],2,FALSE),"")</f>
        <v/>
      </c>
      <c r="O478" s="69" t="str">
        <f ca="1">IFERROR(VLOOKUP(COUNTIF(catmat_ord_col_range,Dados_ordenados[[#This Row],[ID 1-catálogo-código]])&amp;"-"&amp;Dados_ordenados[[#This Row],[ID 1-catálogo-código]],Dados_tratados[[CATMAT/CATSER - Contagem de ocorrências]:[Área Gestora + ID]],3,FALSE),"")</f>
        <v/>
      </c>
      <c r="P478" s="70" t="str">
        <f ca="1">IF(OR(Dados_ordenados[[#This Row],[ID 1-catálogo-código]]="",Dados_ordenados[[#This Row],[ID 1-catálogo-código]]&lt;&gt;catmat_anterior),Dados_ordenados[[#This Row],[Área Gestora-ID]],areagestoraID_anterior&amp;", "&amp;Dados_ordenados[[#This Row],[Área Gestora-ID]])</f>
        <v/>
      </c>
      <c r="Q478" s="70" t="str">
        <f ca="1">IF(OR(Dados_ordenados[[#This Row],[ID 1-catálogo-código]]="",Dados_ordenados[[#This Row],[ID 1-catálogo-código]]&lt;&gt;catmat_proximo),Dados_ordenados[[#This Row],[ID concatenado por catálogo/código]],"")</f>
        <v/>
      </c>
    </row>
    <row r="479" spans="1:17" x14ac:dyDescent="0.25">
      <c r="A479" s="63" t="str">
        <f ca="1">area_gestora_concatenada</f>
        <v/>
      </c>
      <c r="B479" s="64" t="str">
        <f ca="1">IFERROR(IF(INDEX(INDIRECT(area_gestora&amp;"!$B$6:$B$1000"),linha_itemPAC+1)=0,"NÃO INFORMADO",INDEX(INDIRECT(area_gestora&amp;"!$B$6:$B$1000"),linha_itemPAC+1)),"")</f>
        <v/>
      </c>
      <c r="C479" s="64" t="str">
        <f ca="1">IFERROR(IF(INDEX(INDIRECT(area_gestora&amp;"!$D$6:$D$1000"),linha_itemPAC+1)="N/A","N/A", IF(INDEX(INDIRECT(area_gestora&amp;"!$D$6:$D$1000"),linha_itemPAC+1)="","NÃO INFORMADO", IF(INDEX(INDIRECT(area_gestora&amp;"!$D$6:$D$1000"),linha_itemPAC+1)=0,"NÃO INFORMADO", INDEX(INDIRECT(area_gestora&amp;"!$D$6:$D$1000"),linha_itemPAC+1)))),"")</f>
        <v/>
      </c>
      <c r="D479" s="64" t="str">
        <f ca="1">IFERROR(IF(ISERROR(VALUE(Dados_tratados[[#This Row],[Catálogo]]))=FALSE,Dados_tratados[[#This Row],[Catálogo]],VLOOKUP(Dados_tratados[[#This Row],[Catálogo]],$S$3:$T$6,2,FALSE)),"")</f>
        <v/>
      </c>
      <c r="E479" s="64" t="str">
        <f ca="1">IFERROR(IF(INDEX(INDIRECT(area_gestora&amp;"!$E$6:$E$1000"),linha_itemPAC+1)="N/A",9999999,
IF(INDEX(INDIRECT(area_gestora&amp;"!$E$6:$E$1000"),linha_itemPAC+1)="",0,
VALUE(INDEX(INDIRECT(area_gestora&amp;"!$E$6:$E$1000"),linha_itemPAC+1)))),"")</f>
        <v/>
      </c>
      <c r="F479" s="64" t="str">
        <f ca="1">IFERROR(IF(Dados_tratados[[#This Row],[Código CATSER ou Classe CATMAT]]="","",VALUE(1&amp;TEXT(Dados_tratados[[#This Row],[Código CATSER ou Classe CATMAT]],"0000000")&amp;Dados_tratados[[#This Row],[ID Catálogo]])),"")</f>
        <v/>
      </c>
      <c r="G479" s="64" t="str">
        <f ca="1">IF(Dados_tratados[[#This Row],[Código CATSER ou Classe CATMAT]]="","",COUNTIF(catmat_col_range,Dados_tratados[[#This Row],[Concatenação ID 1-catálogo-código]])&amp;"-"&amp;Dados_tratados[[#This Row],[Concatenação ID 1-catálogo-código]])</f>
        <v/>
      </c>
      <c r="H479" s="65" t="str">
        <f ca="1">IFERROR(INDEX(INDIRECT(area_gestora&amp;"!$L$6:$L$1000"),linha_itemPAC+1),"")</f>
        <v/>
      </c>
      <c r="I479" s="66" t="str">
        <f ca="1">Dados_tratados[[#This Row],[Área Gestora]]&amp;"-"&amp;Dados_tratados[[#This Row],[ID PCA]]</f>
        <v>-</v>
      </c>
      <c r="K479" s="67" t="str">
        <f ca="1">IFERROR(SMALL(Dados_tratados[Concatenação ID 1-catálogo-código],ROW(Dados_tratados[[#This Row],[Concatenação ID 1-catálogo-código]])-2),"")</f>
        <v/>
      </c>
      <c r="L479" s="67" t="str">
        <f ca="1">IFERROR(INDEX('Tratamento de dados'!$S$3:$S$6,MATCH(VALUE(RIGHT(Dados_ordenados[[#This Row],[ID 1-catálogo-código]],1)),'Tratamento de dados'!$T$3:$T$6,0)),"")</f>
        <v/>
      </c>
      <c r="M479" s="67" t="str">
        <f ca="1">IFERROR(VALUE(MID(Dados_ordenados[[#This Row],[ID 1-catálogo-código]],2,7)),"")</f>
        <v/>
      </c>
      <c r="N479" s="68" t="str">
        <f ca="1">IFERROR(VLOOKUP(COUNTIF(catmat_ord_col_range,Dados_ordenados[[#This Row],[ID 1-catálogo-código]])&amp;"-"&amp;Dados_ordenados[[#This Row],[ID 1-catálogo-código]],Dados_tratados[[CATMAT/CATSER - Contagem de ocorrências]:[Área Gestora + ID]],2,FALSE),"")</f>
        <v/>
      </c>
      <c r="O479" s="69" t="str">
        <f ca="1">IFERROR(VLOOKUP(COUNTIF(catmat_ord_col_range,Dados_ordenados[[#This Row],[ID 1-catálogo-código]])&amp;"-"&amp;Dados_ordenados[[#This Row],[ID 1-catálogo-código]],Dados_tratados[[CATMAT/CATSER - Contagem de ocorrências]:[Área Gestora + ID]],3,FALSE),"")</f>
        <v/>
      </c>
      <c r="P479" s="70" t="str">
        <f ca="1">IF(OR(Dados_ordenados[[#This Row],[ID 1-catálogo-código]]="",Dados_ordenados[[#This Row],[ID 1-catálogo-código]]&lt;&gt;catmat_anterior),Dados_ordenados[[#This Row],[Área Gestora-ID]],areagestoraID_anterior&amp;", "&amp;Dados_ordenados[[#This Row],[Área Gestora-ID]])</f>
        <v/>
      </c>
      <c r="Q479" s="70" t="str">
        <f ca="1">IF(OR(Dados_ordenados[[#This Row],[ID 1-catálogo-código]]="",Dados_ordenados[[#This Row],[ID 1-catálogo-código]]&lt;&gt;catmat_proximo),Dados_ordenados[[#This Row],[ID concatenado por catálogo/código]],"")</f>
        <v/>
      </c>
    </row>
    <row r="480" spans="1:17" x14ac:dyDescent="0.25">
      <c r="A480" s="63" t="str">
        <f ca="1">area_gestora_concatenada</f>
        <v/>
      </c>
      <c r="B480" s="64" t="str">
        <f ca="1">IFERROR(IF(INDEX(INDIRECT(area_gestora&amp;"!$B$6:$B$1000"),linha_itemPAC+1)=0,"NÃO INFORMADO",INDEX(INDIRECT(area_gestora&amp;"!$B$6:$B$1000"),linha_itemPAC+1)),"")</f>
        <v/>
      </c>
      <c r="C480" s="64" t="str">
        <f ca="1">IFERROR(IF(INDEX(INDIRECT(area_gestora&amp;"!$D$6:$D$1000"),linha_itemPAC+1)="N/A","N/A", IF(INDEX(INDIRECT(area_gestora&amp;"!$D$6:$D$1000"),linha_itemPAC+1)="","NÃO INFORMADO", IF(INDEX(INDIRECT(area_gestora&amp;"!$D$6:$D$1000"),linha_itemPAC+1)=0,"NÃO INFORMADO", INDEX(INDIRECT(area_gestora&amp;"!$D$6:$D$1000"),linha_itemPAC+1)))),"")</f>
        <v/>
      </c>
      <c r="D480" s="64" t="str">
        <f ca="1">IFERROR(IF(ISERROR(VALUE(Dados_tratados[[#This Row],[Catálogo]]))=FALSE,Dados_tratados[[#This Row],[Catálogo]],VLOOKUP(Dados_tratados[[#This Row],[Catálogo]],$S$3:$T$6,2,FALSE)),"")</f>
        <v/>
      </c>
      <c r="E480" s="64" t="str">
        <f ca="1">IFERROR(IF(INDEX(INDIRECT(area_gestora&amp;"!$E$6:$E$1000"),linha_itemPAC+1)="N/A",9999999,
IF(INDEX(INDIRECT(area_gestora&amp;"!$E$6:$E$1000"),linha_itemPAC+1)="",0,
VALUE(INDEX(INDIRECT(area_gestora&amp;"!$E$6:$E$1000"),linha_itemPAC+1)))),"")</f>
        <v/>
      </c>
      <c r="F480" s="64" t="str">
        <f ca="1">IFERROR(IF(Dados_tratados[[#This Row],[Código CATSER ou Classe CATMAT]]="","",VALUE(1&amp;TEXT(Dados_tratados[[#This Row],[Código CATSER ou Classe CATMAT]],"0000000")&amp;Dados_tratados[[#This Row],[ID Catálogo]])),"")</f>
        <v/>
      </c>
      <c r="G480" s="64" t="str">
        <f ca="1">IF(Dados_tratados[[#This Row],[Código CATSER ou Classe CATMAT]]="","",COUNTIF(catmat_col_range,Dados_tratados[[#This Row],[Concatenação ID 1-catálogo-código]])&amp;"-"&amp;Dados_tratados[[#This Row],[Concatenação ID 1-catálogo-código]])</f>
        <v/>
      </c>
      <c r="H480" s="65" t="str">
        <f ca="1">IFERROR(INDEX(INDIRECT(area_gestora&amp;"!$L$6:$L$1000"),linha_itemPAC+1),"")</f>
        <v/>
      </c>
      <c r="I480" s="66" t="str">
        <f ca="1">Dados_tratados[[#This Row],[Área Gestora]]&amp;"-"&amp;Dados_tratados[[#This Row],[ID PCA]]</f>
        <v>-</v>
      </c>
      <c r="K480" s="67" t="str">
        <f ca="1">IFERROR(SMALL(Dados_tratados[Concatenação ID 1-catálogo-código],ROW(Dados_tratados[[#This Row],[Concatenação ID 1-catálogo-código]])-2),"")</f>
        <v/>
      </c>
      <c r="L480" s="67" t="str">
        <f ca="1">IFERROR(INDEX('Tratamento de dados'!$S$3:$S$6,MATCH(VALUE(RIGHT(Dados_ordenados[[#This Row],[ID 1-catálogo-código]],1)),'Tratamento de dados'!$T$3:$T$6,0)),"")</f>
        <v/>
      </c>
      <c r="M480" s="67" t="str">
        <f ca="1">IFERROR(VALUE(MID(Dados_ordenados[[#This Row],[ID 1-catálogo-código]],2,7)),"")</f>
        <v/>
      </c>
      <c r="N480" s="68" t="str">
        <f ca="1">IFERROR(VLOOKUP(COUNTIF(catmat_ord_col_range,Dados_ordenados[[#This Row],[ID 1-catálogo-código]])&amp;"-"&amp;Dados_ordenados[[#This Row],[ID 1-catálogo-código]],Dados_tratados[[CATMAT/CATSER - Contagem de ocorrências]:[Área Gestora + ID]],2,FALSE),"")</f>
        <v/>
      </c>
      <c r="O480" s="69" t="str">
        <f ca="1">IFERROR(VLOOKUP(COUNTIF(catmat_ord_col_range,Dados_ordenados[[#This Row],[ID 1-catálogo-código]])&amp;"-"&amp;Dados_ordenados[[#This Row],[ID 1-catálogo-código]],Dados_tratados[[CATMAT/CATSER - Contagem de ocorrências]:[Área Gestora + ID]],3,FALSE),"")</f>
        <v/>
      </c>
      <c r="P480" s="70" t="str">
        <f ca="1">IF(OR(Dados_ordenados[[#This Row],[ID 1-catálogo-código]]="",Dados_ordenados[[#This Row],[ID 1-catálogo-código]]&lt;&gt;catmat_anterior),Dados_ordenados[[#This Row],[Área Gestora-ID]],areagestoraID_anterior&amp;", "&amp;Dados_ordenados[[#This Row],[Área Gestora-ID]])</f>
        <v/>
      </c>
      <c r="Q480" s="70" t="str">
        <f ca="1">IF(OR(Dados_ordenados[[#This Row],[ID 1-catálogo-código]]="",Dados_ordenados[[#This Row],[ID 1-catálogo-código]]&lt;&gt;catmat_proximo),Dados_ordenados[[#This Row],[ID concatenado por catálogo/código]],"")</f>
        <v/>
      </c>
    </row>
    <row r="481" spans="1:17" x14ac:dyDescent="0.25">
      <c r="A481" s="63" t="str">
        <f ca="1">area_gestora_concatenada</f>
        <v/>
      </c>
      <c r="B481" s="64" t="str">
        <f ca="1">IFERROR(IF(INDEX(INDIRECT(area_gestora&amp;"!$B$6:$B$1000"),linha_itemPAC+1)=0,"NÃO INFORMADO",INDEX(INDIRECT(area_gestora&amp;"!$B$6:$B$1000"),linha_itemPAC+1)),"")</f>
        <v/>
      </c>
      <c r="C481" s="64" t="str">
        <f ca="1">IFERROR(IF(INDEX(INDIRECT(area_gestora&amp;"!$D$6:$D$1000"),linha_itemPAC+1)="N/A","N/A", IF(INDEX(INDIRECT(area_gestora&amp;"!$D$6:$D$1000"),linha_itemPAC+1)="","NÃO INFORMADO", IF(INDEX(INDIRECT(area_gestora&amp;"!$D$6:$D$1000"),linha_itemPAC+1)=0,"NÃO INFORMADO", INDEX(INDIRECT(area_gestora&amp;"!$D$6:$D$1000"),linha_itemPAC+1)))),"")</f>
        <v/>
      </c>
      <c r="D481" s="64" t="str">
        <f ca="1">IFERROR(IF(ISERROR(VALUE(Dados_tratados[[#This Row],[Catálogo]]))=FALSE,Dados_tratados[[#This Row],[Catálogo]],VLOOKUP(Dados_tratados[[#This Row],[Catálogo]],$S$3:$T$6,2,FALSE)),"")</f>
        <v/>
      </c>
      <c r="E481" s="64" t="str">
        <f ca="1">IFERROR(IF(INDEX(INDIRECT(area_gestora&amp;"!$E$6:$E$1000"),linha_itemPAC+1)="N/A",9999999,
IF(INDEX(INDIRECT(area_gestora&amp;"!$E$6:$E$1000"),linha_itemPAC+1)="",0,
VALUE(INDEX(INDIRECT(area_gestora&amp;"!$E$6:$E$1000"),linha_itemPAC+1)))),"")</f>
        <v/>
      </c>
      <c r="F481" s="64" t="str">
        <f ca="1">IFERROR(IF(Dados_tratados[[#This Row],[Código CATSER ou Classe CATMAT]]="","",VALUE(1&amp;TEXT(Dados_tratados[[#This Row],[Código CATSER ou Classe CATMAT]],"0000000")&amp;Dados_tratados[[#This Row],[ID Catálogo]])),"")</f>
        <v/>
      </c>
      <c r="G481" s="64" t="str">
        <f ca="1">IF(Dados_tratados[[#This Row],[Código CATSER ou Classe CATMAT]]="","",COUNTIF(catmat_col_range,Dados_tratados[[#This Row],[Concatenação ID 1-catálogo-código]])&amp;"-"&amp;Dados_tratados[[#This Row],[Concatenação ID 1-catálogo-código]])</f>
        <v/>
      </c>
      <c r="H481" s="65" t="str">
        <f ca="1">IFERROR(INDEX(INDIRECT(area_gestora&amp;"!$L$6:$L$1000"),linha_itemPAC+1),"")</f>
        <v/>
      </c>
      <c r="I481" s="66" t="str">
        <f ca="1">Dados_tratados[[#This Row],[Área Gestora]]&amp;"-"&amp;Dados_tratados[[#This Row],[ID PCA]]</f>
        <v>-</v>
      </c>
      <c r="K481" s="67" t="str">
        <f ca="1">IFERROR(SMALL(Dados_tratados[Concatenação ID 1-catálogo-código],ROW(Dados_tratados[[#This Row],[Concatenação ID 1-catálogo-código]])-2),"")</f>
        <v/>
      </c>
      <c r="L481" s="67" t="str">
        <f ca="1">IFERROR(INDEX('Tratamento de dados'!$S$3:$S$6,MATCH(VALUE(RIGHT(Dados_ordenados[[#This Row],[ID 1-catálogo-código]],1)),'Tratamento de dados'!$T$3:$T$6,0)),"")</f>
        <v/>
      </c>
      <c r="M481" s="67" t="str">
        <f ca="1">IFERROR(VALUE(MID(Dados_ordenados[[#This Row],[ID 1-catálogo-código]],2,7)),"")</f>
        <v/>
      </c>
      <c r="N481" s="68" t="str">
        <f ca="1">IFERROR(VLOOKUP(COUNTIF(catmat_ord_col_range,Dados_ordenados[[#This Row],[ID 1-catálogo-código]])&amp;"-"&amp;Dados_ordenados[[#This Row],[ID 1-catálogo-código]],Dados_tratados[[CATMAT/CATSER - Contagem de ocorrências]:[Área Gestora + ID]],2,FALSE),"")</f>
        <v/>
      </c>
      <c r="O481" s="69" t="str">
        <f ca="1">IFERROR(VLOOKUP(COUNTIF(catmat_ord_col_range,Dados_ordenados[[#This Row],[ID 1-catálogo-código]])&amp;"-"&amp;Dados_ordenados[[#This Row],[ID 1-catálogo-código]],Dados_tratados[[CATMAT/CATSER - Contagem de ocorrências]:[Área Gestora + ID]],3,FALSE),"")</f>
        <v/>
      </c>
      <c r="P481" s="70" t="str">
        <f ca="1">IF(OR(Dados_ordenados[[#This Row],[ID 1-catálogo-código]]="",Dados_ordenados[[#This Row],[ID 1-catálogo-código]]&lt;&gt;catmat_anterior),Dados_ordenados[[#This Row],[Área Gestora-ID]],areagestoraID_anterior&amp;", "&amp;Dados_ordenados[[#This Row],[Área Gestora-ID]])</f>
        <v/>
      </c>
      <c r="Q481" s="70" t="str">
        <f ca="1">IF(OR(Dados_ordenados[[#This Row],[ID 1-catálogo-código]]="",Dados_ordenados[[#This Row],[ID 1-catálogo-código]]&lt;&gt;catmat_proximo),Dados_ordenados[[#This Row],[ID concatenado por catálogo/código]],"")</f>
        <v/>
      </c>
    </row>
    <row r="482" spans="1:17" x14ac:dyDescent="0.25">
      <c r="A482" s="63" t="str">
        <f ca="1">area_gestora_concatenada</f>
        <v/>
      </c>
      <c r="B482" s="64" t="str">
        <f ca="1">IFERROR(IF(INDEX(INDIRECT(area_gestora&amp;"!$B$6:$B$1000"),linha_itemPAC+1)=0,"NÃO INFORMADO",INDEX(INDIRECT(area_gestora&amp;"!$B$6:$B$1000"),linha_itemPAC+1)),"")</f>
        <v/>
      </c>
      <c r="C482" s="64" t="str">
        <f ca="1">IFERROR(IF(INDEX(INDIRECT(area_gestora&amp;"!$D$6:$D$1000"),linha_itemPAC+1)="N/A","N/A", IF(INDEX(INDIRECT(area_gestora&amp;"!$D$6:$D$1000"),linha_itemPAC+1)="","NÃO INFORMADO", IF(INDEX(INDIRECT(area_gestora&amp;"!$D$6:$D$1000"),linha_itemPAC+1)=0,"NÃO INFORMADO", INDEX(INDIRECT(area_gestora&amp;"!$D$6:$D$1000"),linha_itemPAC+1)))),"")</f>
        <v/>
      </c>
      <c r="D482" s="64" t="str">
        <f ca="1">IFERROR(IF(ISERROR(VALUE(Dados_tratados[[#This Row],[Catálogo]]))=FALSE,Dados_tratados[[#This Row],[Catálogo]],VLOOKUP(Dados_tratados[[#This Row],[Catálogo]],$S$3:$T$6,2,FALSE)),"")</f>
        <v/>
      </c>
      <c r="E482" s="64" t="str">
        <f ca="1">IFERROR(IF(INDEX(INDIRECT(area_gestora&amp;"!$E$6:$E$1000"),linha_itemPAC+1)="N/A",9999999,
IF(INDEX(INDIRECT(area_gestora&amp;"!$E$6:$E$1000"),linha_itemPAC+1)="",0,
VALUE(INDEX(INDIRECT(area_gestora&amp;"!$E$6:$E$1000"),linha_itemPAC+1)))),"")</f>
        <v/>
      </c>
      <c r="F482" s="64" t="str">
        <f ca="1">IFERROR(IF(Dados_tratados[[#This Row],[Código CATSER ou Classe CATMAT]]="","",VALUE(1&amp;TEXT(Dados_tratados[[#This Row],[Código CATSER ou Classe CATMAT]],"0000000")&amp;Dados_tratados[[#This Row],[ID Catálogo]])),"")</f>
        <v/>
      </c>
      <c r="G482" s="64" t="str">
        <f ca="1">IF(Dados_tratados[[#This Row],[Código CATSER ou Classe CATMAT]]="","",COUNTIF(catmat_col_range,Dados_tratados[[#This Row],[Concatenação ID 1-catálogo-código]])&amp;"-"&amp;Dados_tratados[[#This Row],[Concatenação ID 1-catálogo-código]])</f>
        <v/>
      </c>
      <c r="H482" s="65" t="str">
        <f ca="1">IFERROR(INDEX(INDIRECT(area_gestora&amp;"!$L$6:$L$1000"),linha_itemPAC+1),"")</f>
        <v/>
      </c>
      <c r="I482" s="66" t="str">
        <f ca="1">Dados_tratados[[#This Row],[Área Gestora]]&amp;"-"&amp;Dados_tratados[[#This Row],[ID PCA]]</f>
        <v>-</v>
      </c>
      <c r="K482" s="67" t="str">
        <f ca="1">IFERROR(SMALL(Dados_tratados[Concatenação ID 1-catálogo-código],ROW(Dados_tratados[[#This Row],[Concatenação ID 1-catálogo-código]])-2),"")</f>
        <v/>
      </c>
      <c r="L482" s="67" t="str">
        <f ca="1">IFERROR(INDEX('Tratamento de dados'!$S$3:$S$6,MATCH(VALUE(RIGHT(Dados_ordenados[[#This Row],[ID 1-catálogo-código]],1)),'Tratamento de dados'!$T$3:$T$6,0)),"")</f>
        <v/>
      </c>
      <c r="M482" s="67" t="str">
        <f ca="1">IFERROR(VALUE(MID(Dados_ordenados[[#This Row],[ID 1-catálogo-código]],2,7)),"")</f>
        <v/>
      </c>
      <c r="N482" s="68" t="str">
        <f ca="1">IFERROR(VLOOKUP(COUNTIF(catmat_ord_col_range,Dados_ordenados[[#This Row],[ID 1-catálogo-código]])&amp;"-"&amp;Dados_ordenados[[#This Row],[ID 1-catálogo-código]],Dados_tratados[[CATMAT/CATSER - Contagem de ocorrências]:[Área Gestora + ID]],2,FALSE),"")</f>
        <v/>
      </c>
      <c r="O482" s="69" t="str">
        <f ca="1">IFERROR(VLOOKUP(COUNTIF(catmat_ord_col_range,Dados_ordenados[[#This Row],[ID 1-catálogo-código]])&amp;"-"&amp;Dados_ordenados[[#This Row],[ID 1-catálogo-código]],Dados_tratados[[CATMAT/CATSER - Contagem de ocorrências]:[Área Gestora + ID]],3,FALSE),"")</f>
        <v/>
      </c>
      <c r="P482" s="70" t="str">
        <f ca="1">IF(OR(Dados_ordenados[[#This Row],[ID 1-catálogo-código]]="",Dados_ordenados[[#This Row],[ID 1-catálogo-código]]&lt;&gt;catmat_anterior),Dados_ordenados[[#This Row],[Área Gestora-ID]],areagestoraID_anterior&amp;", "&amp;Dados_ordenados[[#This Row],[Área Gestora-ID]])</f>
        <v/>
      </c>
      <c r="Q482" s="70" t="str">
        <f ca="1">IF(OR(Dados_ordenados[[#This Row],[ID 1-catálogo-código]]="",Dados_ordenados[[#This Row],[ID 1-catálogo-código]]&lt;&gt;catmat_proximo),Dados_ordenados[[#This Row],[ID concatenado por catálogo/código]],"")</f>
        <v/>
      </c>
    </row>
    <row r="483" spans="1:17" x14ac:dyDescent="0.25">
      <c r="A483" s="63" t="str">
        <f ca="1">area_gestora_concatenada</f>
        <v/>
      </c>
      <c r="B483" s="64" t="str">
        <f ca="1">IFERROR(IF(INDEX(INDIRECT(area_gestora&amp;"!$B$6:$B$1000"),linha_itemPAC+1)=0,"NÃO INFORMADO",INDEX(INDIRECT(area_gestora&amp;"!$B$6:$B$1000"),linha_itemPAC+1)),"")</f>
        <v/>
      </c>
      <c r="C483" s="64" t="str">
        <f ca="1">IFERROR(IF(INDEX(INDIRECT(area_gestora&amp;"!$D$6:$D$1000"),linha_itemPAC+1)="N/A","N/A", IF(INDEX(INDIRECT(area_gestora&amp;"!$D$6:$D$1000"),linha_itemPAC+1)="","NÃO INFORMADO", IF(INDEX(INDIRECT(area_gestora&amp;"!$D$6:$D$1000"),linha_itemPAC+1)=0,"NÃO INFORMADO", INDEX(INDIRECT(area_gestora&amp;"!$D$6:$D$1000"),linha_itemPAC+1)))),"")</f>
        <v/>
      </c>
      <c r="D483" s="64" t="str">
        <f ca="1">IFERROR(IF(ISERROR(VALUE(Dados_tratados[[#This Row],[Catálogo]]))=FALSE,Dados_tratados[[#This Row],[Catálogo]],VLOOKUP(Dados_tratados[[#This Row],[Catálogo]],$S$3:$T$6,2,FALSE)),"")</f>
        <v/>
      </c>
      <c r="E483" s="64" t="str">
        <f ca="1">IFERROR(IF(INDEX(INDIRECT(area_gestora&amp;"!$E$6:$E$1000"),linha_itemPAC+1)="N/A",9999999,
IF(INDEX(INDIRECT(area_gestora&amp;"!$E$6:$E$1000"),linha_itemPAC+1)="",0,
VALUE(INDEX(INDIRECT(area_gestora&amp;"!$E$6:$E$1000"),linha_itemPAC+1)))),"")</f>
        <v/>
      </c>
      <c r="F483" s="64" t="str">
        <f ca="1">IFERROR(IF(Dados_tratados[[#This Row],[Código CATSER ou Classe CATMAT]]="","",VALUE(1&amp;TEXT(Dados_tratados[[#This Row],[Código CATSER ou Classe CATMAT]],"0000000")&amp;Dados_tratados[[#This Row],[ID Catálogo]])),"")</f>
        <v/>
      </c>
      <c r="G483" s="64" t="str">
        <f ca="1">IF(Dados_tratados[[#This Row],[Código CATSER ou Classe CATMAT]]="","",COUNTIF(catmat_col_range,Dados_tratados[[#This Row],[Concatenação ID 1-catálogo-código]])&amp;"-"&amp;Dados_tratados[[#This Row],[Concatenação ID 1-catálogo-código]])</f>
        <v/>
      </c>
      <c r="H483" s="65" t="str">
        <f ca="1">IFERROR(INDEX(INDIRECT(area_gestora&amp;"!$L$6:$L$1000"),linha_itemPAC+1),"")</f>
        <v/>
      </c>
      <c r="I483" s="66" t="str">
        <f ca="1">Dados_tratados[[#This Row],[Área Gestora]]&amp;"-"&amp;Dados_tratados[[#This Row],[ID PCA]]</f>
        <v>-</v>
      </c>
      <c r="K483" s="67" t="str">
        <f ca="1">IFERROR(SMALL(Dados_tratados[Concatenação ID 1-catálogo-código],ROW(Dados_tratados[[#This Row],[Concatenação ID 1-catálogo-código]])-2),"")</f>
        <v/>
      </c>
      <c r="L483" s="67" t="str">
        <f ca="1">IFERROR(INDEX('Tratamento de dados'!$S$3:$S$6,MATCH(VALUE(RIGHT(Dados_ordenados[[#This Row],[ID 1-catálogo-código]],1)),'Tratamento de dados'!$T$3:$T$6,0)),"")</f>
        <v/>
      </c>
      <c r="M483" s="67" t="str">
        <f ca="1">IFERROR(VALUE(MID(Dados_ordenados[[#This Row],[ID 1-catálogo-código]],2,7)),"")</f>
        <v/>
      </c>
      <c r="N483" s="68" t="str">
        <f ca="1">IFERROR(VLOOKUP(COUNTIF(catmat_ord_col_range,Dados_ordenados[[#This Row],[ID 1-catálogo-código]])&amp;"-"&amp;Dados_ordenados[[#This Row],[ID 1-catálogo-código]],Dados_tratados[[CATMAT/CATSER - Contagem de ocorrências]:[Área Gestora + ID]],2,FALSE),"")</f>
        <v/>
      </c>
      <c r="O483" s="69" t="str">
        <f ca="1">IFERROR(VLOOKUP(COUNTIF(catmat_ord_col_range,Dados_ordenados[[#This Row],[ID 1-catálogo-código]])&amp;"-"&amp;Dados_ordenados[[#This Row],[ID 1-catálogo-código]],Dados_tratados[[CATMAT/CATSER - Contagem de ocorrências]:[Área Gestora + ID]],3,FALSE),"")</f>
        <v/>
      </c>
      <c r="P483" s="70" t="str">
        <f ca="1">IF(OR(Dados_ordenados[[#This Row],[ID 1-catálogo-código]]="",Dados_ordenados[[#This Row],[ID 1-catálogo-código]]&lt;&gt;catmat_anterior),Dados_ordenados[[#This Row],[Área Gestora-ID]],areagestoraID_anterior&amp;", "&amp;Dados_ordenados[[#This Row],[Área Gestora-ID]])</f>
        <v/>
      </c>
      <c r="Q483" s="70" t="str">
        <f ca="1">IF(OR(Dados_ordenados[[#This Row],[ID 1-catálogo-código]]="",Dados_ordenados[[#This Row],[ID 1-catálogo-código]]&lt;&gt;catmat_proximo),Dados_ordenados[[#This Row],[ID concatenado por catálogo/código]],"")</f>
        <v/>
      </c>
    </row>
    <row r="484" spans="1:17" x14ac:dyDescent="0.25">
      <c r="A484" s="63" t="str">
        <f ca="1">area_gestora_concatenada</f>
        <v/>
      </c>
      <c r="B484" s="64" t="str">
        <f ca="1">IFERROR(IF(INDEX(INDIRECT(area_gestora&amp;"!$B$6:$B$1000"),linha_itemPAC+1)=0,"NÃO INFORMADO",INDEX(INDIRECT(area_gestora&amp;"!$B$6:$B$1000"),linha_itemPAC+1)),"")</f>
        <v/>
      </c>
      <c r="C484" s="64" t="str">
        <f ca="1">IFERROR(IF(INDEX(INDIRECT(area_gestora&amp;"!$D$6:$D$1000"),linha_itemPAC+1)="N/A","N/A", IF(INDEX(INDIRECT(area_gestora&amp;"!$D$6:$D$1000"),linha_itemPAC+1)="","NÃO INFORMADO", IF(INDEX(INDIRECT(area_gestora&amp;"!$D$6:$D$1000"),linha_itemPAC+1)=0,"NÃO INFORMADO", INDEX(INDIRECT(area_gestora&amp;"!$D$6:$D$1000"),linha_itemPAC+1)))),"")</f>
        <v/>
      </c>
      <c r="D484" s="64" t="str">
        <f ca="1">IFERROR(IF(ISERROR(VALUE(Dados_tratados[[#This Row],[Catálogo]]))=FALSE,Dados_tratados[[#This Row],[Catálogo]],VLOOKUP(Dados_tratados[[#This Row],[Catálogo]],$S$3:$T$6,2,FALSE)),"")</f>
        <v/>
      </c>
      <c r="E484" s="64" t="str">
        <f ca="1">IFERROR(IF(INDEX(INDIRECT(area_gestora&amp;"!$E$6:$E$1000"),linha_itemPAC+1)="N/A",9999999,
IF(INDEX(INDIRECT(area_gestora&amp;"!$E$6:$E$1000"),linha_itemPAC+1)="",0,
VALUE(INDEX(INDIRECT(area_gestora&amp;"!$E$6:$E$1000"),linha_itemPAC+1)))),"")</f>
        <v/>
      </c>
      <c r="F484" s="64" t="str">
        <f ca="1">IFERROR(IF(Dados_tratados[[#This Row],[Código CATSER ou Classe CATMAT]]="","",VALUE(1&amp;TEXT(Dados_tratados[[#This Row],[Código CATSER ou Classe CATMAT]],"0000000")&amp;Dados_tratados[[#This Row],[ID Catálogo]])),"")</f>
        <v/>
      </c>
      <c r="G484" s="64" t="str">
        <f ca="1">IF(Dados_tratados[[#This Row],[Código CATSER ou Classe CATMAT]]="","",COUNTIF(catmat_col_range,Dados_tratados[[#This Row],[Concatenação ID 1-catálogo-código]])&amp;"-"&amp;Dados_tratados[[#This Row],[Concatenação ID 1-catálogo-código]])</f>
        <v/>
      </c>
      <c r="H484" s="65" t="str">
        <f ca="1">IFERROR(INDEX(INDIRECT(area_gestora&amp;"!$L$6:$L$1000"),linha_itemPAC+1),"")</f>
        <v/>
      </c>
      <c r="I484" s="66" t="str">
        <f ca="1">Dados_tratados[[#This Row],[Área Gestora]]&amp;"-"&amp;Dados_tratados[[#This Row],[ID PCA]]</f>
        <v>-</v>
      </c>
      <c r="K484" s="67" t="str">
        <f ca="1">IFERROR(SMALL(Dados_tratados[Concatenação ID 1-catálogo-código],ROW(Dados_tratados[[#This Row],[Concatenação ID 1-catálogo-código]])-2),"")</f>
        <v/>
      </c>
      <c r="L484" s="67" t="str">
        <f ca="1">IFERROR(INDEX('Tratamento de dados'!$S$3:$S$6,MATCH(VALUE(RIGHT(Dados_ordenados[[#This Row],[ID 1-catálogo-código]],1)),'Tratamento de dados'!$T$3:$T$6,0)),"")</f>
        <v/>
      </c>
      <c r="M484" s="67" t="str">
        <f ca="1">IFERROR(VALUE(MID(Dados_ordenados[[#This Row],[ID 1-catálogo-código]],2,7)),"")</f>
        <v/>
      </c>
      <c r="N484" s="68" t="str">
        <f ca="1">IFERROR(VLOOKUP(COUNTIF(catmat_ord_col_range,Dados_ordenados[[#This Row],[ID 1-catálogo-código]])&amp;"-"&amp;Dados_ordenados[[#This Row],[ID 1-catálogo-código]],Dados_tratados[[CATMAT/CATSER - Contagem de ocorrências]:[Área Gestora + ID]],2,FALSE),"")</f>
        <v/>
      </c>
      <c r="O484" s="69" t="str">
        <f ca="1">IFERROR(VLOOKUP(COUNTIF(catmat_ord_col_range,Dados_ordenados[[#This Row],[ID 1-catálogo-código]])&amp;"-"&amp;Dados_ordenados[[#This Row],[ID 1-catálogo-código]],Dados_tratados[[CATMAT/CATSER - Contagem de ocorrências]:[Área Gestora + ID]],3,FALSE),"")</f>
        <v/>
      </c>
      <c r="P484" s="70" t="str">
        <f ca="1">IF(OR(Dados_ordenados[[#This Row],[ID 1-catálogo-código]]="",Dados_ordenados[[#This Row],[ID 1-catálogo-código]]&lt;&gt;catmat_anterior),Dados_ordenados[[#This Row],[Área Gestora-ID]],areagestoraID_anterior&amp;", "&amp;Dados_ordenados[[#This Row],[Área Gestora-ID]])</f>
        <v/>
      </c>
      <c r="Q484" s="70" t="str">
        <f ca="1">IF(OR(Dados_ordenados[[#This Row],[ID 1-catálogo-código]]="",Dados_ordenados[[#This Row],[ID 1-catálogo-código]]&lt;&gt;catmat_proximo),Dados_ordenados[[#This Row],[ID concatenado por catálogo/código]],"")</f>
        <v/>
      </c>
    </row>
    <row r="485" spans="1:17" x14ac:dyDescent="0.25">
      <c r="A485" s="63" t="str">
        <f ca="1">area_gestora_concatenada</f>
        <v/>
      </c>
      <c r="B485" s="64" t="str">
        <f ca="1">IFERROR(IF(INDEX(INDIRECT(area_gestora&amp;"!$B$6:$B$1000"),linha_itemPAC+1)=0,"NÃO INFORMADO",INDEX(INDIRECT(area_gestora&amp;"!$B$6:$B$1000"),linha_itemPAC+1)),"")</f>
        <v/>
      </c>
      <c r="C485" s="64" t="str">
        <f ca="1">IFERROR(IF(INDEX(INDIRECT(area_gestora&amp;"!$D$6:$D$1000"),linha_itemPAC+1)="N/A","N/A", IF(INDEX(INDIRECT(area_gestora&amp;"!$D$6:$D$1000"),linha_itemPAC+1)="","NÃO INFORMADO", IF(INDEX(INDIRECT(area_gestora&amp;"!$D$6:$D$1000"),linha_itemPAC+1)=0,"NÃO INFORMADO", INDEX(INDIRECT(area_gestora&amp;"!$D$6:$D$1000"),linha_itemPAC+1)))),"")</f>
        <v/>
      </c>
      <c r="D485" s="64" t="str">
        <f ca="1">IFERROR(IF(ISERROR(VALUE(Dados_tratados[[#This Row],[Catálogo]]))=FALSE,Dados_tratados[[#This Row],[Catálogo]],VLOOKUP(Dados_tratados[[#This Row],[Catálogo]],$S$3:$T$6,2,FALSE)),"")</f>
        <v/>
      </c>
      <c r="E485" s="64" t="str">
        <f ca="1">IFERROR(IF(INDEX(INDIRECT(area_gestora&amp;"!$E$6:$E$1000"),linha_itemPAC+1)="N/A",9999999,
IF(INDEX(INDIRECT(area_gestora&amp;"!$E$6:$E$1000"),linha_itemPAC+1)="",0,
VALUE(INDEX(INDIRECT(area_gestora&amp;"!$E$6:$E$1000"),linha_itemPAC+1)))),"")</f>
        <v/>
      </c>
      <c r="F485" s="64" t="str">
        <f ca="1">IFERROR(IF(Dados_tratados[[#This Row],[Código CATSER ou Classe CATMAT]]="","",VALUE(1&amp;TEXT(Dados_tratados[[#This Row],[Código CATSER ou Classe CATMAT]],"0000000")&amp;Dados_tratados[[#This Row],[ID Catálogo]])),"")</f>
        <v/>
      </c>
      <c r="G485" s="64" t="str">
        <f ca="1">IF(Dados_tratados[[#This Row],[Código CATSER ou Classe CATMAT]]="","",COUNTIF(catmat_col_range,Dados_tratados[[#This Row],[Concatenação ID 1-catálogo-código]])&amp;"-"&amp;Dados_tratados[[#This Row],[Concatenação ID 1-catálogo-código]])</f>
        <v/>
      </c>
      <c r="H485" s="65" t="str">
        <f ca="1">IFERROR(INDEX(INDIRECT(area_gestora&amp;"!$L$6:$L$1000"),linha_itemPAC+1),"")</f>
        <v/>
      </c>
      <c r="I485" s="66" t="str">
        <f ca="1">Dados_tratados[[#This Row],[Área Gestora]]&amp;"-"&amp;Dados_tratados[[#This Row],[ID PCA]]</f>
        <v>-</v>
      </c>
      <c r="K485" s="67" t="str">
        <f ca="1">IFERROR(SMALL(Dados_tratados[Concatenação ID 1-catálogo-código],ROW(Dados_tratados[[#This Row],[Concatenação ID 1-catálogo-código]])-2),"")</f>
        <v/>
      </c>
      <c r="L485" s="67" t="str">
        <f ca="1">IFERROR(INDEX('Tratamento de dados'!$S$3:$S$6,MATCH(VALUE(RIGHT(Dados_ordenados[[#This Row],[ID 1-catálogo-código]],1)),'Tratamento de dados'!$T$3:$T$6,0)),"")</f>
        <v/>
      </c>
      <c r="M485" s="67" t="str">
        <f ca="1">IFERROR(VALUE(MID(Dados_ordenados[[#This Row],[ID 1-catálogo-código]],2,7)),"")</f>
        <v/>
      </c>
      <c r="N485" s="68" t="str">
        <f ca="1">IFERROR(VLOOKUP(COUNTIF(catmat_ord_col_range,Dados_ordenados[[#This Row],[ID 1-catálogo-código]])&amp;"-"&amp;Dados_ordenados[[#This Row],[ID 1-catálogo-código]],Dados_tratados[[CATMAT/CATSER - Contagem de ocorrências]:[Área Gestora + ID]],2,FALSE),"")</f>
        <v/>
      </c>
      <c r="O485" s="69" t="str">
        <f ca="1">IFERROR(VLOOKUP(COUNTIF(catmat_ord_col_range,Dados_ordenados[[#This Row],[ID 1-catálogo-código]])&amp;"-"&amp;Dados_ordenados[[#This Row],[ID 1-catálogo-código]],Dados_tratados[[CATMAT/CATSER - Contagem de ocorrências]:[Área Gestora + ID]],3,FALSE),"")</f>
        <v/>
      </c>
      <c r="P485" s="70" t="str">
        <f ca="1">IF(OR(Dados_ordenados[[#This Row],[ID 1-catálogo-código]]="",Dados_ordenados[[#This Row],[ID 1-catálogo-código]]&lt;&gt;catmat_anterior),Dados_ordenados[[#This Row],[Área Gestora-ID]],areagestoraID_anterior&amp;", "&amp;Dados_ordenados[[#This Row],[Área Gestora-ID]])</f>
        <v/>
      </c>
      <c r="Q485" s="70" t="str">
        <f ca="1">IF(OR(Dados_ordenados[[#This Row],[ID 1-catálogo-código]]="",Dados_ordenados[[#This Row],[ID 1-catálogo-código]]&lt;&gt;catmat_proximo),Dados_ordenados[[#This Row],[ID concatenado por catálogo/código]],"")</f>
        <v/>
      </c>
    </row>
    <row r="486" spans="1:17" x14ac:dyDescent="0.25">
      <c r="A486" s="63" t="str">
        <f ca="1">area_gestora_concatenada</f>
        <v/>
      </c>
      <c r="B486" s="64" t="str">
        <f ca="1">IFERROR(IF(INDEX(INDIRECT(area_gestora&amp;"!$B$6:$B$1000"),linha_itemPAC+1)=0,"NÃO INFORMADO",INDEX(INDIRECT(area_gestora&amp;"!$B$6:$B$1000"),linha_itemPAC+1)),"")</f>
        <v/>
      </c>
      <c r="C486" s="64" t="str">
        <f ca="1">IFERROR(IF(INDEX(INDIRECT(area_gestora&amp;"!$D$6:$D$1000"),linha_itemPAC+1)="N/A","N/A", IF(INDEX(INDIRECT(area_gestora&amp;"!$D$6:$D$1000"),linha_itemPAC+1)="","NÃO INFORMADO", IF(INDEX(INDIRECT(area_gestora&amp;"!$D$6:$D$1000"),linha_itemPAC+1)=0,"NÃO INFORMADO", INDEX(INDIRECT(area_gestora&amp;"!$D$6:$D$1000"),linha_itemPAC+1)))),"")</f>
        <v/>
      </c>
      <c r="D486" s="64" t="str">
        <f ca="1">IFERROR(IF(ISERROR(VALUE(Dados_tratados[[#This Row],[Catálogo]]))=FALSE,Dados_tratados[[#This Row],[Catálogo]],VLOOKUP(Dados_tratados[[#This Row],[Catálogo]],$S$3:$T$6,2,FALSE)),"")</f>
        <v/>
      </c>
      <c r="E486" s="64" t="str">
        <f ca="1">IFERROR(IF(INDEX(INDIRECT(area_gestora&amp;"!$E$6:$E$1000"),linha_itemPAC+1)="N/A",9999999,
IF(INDEX(INDIRECT(area_gestora&amp;"!$E$6:$E$1000"),linha_itemPAC+1)="",0,
VALUE(INDEX(INDIRECT(area_gestora&amp;"!$E$6:$E$1000"),linha_itemPAC+1)))),"")</f>
        <v/>
      </c>
      <c r="F486" s="64" t="str">
        <f ca="1">IFERROR(IF(Dados_tratados[[#This Row],[Código CATSER ou Classe CATMAT]]="","",VALUE(1&amp;TEXT(Dados_tratados[[#This Row],[Código CATSER ou Classe CATMAT]],"0000000")&amp;Dados_tratados[[#This Row],[ID Catálogo]])),"")</f>
        <v/>
      </c>
      <c r="G486" s="64" t="str">
        <f ca="1">IF(Dados_tratados[[#This Row],[Código CATSER ou Classe CATMAT]]="","",COUNTIF(catmat_col_range,Dados_tratados[[#This Row],[Concatenação ID 1-catálogo-código]])&amp;"-"&amp;Dados_tratados[[#This Row],[Concatenação ID 1-catálogo-código]])</f>
        <v/>
      </c>
      <c r="H486" s="65" t="str">
        <f ca="1">IFERROR(INDEX(INDIRECT(area_gestora&amp;"!$L$6:$L$1000"),linha_itemPAC+1),"")</f>
        <v/>
      </c>
      <c r="I486" s="66" t="str">
        <f ca="1">Dados_tratados[[#This Row],[Área Gestora]]&amp;"-"&amp;Dados_tratados[[#This Row],[ID PCA]]</f>
        <v>-</v>
      </c>
      <c r="K486" s="67" t="str">
        <f ca="1">IFERROR(SMALL(Dados_tratados[Concatenação ID 1-catálogo-código],ROW(Dados_tratados[[#This Row],[Concatenação ID 1-catálogo-código]])-2),"")</f>
        <v/>
      </c>
      <c r="L486" s="67" t="str">
        <f ca="1">IFERROR(INDEX('Tratamento de dados'!$S$3:$S$6,MATCH(VALUE(RIGHT(Dados_ordenados[[#This Row],[ID 1-catálogo-código]],1)),'Tratamento de dados'!$T$3:$T$6,0)),"")</f>
        <v/>
      </c>
      <c r="M486" s="67" t="str">
        <f ca="1">IFERROR(VALUE(MID(Dados_ordenados[[#This Row],[ID 1-catálogo-código]],2,7)),"")</f>
        <v/>
      </c>
      <c r="N486" s="68" t="str">
        <f ca="1">IFERROR(VLOOKUP(COUNTIF(catmat_ord_col_range,Dados_ordenados[[#This Row],[ID 1-catálogo-código]])&amp;"-"&amp;Dados_ordenados[[#This Row],[ID 1-catálogo-código]],Dados_tratados[[CATMAT/CATSER - Contagem de ocorrências]:[Área Gestora + ID]],2,FALSE),"")</f>
        <v/>
      </c>
      <c r="O486" s="69" t="str">
        <f ca="1">IFERROR(VLOOKUP(COUNTIF(catmat_ord_col_range,Dados_ordenados[[#This Row],[ID 1-catálogo-código]])&amp;"-"&amp;Dados_ordenados[[#This Row],[ID 1-catálogo-código]],Dados_tratados[[CATMAT/CATSER - Contagem de ocorrências]:[Área Gestora + ID]],3,FALSE),"")</f>
        <v/>
      </c>
      <c r="P486" s="70" t="str">
        <f ca="1">IF(OR(Dados_ordenados[[#This Row],[ID 1-catálogo-código]]="",Dados_ordenados[[#This Row],[ID 1-catálogo-código]]&lt;&gt;catmat_anterior),Dados_ordenados[[#This Row],[Área Gestora-ID]],areagestoraID_anterior&amp;", "&amp;Dados_ordenados[[#This Row],[Área Gestora-ID]])</f>
        <v/>
      </c>
      <c r="Q486" s="70" t="str">
        <f ca="1">IF(OR(Dados_ordenados[[#This Row],[ID 1-catálogo-código]]="",Dados_ordenados[[#This Row],[ID 1-catálogo-código]]&lt;&gt;catmat_proximo),Dados_ordenados[[#This Row],[ID concatenado por catálogo/código]],"")</f>
        <v/>
      </c>
    </row>
    <row r="487" spans="1:17" x14ac:dyDescent="0.25">
      <c r="A487" s="63" t="str">
        <f ca="1">area_gestora_concatenada</f>
        <v/>
      </c>
      <c r="B487" s="64" t="str">
        <f ca="1">IFERROR(IF(INDEX(INDIRECT(area_gestora&amp;"!$B$6:$B$1000"),linha_itemPAC+1)=0,"NÃO INFORMADO",INDEX(INDIRECT(area_gestora&amp;"!$B$6:$B$1000"),linha_itemPAC+1)),"")</f>
        <v/>
      </c>
      <c r="C487" s="64" t="str">
        <f ca="1">IFERROR(IF(INDEX(INDIRECT(area_gestora&amp;"!$D$6:$D$1000"),linha_itemPAC+1)="N/A","N/A", IF(INDEX(INDIRECT(area_gestora&amp;"!$D$6:$D$1000"),linha_itemPAC+1)="","NÃO INFORMADO", IF(INDEX(INDIRECT(area_gestora&amp;"!$D$6:$D$1000"),linha_itemPAC+1)=0,"NÃO INFORMADO", INDEX(INDIRECT(area_gestora&amp;"!$D$6:$D$1000"),linha_itemPAC+1)))),"")</f>
        <v/>
      </c>
      <c r="D487" s="64" t="str">
        <f ca="1">IFERROR(IF(ISERROR(VALUE(Dados_tratados[[#This Row],[Catálogo]]))=FALSE,Dados_tratados[[#This Row],[Catálogo]],VLOOKUP(Dados_tratados[[#This Row],[Catálogo]],$S$3:$T$6,2,FALSE)),"")</f>
        <v/>
      </c>
      <c r="E487" s="64" t="str">
        <f ca="1">IFERROR(IF(INDEX(INDIRECT(area_gestora&amp;"!$E$6:$E$1000"),linha_itemPAC+1)="N/A",9999999,
IF(INDEX(INDIRECT(area_gestora&amp;"!$E$6:$E$1000"),linha_itemPAC+1)="",0,
VALUE(INDEX(INDIRECT(area_gestora&amp;"!$E$6:$E$1000"),linha_itemPAC+1)))),"")</f>
        <v/>
      </c>
      <c r="F487" s="64" t="str">
        <f ca="1">IFERROR(IF(Dados_tratados[[#This Row],[Código CATSER ou Classe CATMAT]]="","",VALUE(1&amp;TEXT(Dados_tratados[[#This Row],[Código CATSER ou Classe CATMAT]],"0000000")&amp;Dados_tratados[[#This Row],[ID Catálogo]])),"")</f>
        <v/>
      </c>
      <c r="G487" s="64" t="str">
        <f ca="1">IF(Dados_tratados[[#This Row],[Código CATSER ou Classe CATMAT]]="","",COUNTIF(catmat_col_range,Dados_tratados[[#This Row],[Concatenação ID 1-catálogo-código]])&amp;"-"&amp;Dados_tratados[[#This Row],[Concatenação ID 1-catálogo-código]])</f>
        <v/>
      </c>
      <c r="H487" s="65" t="str">
        <f ca="1">IFERROR(INDEX(INDIRECT(area_gestora&amp;"!$L$6:$L$1000"),linha_itemPAC+1),"")</f>
        <v/>
      </c>
      <c r="I487" s="66" t="str">
        <f ca="1">Dados_tratados[[#This Row],[Área Gestora]]&amp;"-"&amp;Dados_tratados[[#This Row],[ID PCA]]</f>
        <v>-</v>
      </c>
      <c r="K487" s="67" t="str">
        <f ca="1">IFERROR(SMALL(Dados_tratados[Concatenação ID 1-catálogo-código],ROW(Dados_tratados[[#This Row],[Concatenação ID 1-catálogo-código]])-2),"")</f>
        <v/>
      </c>
      <c r="L487" s="67" t="str">
        <f ca="1">IFERROR(INDEX('Tratamento de dados'!$S$3:$S$6,MATCH(VALUE(RIGHT(Dados_ordenados[[#This Row],[ID 1-catálogo-código]],1)),'Tratamento de dados'!$T$3:$T$6,0)),"")</f>
        <v/>
      </c>
      <c r="M487" s="67" t="str">
        <f ca="1">IFERROR(VALUE(MID(Dados_ordenados[[#This Row],[ID 1-catálogo-código]],2,7)),"")</f>
        <v/>
      </c>
      <c r="N487" s="68" t="str">
        <f ca="1">IFERROR(VLOOKUP(COUNTIF(catmat_ord_col_range,Dados_ordenados[[#This Row],[ID 1-catálogo-código]])&amp;"-"&amp;Dados_ordenados[[#This Row],[ID 1-catálogo-código]],Dados_tratados[[CATMAT/CATSER - Contagem de ocorrências]:[Área Gestora + ID]],2,FALSE),"")</f>
        <v/>
      </c>
      <c r="O487" s="69" t="str">
        <f ca="1">IFERROR(VLOOKUP(COUNTIF(catmat_ord_col_range,Dados_ordenados[[#This Row],[ID 1-catálogo-código]])&amp;"-"&amp;Dados_ordenados[[#This Row],[ID 1-catálogo-código]],Dados_tratados[[CATMAT/CATSER - Contagem de ocorrências]:[Área Gestora + ID]],3,FALSE),"")</f>
        <v/>
      </c>
      <c r="P487" s="70" t="str">
        <f ca="1">IF(OR(Dados_ordenados[[#This Row],[ID 1-catálogo-código]]="",Dados_ordenados[[#This Row],[ID 1-catálogo-código]]&lt;&gt;catmat_anterior),Dados_ordenados[[#This Row],[Área Gestora-ID]],areagestoraID_anterior&amp;", "&amp;Dados_ordenados[[#This Row],[Área Gestora-ID]])</f>
        <v/>
      </c>
      <c r="Q487" s="70" t="str">
        <f ca="1">IF(OR(Dados_ordenados[[#This Row],[ID 1-catálogo-código]]="",Dados_ordenados[[#This Row],[ID 1-catálogo-código]]&lt;&gt;catmat_proximo),Dados_ordenados[[#This Row],[ID concatenado por catálogo/código]],"")</f>
        <v/>
      </c>
    </row>
    <row r="488" spans="1:17" x14ac:dyDescent="0.25">
      <c r="A488" s="63" t="str">
        <f ca="1">area_gestora_concatenada</f>
        <v/>
      </c>
      <c r="B488" s="64" t="str">
        <f ca="1">IFERROR(IF(INDEX(INDIRECT(area_gestora&amp;"!$B$6:$B$1000"),linha_itemPAC+1)=0,"NÃO INFORMADO",INDEX(INDIRECT(area_gestora&amp;"!$B$6:$B$1000"),linha_itemPAC+1)),"")</f>
        <v/>
      </c>
      <c r="C488" s="64" t="str">
        <f ca="1">IFERROR(IF(INDEX(INDIRECT(area_gestora&amp;"!$D$6:$D$1000"),linha_itemPAC+1)="N/A","N/A", IF(INDEX(INDIRECT(area_gestora&amp;"!$D$6:$D$1000"),linha_itemPAC+1)="","NÃO INFORMADO", IF(INDEX(INDIRECT(area_gestora&amp;"!$D$6:$D$1000"),linha_itemPAC+1)=0,"NÃO INFORMADO", INDEX(INDIRECT(area_gestora&amp;"!$D$6:$D$1000"),linha_itemPAC+1)))),"")</f>
        <v/>
      </c>
      <c r="D488" s="64" t="str">
        <f ca="1">IFERROR(IF(ISERROR(VALUE(Dados_tratados[[#This Row],[Catálogo]]))=FALSE,Dados_tratados[[#This Row],[Catálogo]],VLOOKUP(Dados_tratados[[#This Row],[Catálogo]],$S$3:$T$6,2,FALSE)),"")</f>
        <v/>
      </c>
      <c r="E488" s="64" t="str">
        <f ca="1">IFERROR(IF(INDEX(INDIRECT(area_gestora&amp;"!$E$6:$E$1000"),linha_itemPAC+1)="N/A",9999999,
IF(INDEX(INDIRECT(area_gestora&amp;"!$E$6:$E$1000"),linha_itemPAC+1)="",0,
VALUE(INDEX(INDIRECT(area_gestora&amp;"!$E$6:$E$1000"),linha_itemPAC+1)))),"")</f>
        <v/>
      </c>
      <c r="F488" s="64" t="str">
        <f ca="1">IFERROR(IF(Dados_tratados[[#This Row],[Código CATSER ou Classe CATMAT]]="","",VALUE(1&amp;TEXT(Dados_tratados[[#This Row],[Código CATSER ou Classe CATMAT]],"0000000")&amp;Dados_tratados[[#This Row],[ID Catálogo]])),"")</f>
        <v/>
      </c>
      <c r="G488" s="64" t="str">
        <f ca="1">IF(Dados_tratados[[#This Row],[Código CATSER ou Classe CATMAT]]="","",COUNTIF(catmat_col_range,Dados_tratados[[#This Row],[Concatenação ID 1-catálogo-código]])&amp;"-"&amp;Dados_tratados[[#This Row],[Concatenação ID 1-catálogo-código]])</f>
        <v/>
      </c>
      <c r="H488" s="65" t="str">
        <f ca="1">IFERROR(INDEX(INDIRECT(area_gestora&amp;"!$L$6:$L$1000"),linha_itemPAC+1),"")</f>
        <v/>
      </c>
      <c r="I488" s="66" t="str">
        <f ca="1">Dados_tratados[[#This Row],[Área Gestora]]&amp;"-"&amp;Dados_tratados[[#This Row],[ID PCA]]</f>
        <v>-</v>
      </c>
      <c r="K488" s="67" t="str">
        <f ca="1">IFERROR(SMALL(Dados_tratados[Concatenação ID 1-catálogo-código],ROW(Dados_tratados[[#This Row],[Concatenação ID 1-catálogo-código]])-2),"")</f>
        <v/>
      </c>
      <c r="L488" s="67" t="str">
        <f ca="1">IFERROR(INDEX('Tratamento de dados'!$S$3:$S$6,MATCH(VALUE(RIGHT(Dados_ordenados[[#This Row],[ID 1-catálogo-código]],1)),'Tratamento de dados'!$T$3:$T$6,0)),"")</f>
        <v/>
      </c>
      <c r="M488" s="67" t="str">
        <f ca="1">IFERROR(VALUE(MID(Dados_ordenados[[#This Row],[ID 1-catálogo-código]],2,7)),"")</f>
        <v/>
      </c>
      <c r="N488" s="68" t="str">
        <f ca="1">IFERROR(VLOOKUP(COUNTIF(catmat_ord_col_range,Dados_ordenados[[#This Row],[ID 1-catálogo-código]])&amp;"-"&amp;Dados_ordenados[[#This Row],[ID 1-catálogo-código]],Dados_tratados[[CATMAT/CATSER - Contagem de ocorrências]:[Área Gestora + ID]],2,FALSE),"")</f>
        <v/>
      </c>
      <c r="O488" s="69" t="str">
        <f ca="1">IFERROR(VLOOKUP(COUNTIF(catmat_ord_col_range,Dados_ordenados[[#This Row],[ID 1-catálogo-código]])&amp;"-"&amp;Dados_ordenados[[#This Row],[ID 1-catálogo-código]],Dados_tratados[[CATMAT/CATSER - Contagem de ocorrências]:[Área Gestora + ID]],3,FALSE),"")</f>
        <v/>
      </c>
      <c r="P488" s="70" t="str">
        <f ca="1">IF(OR(Dados_ordenados[[#This Row],[ID 1-catálogo-código]]="",Dados_ordenados[[#This Row],[ID 1-catálogo-código]]&lt;&gt;catmat_anterior),Dados_ordenados[[#This Row],[Área Gestora-ID]],areagestoraID_anterior&amp;", "&amp;Dados_ordenados[[#This Row],[Área Gestora-ID]])</f>
        <v/>
      </c>
      <c r="Q488" s="70" t="str">
        <f ca="1">IF(OR(Dados_ordenados[[#This Row],[ID 1-catálogo-código]]="",Dados_ordenados[[#This Row],[ID 1-catálogo-código]]&lt;&gt;catmat_proximo),Dados_ordenados[[#This Row],[ID concatenado por catálogo/código]],"")</f>
        <v/>
      </c>
    </row>
    <row r="489" spans="1:17" x14ac:dyDescent="0.25">
      <c r="A489" s="63" t="str">
        <f ca="1">area_gestora_concatenada</f>
        <v/>
      </c>
      <c r="B489" s="64" t="str">
        <f ca="1">IFERROR(IF(INDEX(INDIRECT(area_gestora&amp;"!$B$6:$B$1000"),linha_itemPAC+1)=0,"NÃO INFORMADO",INDEX(INDIRECT(area_gestora&amp;"!$B$6:$B$1000"),linha_itemPAC+1)),"")</f>
        <v/>
      </c>
      <c r="C489" s="64" t="str">
        <f ca="1">IFERROR(IF(INDEX(INDIRECT(area_gestora&amp;"!$D$6:$D$1000"),linha_itemPAC+1)="N/A","N/A", IF(INDEX(INDIRECT(area_gestora&amp;"!$D$6:$D$1000"),linha_itemPAC+1)="","NÃO INFORMADO", IF(INDEX(INDIRECT(area_gestora&amp;"!$D$6:$D$1000"),linha_itemPAC+1)=0,"NÃO INFORMADO", INDEX(INDIRECT(area_gestora&amp;"!$D$6:$D$1000"),linha_itemPAC+1)))),"")</f>
        <v/>
      </c>
      <c r="D489" s="64" t="str">
        <f ca="1">IFERROR(IF(ISERROR(VALUE(Dados_tratados[[#This Row],[Catálogo]]))=FALSE,Dados_tratados[[#This Row],[Catálogo]],VLOOKUP(Dados_tratados[[#This Row],[Catálogo]],$S$3:$T$6,2,FALSE)),"")</f>
        <v/>
      </c>
      <c r="E489" s="64" t="str">
        <f ca="1">IFERROR(IF(INDEX(INDIRECT(area_gestora&amp;"!$E$6:$E$1000"),linha_itemPAC+1)="N/A",9999999,
IF(INDEX(INDIRECT(area_gestora&amp;"!$E$6:$E$1000"),linha_itemPAC+1)="",0,
VALUE(INDEX(INDIRECT(area_gestora&amp;"!$E$6:$E$1000"),linha_itemPAC+1)))),"")</f>
        <v/>
      </c>
      <c r="F489" s="64" t="str">
        <f ca="1">IFERROR(IF(Dados_tratados[[#This Row],[Código CATSER ou Classe CATMAT]]="","",VALUE(1&amp;TEXT(Dados_tratados[[#This Row],[Código CATSER ou Classe CATMAT]],"0000000")&amp;Dados_tratados[[#This Row],[ID Catálogo]])),"")</f>
        <v/>
      </c>
      <c r="G489" s="64" t="str">
        <f ca="1">IF(Dados_tratados[[#This Row],[Código CATSER ou Classe CATMAT]]="","",COUNTIF(catmat_col_range,Dados_tratados[[#This Row],[Concatenação ID 1-catálogo-código]])&amp;"-"&amp;Dados_tratados[[#This Row],[Concatenação ID 1-catálogo-código]])</f>
        <v/>
      </c>
      <c r="H489" s="65" t="str">
        <f ca="1">IFERROR(INDEX(INDIRECT(area_gestora&amp;"!$L$6:$L$1000"),linha_itemPAC+1),"")</f>
        <v/>
      </c>
      <c r="I489" s="66" t="str">
        <f ca="1">Dados_tratados[[#This Row],[Área Gestora]]&amp;"-"&amp;Dados_tratados[[#This Row],[ID PCA]]</f>
        <v>-</v>
      </c>
      <c r="K489" s="67" t="str">
        <f ca="1">IFERROR(SMALL(Dados_tratados[Concatenação ID 1-catálogo-código],ROW(Dados_tratados[[#This Row],[Concatenação ID 1-catálogo-código]])-2),"")</f>
        <v/>
      </c>
      <c r="L489" s="67" t="str">
        <f ca="1">IFERROR(INDEX('Tratamento de dados'!$S$3:$S$6,MATCH(VALUE(RIGHT(Dados_ordenados[[#This Row],[ID 1-catálogo-código]],1)),'Tratamento de dados'!$T$3:$T$6,0)),"")</f>
        <v/>
      </c>
      <c r="M489" s="67" t="str">
        <f ca="1">IFERROR(VALUE(MID(Dados_ordenados[[#This Row],[ID 1-catálogo-código]],2,7)),"")</f>
        <v/>
      </c>
      <c r="N489" s="68" t="str">
        <f ca="1">IFERROR(VLOOKUP(COUNTIF(catmat_ord_col_range,Dados_ordenados[[#This Row],[ID 1-catálogo-código]])&amp;"-"&amp;Dados_ordenados[[#This Row],[ID 1-catálogo-código]],Dados_tratados[[CATMAT/CATSER - Contagem de ocorrências]:[Área Gestora + ID]],2,FALSE),"")</f>
        <v/>
      </c>
      <c r="O489" s="69" t="str">
        <f ca="1">IFERROR(VLOOKUP(COUNTIF(catmat_ord_col_range,Dados_ordenados[[#This Row],[ID 1-catálogo-código]])&amp;"-"&amp;Dados_ordenados[[#This Row],[ID 1-catálogo-código]],Dados_tratados[[CATMAT/CATSER - Contagem de ocorrências]:[Área Gestora + ID]],3,FALSE),"")</f>
        <v/>
      </c>
      <c r="P489" s="70" t="str">
        <f ca="1">IF(OR(Dados_ordenados[[#This Row],[ID 1-catálogo-código]]="",Dados_ordenados[[#This Row],[ID 1-catálogo-código]]&lt;&gt;catmat_anterior),Dados_ordenados[[#This Row],[Área Gestora-ID]],areagestoraID_anterior&amp;", "&amp;Dados_ordenados[[#This Row],[Área Gestora-ID]])</f>
        <v/>
      </c>
      <c r="Q489" s="70" t="str">
        <f ca="1">IF(OR(Dados_ordenados[[#This Row],[ID 1-catálogo-código]]="",Dados_ordenados[[#This Row],[ID 1-catálogo-código]]&lt;&gt;catmat_proximo),Dados_ordenados[[#This Row],[ID concatenado por catálogo/código]],"")</f>
        <v/>
      </c>
    </row>
    <row r="490" spans="1:17" x14ac:dyDescent="0.25">
      <c r="A490" s="63" t="str">
        <f ca="1">area_gestora_concatenada</f>
        <v/>
      </c>
      <c r="B490" s="64" t="str">
        <f ca="1">IFERROR(IF(INDEX(INDIRECT(area_gestora&amp;"!$B$6:$B$1000"),linha_itemPAC+1)=0,"NÃO INFORMADO",INDEX(INDIRECT(area_gestora&amp;"!$B$6:$B$1000"),linha_itemPAC+1)),"")</f>
        <v/>
      </c>
      <c r="C490" s="64" t="str">
        <f ca="1">IFERROR(IF(INDEX(INDIRECT(area_gestora&amp;"!$D$6:$D$1000"),linha_itemPAC+1)="N/A","N/A", IF(INDEX(INDIRECT(area_gestora&amp;"!$D$6:$D$1000"),linha_itemPAC+1)="","NÃO INFORMADO", IF(INDEX(INDIRECT(area_gestora&amp;"!$D$6:$D$1000"),linha_itemPAC+1)=0,"NÃO INFORMADO", INDEX(INDIRECT(area_gestora&amp;"!$D$6:$D$1000"),linha_itemPAC+1)))),"")</f>
        <v/>
      </c>
      <c r="D490" s="64" t="str">
        <f ca="1">IFERROR(IF(ISERROR(VALUE(Dados_tratados[[#This Row],[Catálogo]]))=FALSE,Dados_tratados[[#This Row],[Catálogo]],VLOOKUP(Dados_tratados[[#This Row],[Catálogo]],$S$3:$T$6,2,FALSE)),"")</f>
        <v/>
      </c>
      <c r="E490" s="64" t="str">
        <f ca="1">IFERROR(IF(INDEX(INDIRECT(area_gestora&amp;"!$E$6:$E$1000"),linha_itemPAC+1)="N/A",9999999,
IF(INDEX(INDIRECT(area_gestora&amp;"!$E$6:$E$1000"),linha_itemPAC+1)="",0,
VALUE(INDEX(INDIRECT(area_gestora&amp;"!$E$6:$E$1000"),linha_itemPAC+1)))),"")</f>
        <v/>
      </c>
      <c r="F490" s="64" t="str">
        <f ca="1">IFERROR(IF(Dados_tratados[[#This Row],[Código CATSER ou Classe CATMAT]]="","",VALUE(1&amp;TEXT(Dados_tratados[[#This Row],[Código CATSER ou Classe CATMAT]],"0000000")&amp;Dados_tratados[[#This Row],[ID Catálogo]])),"")</f>
        <v/>
      </c>
      <c r="G490" s="64" t="str">
        <f ca="1">IF(Dados_tratados[[#This Row],[Código CATSER ou Classe CATMAT]]="","",COUNTIF(catmat_col_range,Dados_tratados[[#This Row],[Concatenação ID 1-catálogo-código]])&amp;"-"&amp;Dados_tratados[[#This Row],[Concatenação ID 1-catálogo-código]])</f>
        <v/>
      </c>
      <c r="H490" s="65" t="str">
        <f ca="1">IFERROR(INDEX(INDIRECT(area_gestora&amp;"!$L$6:$L$1000"),linha_itemPAC+1),"")</f>
        <v/>
      </c>
      <c r="I490" s="66" t="str">
        <f ca="1">Dados_tratados[[#This Row],[Área Gestora]]&amp;"-"&amp;Dados_tratados[[#This Row],[ID PCA]]</f>
        <v>-</v>
      </c>
      <c r="K490" s="67" t="str">
        <f ca="1">IFERROR(SMALL(Dados_tratados[Concatenação ID 1-catálogo-código],ROW(Dados_tratados[[#This Row],[Concatenação ID 1-catálogo-código]])-2),"")</f>
        <v/>
      </c>
      <c r="L490" s="67" t="str">
        <f ca="1">IFERROR(INDEX('Tratamento de dados'!$S$3:$S$6,MATCH(VALUE(RIGHT(Dados_ordenados[[#This Row],[ID 1-catálogo-código]],1)),'Tratamento de dados'!$T$3:$T$6,0)),"")</f>
        <v/>
      </c>
      <c r="M490" s="67" t="str">
        <f ca="1">IFERROR(VALUE(MID(Dados_ordenados[[#This Row],[ID 1-catálogo-código]],2,7)),"")</f>
        <v/>
      </c>
      <c r="N490" s="68" t="str">
        <f ca="1">IFERROR(VLOOKUP(COUNTIF(catmat_ord_col_range,Dados_ordenados[[#This Row],[ID 1-catálogo-código]])&amp;"-"&amp;Dados_ordenados[[#This Row],[ID 1-catálogo-código]],Dados_tratados[[CATMAT/CATSER - Contagem de ocorrências]:[Área Gestora + ID]],2,FALSE),"")</f>
        <v/>
      </c>
      <c r="O490" s="69" t="str">
        <f ca="1">IFERROR(VLOOKUP(COUNTIF(catmat_ord_col_range,Dados_ordenados[[#This Row],[ID 1-catálogo-código]])&amp;"-"&amp;Dados_ordenados[[#This Row],[ID 1-catálogo-código]],Dados_tratados[[CATMAT/CATSER - Contagem de ocorrências]:[Área Gestora + ID]],3,FALSE),"")</f>
        <v/>
      </c>
      <c r="P490" s="70" t="str">
        <f ca="1">IF(OR(Dados_ordenados[[#This Row],[ID 1-catálogo-código]]="",Dados_ordenados[[#This Row],[ID 1-catálogo-código]]&lt;&gt;catmat_anterior),Dados_ordenados[[#This Row],[Área Gestora-ID]],areagestoraID_anterior&amp;", "&amp;Dados_ordenados[[#This Row],[Área Gestora-ID]])</f>
        <v/>
      </c>
      <c r="Q490" s="70" t="str">
        <f ca="1">IF(OR(Dados_ordenados[[#This Row],[ID 1-catálogo-código]]="",Dados_ordenados[[#This Row],[ID 1-catálogo-código]]&lt;&gt;catmat_proximo),Dados_ordenados[[#This Row],[ID concatenado por catálogo/código]],"")</f>
        <v/>
      </c>
    </row>
    <row r="491" spans="1:17" x14ac:dyDescent="0.25">
      <c r="A491" s="63" t="str">
        <f ca="1">area_gestora_concatenada</f>
        <v/>
      </c>
      <c r="B491" s="64" t="str">
        <f ca="1">IFERROR(IF(INDEX(INDIRECT(area_gestora&amp;"!$B$6:$B$1000"),linha_itemPAC+1)=0,"NÃO INFORMADO",INDEX(INDIRECT(area_gestora&amp;"!$B$6:$B$1000"),linha_itemPAC+1)),"")</f>
        <v/>
      </c>
      <c r="C491" s="64" t="str">
        <f ca="1">IFERROR(IF(INDEX(INDIRECT(area_gestora&amp;"!$D$6:$D$1000"),linha_itemPAC+1)="N/A","N/A", IF(INDEX(INDIRECT(area_gestora&amp;"!$D$6:$D$1000"),linha_itemPAC+1)="","NÃO INFORMADO", IF(INDEX(INDIRECT(area_gestora&amp;"!$D$6:$D$1000"),linha_itemPAC+1)=0,"NÃO INFORMADO", INDEX(INDIRECT(area_gestora&amp;"!$D$6:$D$1000"),linha_itemPAC+1)))),"")</f>
        <v/>
      </c>
      <c r="D491" s="64" t="str">
        <f ca="1">IFERROR(IF(ISERROR(VALUE(Dados_tratados[[#This Row],[Catálogo]]))=FALSE,Dados_tratados[[#This Row],[Catálogo]],VLOOKUP(Dados_tratados[[#This Row],[Catálogo]],$S$3:$T$6,2,FALSE)),"")</f>
        <v/>
      </c>
      <c r="E491" s="64" t="str">
        <f ca="1">IFERROR(IF(INDEX(INDIRECT(area_gestora&amp;"!$E$6:$E$1000"),linha_itemPAC+1)="N/A",9999999,
IF(INDEX(INDIRECT(area_gestora&amp;"!$E$6:$E$1000"),linha_itemPAC+1)="",0,
VALUE(INDEX(INDIRECT(area_gestora&amp;"!$E$6:$E$1000"),linha_itemPAC+1)))),"")</f>
        <v/>
      </c>
      <c r="F491" s="64" t="str">
        <f ca="1">IFERROR(IF(Dados_tratados[[#This Row],[Código CATSER ou Classe CATMAT]]="","",VALUE(1&amp;TEXT(Dados_tratados[[#This Row],[Código CATSER ou Classe CATMAT]],"0000000")&amp;Dados_tratados[[#This Row],[ID Catálogo]])),"")</f>
        <v/>
      </c>
      <c r="G491" s="64" t="str">
        <f ca="1">IF(Dados_tratados[[#This Row],[Código CATSER ou Classe CATMAT]]="","",COUNTIF(catmat_col_range,Dados_tratados[[#This Row],[Concatenação ID 1-catálogo-código]])&amp;"-"&amp;Dados_tratados[[#This Row],[Concatenação ID 1-catálogo-código]])</f>
        <v/>
      </c>
      <c r="H491" s="65" t="str">
        <f ca="1">IFERROR(INDEX(INDIRECT(area_gestora&amp;"!$L$6:$L$1000"),linha_itemPAC+1),"")</f>
        <v/>
      </c>
      <c r="I491" s="66" t="str">
        <f ca="1">Dados_tratados[[#This Row],[Área Gestora]]&amp;"-"&amp;Dados_tratados[[#This Row],[ID PCA]]</f>
        <v>-</v>
      </c>
      <c r="K491" s="67" t="str">
        <f ca="1">IFERROR(SMALL(Dados_tratados[Concatenação ID 1-catálogo-código],ROW(Dados_tratados[[#This Row],[Concatenação ID 1-catálogo-código]])-2),"")</f>
        <v/>
      </c>
      <c r="L491" s="67" t="str">
        <f ca="1">IFERROR(INDEX('Tratamento de dados'!$S$3:$S$6,MATCH(VALUE(RIGHT(Dados_ordenados[[#This Row],[ID 1-catálogo-código]],1)),'Tratamento de dados'!$T$3:$T$6,0)),"")</f>
        <v/>
      </c>
      <c r="M491" s="67" t="str">
        <f ca="1">IFERROR(VALUE(MID(Dados_ordenados[[#This Row],[ID 1-catálogo-código]],2,7)),"")</f>
        <v/>
      </c>
      <c r="N491" s="68" t="str">
        <f ca="1">IFERROR(VLOOKUP(COUNTIF(catmat_ord_col_range,Dados_ordenados[[#This Row],[ID 1-catálogo-código]])&amp;"-"&amp;Dados_ordenados[[#This Row],[ID 1-catálogo-código]],Dados_tratados[[CATMAT/CATSER - Contagem de ocorrências]:[Área Gestora + ID]],2,FALSE),"")</f>
        <v/>
      </c>
      <c r="O491" s="69" t="str">
        <f ca="1">IFERROR(VLOOKUP(COUNTIF(catmat_ord_col_range,Dados_ordenados[[#This Row],[ID 1-catálogo-código]])&amp;"-"&amp;Dados_ordenados[[#This Row],[ID 1-catálogo-código]],Dados_tratados[[CATMAT/CATSER - Contagem de ocorrências]:[Área Gestora + ID]],3,FALSE),"")</f>
        <v/>
      </c>
      <c r="P491" s="70" t="str">
        <f ca="1">IF(OR(Dados_ordenados[[#This Row],[ID 1-catálogo-código]]="",Dados_ordenados[[#This Row],[ID 1-catálogo-código]]&lt;&gt;catmat_anterior),Dados_ordenados[[#This Row],[Área Gestora-ID]],areagestoraID_anterior&amp;", "&amp;Dados_ordenados[[#This Row],[Área Gestora-ID]])</f>
        <v/>
      </c>
      <c r="Q491" s="70" t="str">
        <f ca="1">IF(OR(Dados_ordenados[[#This Row],[ID 1-catálogo-código]]="",Dados_ordenados[[#This Row],[ID 1-catálogo-código]]&lt;&gt;catmat_proximo),Dados_ordenados[[#This Row],[ID concatenado por catálogo/código]],"")</f>
        <v/>
      </c>
    </row>
    <row r="492" spans="1:17" x14ac:dyDescent="0.25">
      <c r="A492" s="63" t="str">
        <f ca="1">area_gestora_concatenada</f>
        <v/>
      </c>
      <c r="B492" s="64" t="str">
        <f ca="1">IFERROR(IF(INDEX(INDIRECT(area_gestora&amp;"!$B$6:$B$1000"),linha_itemPAC+1)=0,"NÃO INFORMADO",INDEX(INDIRECT(area_gestora&amp;"!$B$6:$B$1000"),linha_itemPAC+1)),"")</f>
        <v/>
      </c>
      <c r="C492" s="64" t="str">
        <f ca="1">IFERROR(IF(INDEX(INDIRECT(area_gestora&amp;"!$D$6:$D$1000"),linha_itemPAC+1)="N/A","N/A", IF(INDEX(INDIRECT(area_gestora&amp;"!$D$6:$D$1000"),linha_itemPAC+1)="","NÃO INFORMADO", IF(INDEX(INDIRECT(area_gestora&amp;"!$D$6:$D$1000"),linha_itemPAC+1)=0,"NÃO INFORMADO", INDEX(INDIRECT(area_gestora&amp;"!$D$6:$D$1000"),linha_itemPAC+1)))),"")</f>
        <v/>
      </c>
      <c r="D492" s="64" t="str">
        <f ca="1">IFERROR(IF(ISERROR(VALUE(Dados_tratados[[#This Row],[Catálogo]]))=FALSE,Dados_tratados[[#This Row],[Catálogo]],VLOOKUP(Dados_tratados[[#This Row],[Catálogo]],$S$3:$T$6,2,FALSE)),"")</f>
        <v/>
      </c>
      <c r="E492" s="64" t="str">
        <f ca="1">IFERROR(IF(INDEX(INDIRECT(area_gestora&amp;"!$E$6:$E$1000"),linha_itemPAC+1)="N/A",9999999,
IF(INDEX(INDIRECT(area_gestora&amp;"!$E$6:$E$1000"),linha_itemPAC+1)="",0,
VALUE(INDEX(INDIRECT(area_gestora&amp;"!$E$6:$E$1000"),linha_itemPAC+1)))),"")</f>
        <v/>
      </c>
      <c r="F492" s="64" t="str">
        <f ca="1">IFERROR(IF(Dados_tratados[[#This Row],[Código CATSER ou Classe CATMAT]]="","",VALUE(1&amp;TEXT(Dados_tratados[[#This Row],[Código CATSER ou Classe CATMAT]],"0000000")&amp;Dados_tratados[[#This Row],[ID Catálogo]])),"")</f>
        <v/>
      </c>
      <c r="G492" s="64" t="str">
        <f ca="1">IF(Dados_tratados[[#This Row],[Código CATSER ou Classe CATMAT]]="","",COUNTIF(catmat_col_range,Dados_tratados[[#This Row],[Concatenação ID 1-catálogo-código]])&amp;"-"&amp;Dados_tratados[[#This Row],[Concatenação ID 1-catálogo-código]])</f>
        <v/>
      </c>
      <c r="H492" s="65" t="str">
        <f ca="1">IFERROR(INDEX(INDIRECT(area_gestora&amp;"!$L$6:$L$1000"),linha_itemPAC+1),"")</f>
        <v/>
      </c>
      <c r="I492" s="66" t="str">
        <f ca="1">Dados_tratados[[#This Row],[Área Gestora]]&amp;"-"&amp;Dados_tratados[[#This Row],[ID PCA]]</f>
        <v>-</v>
      </c>
      <c r="K492" s="67" t="str">
        <f ca="1">IFERROR(SMALL(Dados_tratados[Concatenação ID 1-catálogo-código],ROW(Dados_tratados[[#This Row],[Concatenação ID 1-catálogo-código]])-2),"")</f>
        <v/>
      </c>
      <c r="L492" s="67" t="str">
        <f ca="1">IFERROR(INDEX('Tratamento de dados'!$S$3:$S$6,MATCH(VALUE(RIGHT(Dados_ordenados[[#This Row],[ID 1-catálogo-código]],1)),'Tratamento de dados'!$T$3:$T$6,0)),"")</f>
        <v/>
      </c>
      <c r="M492" s="67" t="str">
        <f ca="1">IFERROR(VALUE(MID(Dados_ordenados[[#This Row],[ID 1-catálogo-código]],2,7)),"")</f>
        <v/>
      </c>
      <c r="N492" s="68" t="str">
        <f ca="1">IFERROR(VLOOKUP(COUNTIF(catmat_ord_col_range,Dados_ordenados[[#This Row],[ID 1-catálogo-código]])&amp;"-"&amp;Dados_ordenados[[#This Row],[ID 1-catálogo-código]],Dados_tratados[[CATMAT/CATSER - Contagem de ocorrências]:[Área Gestora + ID]],2,FALSE),"")</f>
        <v/>
      </c>
      <c r="O492" s="69" t="str">
        <f ca="1">IFERROR(VLOOKUP(COUNTIF(catmat_ord_col_range,Dados_ordenados[[#This Row],[ID 1-catálogo-código]])&amp;"-"&amp;Dados_ordenados[[#This Row],[ID 1-catálogo-código]],Dados_tratados[[CATMAT/CATSER - Contagem de ocorrências]:[Área Gestora + ID]],3,FALSE),"")</f>
        <v/>
      </c>
      <c r="P492" s="70" t="str">
        <f ca="1">IF(OR(Dados_ordenados[[#This Row],[ID 1-catálogo-código]]="",Dados_ordenados[[#This Row],[ID 1-catálogo-código]]&lt;&gt;catmat_anterior),Dados_ordenados[[#This Row],[Área Gestora-ID]],areagestoraID_anterior&amp;", "&amp;Dados_ordenados[[#This Row],[Área Gestora-ID]])</f>
        <v/>
      </c>
      <c r="Q492" s="70" t="str">
        <f ca="1">IF(OR(Dados_ordenados[[#This Row],[ID 1-catálogo-código]]="",Dados_ordenados[[#This Row],[ID 1-catálogo-código]]&lt;&gt;catmat_proximo),Dados_ordenados[[#This Row],[ID concatenado por catálogo/código]],"")</f>
        <v/>
      </c>
    </row>
    <row r="493" spans="1:17" x14ac:dyDescent="0.25">
      <c r="A493" s="63" t="str">
        <f ca="1">area_gestora_concatenada</f>
        <v/>
      </c>
      <c r="B493" s="64" t="str">
        <f ca="1">IFERROR(IF(INDEX(INDIRECT(area_gestora&amp;"!$B$6:$B$1000"),linha_itemPAC+1)=0,"NÃO INFORMADO",INDEX(INDIRECT(area_gestora&amp;"!$B$6:$B$1000"),linha_itemPAC+1)),"")</f>
        <v/>
      </c>
      <c r="C493" s="64" t="str">
        <f ca="1">IFERROR(IF(INDEX(INDIRECT(area_gestora&amp;"!$D$6:$D$1000"),linha_itemPAC+1)="N/A","N/A", IF(INDEX(INDIRECT(area_gestora&amp;"!$D$6:$D$1000"),linha_itemPAC+1)="","NÃO INFORMADO", IF(INDEX(INDIRECT(area_gestora&amp;"!$D$6:$D$1000"),linha_itemPAC+1)=0,"NÃO INFORMADO", INDEX(INDIRECT(area_gestora&amp;"!$D$6:$D$1000"),linha_itemPAC+1)))),"")</f>
        <v/>
      </c>
      <c r="D493" s="64" t="str">
        <f ca="1">IFERROR(IF(ISERROR(VALUE(Dados_tratados[[#This Row],[Catálogo]]))=FALSE,Dados_tratados[[#This Row],[Catálogo]],VLOOKUP(Dados_tratados[[#This Row],[Catálogo]],$S$3:$T$6,2,FALSE)),"")</f>
        <v/>
      </c>
      <c r="E493" s="64" t="str">
        <f ca="1">IFERROR(IF(INDEX(INDIRECT(area_gestora&amp;"!$E$6:$E$1000"),linha_itemPAC+1)="N/A",9999999,
IF(INDEX(INDIRECT(area_gestora&amp;"!$E$6:$E$1000"),linha_itemPAC+1)="",0,
VALUE(INDEX(INDIRECT(area_gestora&amp;"!$E$6:$E$1000"),linha_itemPAC+1)))),"")</f>
        <v/>
      </c>
      <c r="F493" s="64" t="str">
        <f ca="1">IFERROR(IF(Dados_tratados[[#This Row],[Código CATSER ou Classe CATMAT]]="","",VALUE(1&amp;TEXT(Dados_tratados[[#This Row],[Código CATSER ou Classe CATMAT]],"0000000")&amp;Dados_tratados[[#This Row],[ID Catálogo]])),"")</f>
        <v/>
      </c>
      <c r="G493" s="64" t="str">
        <f ca="1">IF(Dados_tratados[[#This Row],[Código CATSER ou Classe CATMAT]]="","",COUNTIF(catmat_col_range,Dados_tratados[[#This Row],[Concatenação ID 1-catálogo-código]])&amp;"-"&amp;Dados_tratados[[#This Row],[Concatenação ID 1-catálogo-código]])</f>
        <v/>
      </c>
      <c r="H493" s="65" t="str">
        <f ca="1">IFERROR(INDEX(INDIRECT(area_gestora&amp;"!$L$6:$L$1000"),linha_itemPAC+1),"")</f>
        <v/>
      </c>
      <c r="I493" s="66" t="str">
        <f ca="1">Dados_tratados[[#This Row],[Área Gestora]]&amp;"-"&amp;Dados_tratados[[#This Row],[ID PCA]]</f>
        <v>-</v>
      </c>
      <c r="K493" s="67" t="str">
        <f ca="1">IFERROR(SMALL(Dados_tratados[Concatenação ID 1-catálogo-código],ROW(Dados_tratados[[#This Row],[Concatenação ID 1-catálogo-código]])-2),"")</f>
        <v/>
      </c>
      <c r="L493" s="67" t="str">
        <f ca="1">IFERROR(INDEX('Tratamento de dados'!$S$3:$S$6,MATCH(VALUE(RIGHT(Dados_ordenados[[#This Row],[ID 1-catálogo-código]],1)),'Tratamento de dados'!$T$3:$T$6,0)),"")</f>
        <v/>
      </c>
      <c r="M493" s="67" t="str">
        <f ca="1">IFERROR(VALUE(MID(Dados_ordenados[[#This Row],[ID 1-catálogo-código]],2,7)),"")</f>
        <v/>
      </c>
      <c r="N493" s="68" t="str">
        <f ca="1">IFERROR(VLOOKUP(COUNTIF(catmat_ord_col_range,Dados_ordenados[[#This Row],[ID 1-catálogo-código]])&amp;"-"&amp;Dados_ordenados[[#This Row],[ID 1-catálogo-código]],Dados_tratados[[CATMAT/CATSER - Contagem de ocorrências]:[Área Gestora + ID]],2,FALSE),"")</f>
        <v/>
      </c>
      <c r="O493" s="69" t="str">
        <f ca="1">IFERROR(VLOOKUP(COUNTIF(catmat_ord_col_range,Dados_ordenados[[#This Row],[ID 1-catálogo-código]])&amp;"-"&amp;Dados_ordenados[[#This Row],[ID 1-catálogo-código]],Dados_tratados[[CATMAT/CATSER - Contagem de ocorrências]:[Área Gestora + ID]],3,FALSE),"")</f>
        <v/>
      </c>
      <c r="P493" s="70" t="str">
        <f ca="1">IF(OR(Dados_ordenados[[#This Row],[ID 1-catálogo-código]]="",Dados_ordenados[[#This Row],[ID 1-catálogo-código]]&lt;&gt;catmat_anterior),Dados_ordenados[[#This Row],[Área Gestora-ID]],areagestoraID_anterior&amp;", "&amp;Dados_ordenados[[#This Row],[Área Gestora-ID]])</f>
        <v/>
      </c>
      <c r="Q493" s="70" t="str">
        <f ca="1">IF(OR(Dados_ordenados[[#This Row],[ID 1-catálogo-código]]="",Dados_ordenados[[#This Row],[ID 1-catálogo-código]]&lt;&gt;catmat_proximo),Dados_ordenados[[#This Row],[ID concatenado por catálogo/código]],"")</f>
        <v/>
      </c>
    </row>
    <row r="494" spans="1:17" x14ac:dyDescent="0.25">
      <c r="A494" s="63" t="str">
        <f ca="1">area_gestora_concatenada</f>
        <v/>
      </c>
      <c r="B494" s="64" t="str">
        <f ca="1">IFERROR(IF(INDEX(INDIRECT(area_gestora&amp;"!$B$6:$B$1000"),linha_itemPAC+1)=0,"NÃO INFORMADO",INDEX(INDIRECT(area_gestora&amp;"!$B$6:$B$1000"),linha_itemPAC+1)),"")</f>
        <v/>
      </c>
      <c r="C494" s="64" t="str">
        <f ca="1">IFERROR(IF(INDEX(INDIRECT(area_gestora&amp;"!$D$6:$D$1000"),linha_itemPAC+1)="N/A","N/A", IF(INDEX(INDIRECT(area_gestora&amp;"!$D$6:$D$1000"),linha_itemPAC+1)="","NÃO INFORMADO", IF(INDEX(INDIRECT(area_gestora&amp;"!$D$6:$D$1000"),linha_itemPAC+1)=0,"NÃO INFORMADO", INDEX(INDIRECT(area_gestora&amp;"!$D$6:$D$1000"),linha_itemPAC+1)))),"")</f>
        <v/>
      </c>
      <c r="D494" s="64" t="str">
        <f ca="1">IFERROR(IF(ISERROR(VALUE(Dados_tratados[[#This Row],[Catálogo]]))=FALSE,Dados_tratados[[#This Row],[Catálogo]],VLOOKUP(Dados_tratados[[#This Row],[Catálogo]],$S$3:$T$6,2,FALSE)),"")</f>
        <v/>
      </c>
      <c r="E494" s="64" t="str">
        <f ca="1">IFERROR(IF(INDEX(INDIRECT(area_gestora&amp;"!$E$6:$E$1000"),linha_itemPAC+1)="N/A",9999999,
IF(INDEX(INDIRECT(area_gestora&amp;"!$E$6:$E$1000"),linha_itemPAC+1)="",0,
VALUE(INDEX(INDIRECT(area_gestora&amp;"!$E$6:$E$1000"),linha_itemPAC+1)))),"")</f>
        <v/>
      </c>
      <c r="F494" s="64" t="str">
        <f ca="1">IFERROR(IF(Dados_tratados[[#This Row],[Código CATSER ou Classe CATMAT]]="","",VALUE(1&amp;TEXT(Dados_tratados[[#This Row],[Código CATSER ou Classe CATMAT]],"0000000")&amp;Dados_tratados[[#This Row],[ID Catálogo]])),"")</f>
        <v/>
      </c>
      <c r="G494" s="64" t="str">
        <f ca="1">IF(Dados_tratados[[#This Row],[Código CATSER ou Classe CATMAT]]="","",COUNTIF(catmat_col_range,Dados_tratados[[#This Row],[Concatenação ID 1-catálogo-código]])&amp;"-"&amp;Dados_tratados[[#This Row],[Concatenação ID 1-catálogo-código]])</f>
        <v/>
      </c>
      <c r="H494" s="65" t="str">
        <f ca="1">IFERROR(INDEX(INDIRECT(area_gestora&amp;"!$L$6:$L$1000"),linha_itemPAC+1),"")</f>
        <v/>
      </c>
      <c r="I494" s="66" t="str">
        <f ca="1">Dados_tratados[[#This Row],[Área Gestora]]&amp;"-"&amp;Dados_tratados[[#This Row],[ID PCA]]</f>
        <v>-</v>
      </c>
      <c r="K494" s="67" t="str">
        <f ca="1">IFERROR(SMALL(Dados_tratados[Concatenação ID 1-catálogo-código],ROW(Dados_tratados[[#This Row],[Concatenação ID 1-catálogo-código]])-2),"")</f>
        <v/>
      </c>
      <c r="L494" s="67" t="str">
        <f ca="1">IFERROR(INDEX('Tratamento de dados'!$S$3:$S$6,MATCH(VALUE(RIGHT(Dados_ordenados[[#This Row],[ID 1-catálogo-código]],1)),'Tratamento de dados'!$T$3:$T$6,0)),"")</f>
        <v/>
      </c>
      <c r="M494" s="67" t="str">
        <f ca="1">IFERROR(VALUE(MID(Dados_ordenados[[#This Row],[ID 1-catálogo-código]],2,7)),"")</f>
        <v/>
      </c>
      <c r="N494" s="68" t="str">
        <f ca="1">IFERROR(VLOOKUP(COUNTIF(catmat_ord_col_range,Dados_ordenados[[#This Row],[ID 1-catálogo-código]])&amp;"-"&amp;Dados_ordenados[[#This Row],[ID 1-catálogo-código]],Dados_tratados[[CATMAT/CATSER - Contagem de ocorrências]:[Área Gestora + ID]],2,FALSE),"")</f>
        <v/>
      </c>
      <c r="O494" s="69" t="str">
        <f ca="1">IFERROR(VLOOKUP(COUNTIF(catmat_ord_col_range,Dados_ordenados[[#This Row],[ID 1-catálogo-código]])&amp;"-"&amp;Dados_ordenados[[#This Row],[ID 1-catálogo-código]],Dados_tratados[[CATMAT/CATSER - Contagem de ocorrências]:[Área Gestora + ID]],3,FALSE),"")</f>
        <v/>
      </c>
      <c r="P494" s="70" t="str">
        <f ca="1">IF(OR(Dados_ordenados[[#This Row],[ID 1-catálogo-código]]="",Dados_ordenados[[#This Row],[ID 1-catálogo-código]]&lt;&gt;catmat_anterior),Dados_ordenados[[#This Row],[Área Gestora-ID]],areagestoraID_anterior&amp;", "&amp;Dados_ordenados[[#This Row],[Área Gestora-ID]])</f>
        <v/>
      </c>
      <c r="Q494" s="70" t="str">
        <f ca="1">IF(OR(Dados_ordenados[[#This Row],[ID 1-catálogo-código]]="",Dados_ordenados[[#This Row],[ID 1-catálogo-código]]&lt;&gt;catmat_proximo),Dados_ordenados[[#This Row],[ID concatenado por catálogo/código]],"")</f>
        <v/>
      </c>
    </row>
    <row r="495" spans="1:17" x14ac:dyDescent="0.25">
      <c r="A495" s="63" t="str">
        <f ca="1">area_gestora_concatenada</f>
        <v/>
      </c>
      <c r="B495" s="64" t="str">
        <f ca="1">IFERROR(IF(INDEX(INDIRECT(area_gestora&amp;"!$B$6:$B$1000"),linha_itemPAC+1)=0,"NÃO INFORMADO",INDEX(INDIRECT(area_gestora&amp;"!$B$6:$B$1000"),linha_itemPAC+1)),"")</f>
        <v/>
      </c>
      <c r="C495" s="64" t="str">
        <f ca="1">IFERROR(IF(INDEX(INDIRECT(area_gestora&amp;"!$D$6:$D$1000"),linha_itemPAC+1)="N/A","N/A", IF(INDEX(INDIRECT(area_gestora&amp;"!$D$6:$D$1000"),linha_itemPAC+1)="","NÃO INFORMADO", IF(INDEX(INDIRECT(area_gestora&amp;"!$D$6:$D$1000"),linha_itemPAC+1)=0,"NÃO INFORMADO", INDEX(INDIRECT(area_gestora&amp;"!$D$6:$D$1000"),linha_itemPAC+1)))),"")</f>
        <v/>
      </c>
      <c r="D495" s="64" t="str">
        <f ca="1">IFERROR(IF(ISERROR(VALUE(Dados_tratados[[#This Row],[Catálogo]]))=FALSE,Dados_tratados[[#This Row],[Catálogo]],VLOOKUP(Dados_tratados[[#This Row],[Catálogo]],$S$3:$T$6,2,FALSE)),"")</f>
        <v/>
      </c>
      <c r="E495" s="64" t="str">
        <f ca="1">IFERROR(IF(INDEX(INDIRECT(area_gestora&amp;"!$E$6:$E$1000"),linha_itemPAC+1)="N/A",9999999,
IF(INDEX(INDIRECT(area_gestora&amp;"!$E$6:$E$1000"),linha_itemPAC+1)="",0,
VALUE(INDEX(INDIRECT(area_gestora&amp;"!$E$6:$E$1000"),linha_itemPAC+1)))),"")</f>
        <v/>
      </c>
      <c r="F495" s="64" t="str">
        <f ca="1">IFERROR(IF(Dados_tratados[[#This Row],[Código CATSER ou Classe CATMAT]]="","",VALUE(1&amp;TEXT(Dados_tratados[[#This Row],[Código CATSER ou Classe CATMAT]],"0000000")&amp;Dados_tratados[[#This Row],[ID Catálogo]])),"")</f>
        <v/>
      </c>
      <c r="G495" s="64" t="str">
        <f ca="1">IF(Dados_tratados[[#This Row],[Código CATSER ou Classe CATMAT]]="","",COUNTIF(catmat_col_range,Dados_tratados[[#This Row],[Concatenação ID 1-catálogo-código]])&amp;"-"&amp;Dados_tratados[[#This Row],[Concatenação ID 1-catálogo-código]])</f>
        <v/>
      </c>
      <c r="H495" s="65" t="str">
        <f ca="1">IFERROR(INDEX(INDIRECT(area_gestora&amp;"!$L$6:$L$1000"),linha_itemPAC+1),"")</f>
        <v/>
      </c>
      <c r="I495" s="66" t="str">
        <f ca="1">Dados_tratados[[#This Row],[Área Gestora]]&amp;"-"&amp;Dados_tratados[[#This Row],[ID PCA]]</f>
        <v>-</v>
      </c>
      <c r="K495" s="67" t="str">
        <f ca="1">IFERROR(SMALL(Dados_tratados[Concatenação ID 1-catálogo-código],ROW(Dados_tratados[[#This Row],[Concatenação ID 1-catálogo-código]])-2),"")</f>
        <v/>
      </c>
      <c r="L495" s="67" t="str">
        <f ca="1">IFERROR(INDEX('Tratamento de dados'!$S$3:$S$6,MATCH(VALUE(RIGHT(Dados_ordenados[[#This Row],[ID 1-catálogo-código]],1)),'Tratamento de dados'!$T$3:$T$6,0)),"")</f>
        <v/>
      </c>
      <c r="M495" s="67" t="str">
        <f ca="1">IFERROR(VALUE(MID(Dados_ordenados[[#This Row],[ID 1-catálogo-código]],2,7)),"")</f>
        <v/>
      </c>
      <c r="N495" s="68" t="str">
        <f ca="1">IFERROR(VLOOKUP(COUNTIF(catmat_ord_col_range,Dados_ordenados[[#This Row],[ID 1-catálogo-código]])&amp;"-"&amp;Dados_ordenados[[#This Row],[ID 1-catálogo-código]],Dados_tratados[[CATMAT/CATSER - Contagem de ocorrências]:[Área Gestora + ID]],2,FALSE),"")</f>
        <v/>
      </c>
      <c r="O495" s="69" t="str">
        <f ca="1">IFERROR(VLOOKUP(COUNTIF(catmat_ord_col_range,Dados_ordenados[[#This Row],[ID 1-catálogo-código]])&amp;"-"&amp;Dados_ordenados[[#This Row],[ID 1-catálogo-código]],Dados_tratados[[CATMAT/CATSER - Contagem de ocorrências]:[Área Gestora + ID]],3,FALSE),"")</f>
        <v/>
      </c>
      <c r="P495" s="70" t="str">
        <f ca="1">IF(OR(Dados_ordenados[[#This Row],[ID 1-catálogo-código]]="",Dados_ordenados[[#This Row],[ID 1-catálogo-código]]&lt;&gt;catmat_anterior),Dados_ordenados[[#This Row],[Área Gestora-ID]],areagestoraID_anterior&amp;", "&amp;Dados_ordenados[[#This Row],[Área Gestora-ID]])</f>
        <v/>
      </c>
      <c r="Q495" s="70" t="str">
        <f ca="1">IF(OR(Dados_ordenados[[#This Row],[ID 1-catálogo-código]]="",Dados_ordenados[[#This Row],[ID 1-catálogo-código]]&lt;&gt;catmat_proximo),Dados_ordenados[[#This Row],[ID concatenado por catálogo/código]],"")</f>
        <v/>
      </c>
    </row>
    <row r="496" spans="1:17" x14ac:dyDescent="0.25">
      <c r="A496" s="63" t="str">
        <f ca="1">area_gestora_concatenada</f>
        <v/>
      </c>
      <c r="B496" s="64" t="str">
        <f ca="1">IFERROR(IF(INDEX(INDIRECT(area_gestora&amp;"!$B$6:$B$1000"),linha_itemPAC+1)=0,"NÃO INFORMADO",INDEX(INDIRECT(area_gestora&amp;"!$B$6:$B$1000"),linha_itemPAC+1)),"")</f>
        <v/>
      </c>
      <c r="C496" s="64" t="str">
        <f ca="1">IFERROR(IF(INDEX(INDIRECT(area_gestora&amp;"!$D$6:$D$1000"),linha_itemPAC+1)="N/A","N/A", IF(INDEX(INDIRECT(area_gestora&amp;"!$D$6:$D$1000"),linha_itemPAC+1)="","NÃO INFORMADO", IF(INDEX(INDIRECT(area_gestora&amp;"!$D$6:$D$1000"),linha_itemPAC+1)=0,"NÃO INFORMADO", INDEX(INDIRECT(area_gestora&amp;"!$D$6:$D$1000"),linha_itemPAC+1)))),"")</f>
        <v/>
      </c>
      <c r="D496" s="64" t="str">
        <f ca="1">IFERROR(IF(ISERROR(VALUE(Dados_tratados[[#This Row],[Catálogo]]))=FALSE,Dados_tratados[[#This Row],[Catálogo]],VLOOKUP(Dados_tratados[[#This Row],[Catálogo]],$S$3:$T$6,2,FALSE)),"")</f>
        <v/>
      </c>
      <c r="E496" s="64" t="str">
        <f ca="1">IFERROR(IF(INDEX(INDIRECT(area_gestora&amp;"!$E$6:$E$1000"),linha_itemPAC+1)="N/A",9999999,
IF(INDEX(INDIRECT(area_gestora&amp;"!$E$6:$E$1000"),linha_itemPAC+1)="",0,
VALUE(INDEX(INDIRECT(area_gestora&amp;"!$E$6:$E$1000"),linha_itemPAC+1)))),"")</f>
        <v/>
      </c>
      <c r="F496" s="64" t="str">
        <f ca="1">IFERROR(IF(Dados_tratados[[#This Row],[Código CATSER ou Classe CATMAT]]="","",VALUE(1&amp;TEXT(Dados_tratados[[#This Row],[Código CATSER ou Classe CATMAT]],"0000000")&amp;Dados_tratados[[#This Row],[ID Catálogo]])),"")</f>
        <v/>
      </c>
      <c r="G496" s="64" t="str">
        <f ca="1">IF(Dados_tratados[[#This Row],[Código CATSER ou Classe CATMAT]]="","",COUNTIF(catmat_col_range,Dados_tratados[[#This Row],[Concatenação ID 1-catálogo-código]])&amp;"-"&amp;Dados_tratados[[#This Row],[Concatenação ID 1-catálogo-código]])</f>
        <v/>
      </c>
      <c r="H496" s="65" t="str">
        <f ca="1">IFERROR(INDEX(INDIRECT(area_gestora&amp;"!$L$6:$L$1000"),linha_itemPAC+1),"")</f>
        <v/>
      </c>
      <c r="I496" s="66" t="str">
        <f ca="1">Dados_tratados[[#This Row],[Área Gestora]]&amp;"-"&amp;Dados_tratados[[#This Row],[ID PCA]]</f>
        <v>-</v>
      </c>
      <c r="K496" s="67" t="str">
        <f ca="1">IFERROR(SMALL(Dados_tratados[Concatenação ID 1-catálogo-código],ROW(Dados_tratados[[#This Row],[Concatenação ID 1-catálogo-código]])-2),"")</f>
        <v/>
      </c>
      <c r="L496" s="67" t="str">
        <f ca="1">IFERROR(INDEX('Tratamento de dados'!$S$3:$S$6,MATCH(VALUE(RIGHT(Dados_ordenados[[#This Row],[ID 1-catálogo-código]],1)),'Tratamento de dados'!$T$3:$T$6,0)),"")</f>
        <v/>
      </c>
      <c r="M496" s="67" t="str">
        <f ca="1">IFERROR(VALUE(MID(Dados_ordenados[[#This Row],[ID 1-catálogo-código]],2,7)),"")</f>
        <v/>
      </c>
      <c r="N496" s="68" t="str">
        <f ca="1">IFERROR(VLOOKUP(COUNTIF(catmat_ord_col_range,Dados_ordenados[[#This Row],[ID 1-catálogo-código]])&amp;"-"&amp;Dados_ordenados[[#This Row],[ID 1-catálogo-código]],Dados_tratados[[CATMAT/CATSER - Contagem de ocorrências]:[Área Gestora + ID]],2,FALSE),"")</f>
        <v/>
      </c>
      <c r="O496" s="69" t="str">
        <f ca="1">IFERROR(VLOOKUP(COUNTIF(catmat_ord_col_range,Dados_ordenados[[#This Row],[ID 1-catálogo-código]])&amp;"-"&amp;Dados_ordenados[[#This Row],[ID 1-catálogo-código]],Dados_tratados[[CATMAT/CATSER - Contagem de ocorrências]:[Área Gestora + ID]],3,FALSE),"")</f>
        <v/>
      </c>
      <c r="P496" s="70" t="str">
        <f ca="1">IF(OR(Dados_ordenados[[#This Row],[ID 1-catálogo-código]]="",Dados_ordenados[[#This Row],[ID 1-catálogo-código]]&lt;&gt;catmat_anterior),Dados_ordenados[[#This Row],[Área Gestora-ID]],areagestoraID_anterior&amp;", "&amp;Dados_ordenados[[#This Row],[Área Gestora-ID]])</f>
        <v/>
      </c>
      <c r="Q496" s="70" t="str">
        <f ca="1">IF(OR(Dados_ordenados[[#This Row],[ID 1-catálogo-código]]="",Dados_ordenados[[#This Row],[ID 1-catálogo-código]]&lt;&gt;catmat_proximo),Dados_ordenados[[#This Row],[ID concatenado por catálogo/código]],"")</f>
        <v/>
      </c>
    </row>
    <row r="497" spans="1:17" x14ac:dyDescent="0.25">
      <c r="A497" s="63" t="str">
        <f ca="1">area_gestora_concatenada</f>
        <v/>
      </c>
      <c r="B497" s="64" t="str">
        <f ca="1">IFERROR(IF(INDEX(INDIRECT(area_gestora&amp;"!$B$6:$B$1000"),linha_itemPAC+1)=0,"NÃO INFORMADO",INDEX(INDIRECT(area_gestora&amp;"!$B$6:$B$1000"),linha_itemPAC+1)),"")</f>
        <v/>
      </c>
      <c r="C497" s="64" t="str">
        <f ca="1">IFERROR(IF(INDEX(INDIRECT(area_gestora&amp;"!$D$6:$D$1000"),linha_itemPAC+1)="N/A","N/A", IF(INDEX(INDIRECT(area_gestora&amp;"!$D$6:$D$1000"),linha_itemPAC+1)="","NÃO INFORMADO", IF(INDEX(INDIRECT(area_gestora&amp;"!$D$6:$D$1000"),linha_itemPAC+1)=0,"NÃO INFORMADO", INDEX(INDIRECT(area_gestora&amp;"!$D$6:$D$1000"),linha_itemPAC+1)))),"")</f>
        <v/>
      </c>
      <c r="D497" s="64" t="str">
        <f ca="1">IFERROR(IF(ISERROR(VALUE(Dados_tratados[[#This Row],[Catálogo]]))=FALSE,Dados_tratados[[#This Row],[Catálogo]],VLOOKUP(Dados_tratados[[#This Row],[Catálogo]],$S$3:$T$6,2,FALSE)),"")</f>
        <v/>
      </c>
      <c r="E497" s="64" t="str">
        <f ca="1">IFERROR(IF(INDEX(INDIRECT(area_gestora&amp;"!$E$6:$E$1000"),linha_itemPAC+1)="N/A",9999999,
IF(INDEX(INDIRECT(area_gestora&amp;"!$E$6:$E$1000"),linha_itemPAC+1)="",0,
VALUE(INDEX(INDIRECT(area_gestora&amp;"!$E$6:$E$1000"),linha_itemPAC+1)))),"")</f>
        <v/>
      </c>
      <c r="F497" s="64" t="str">
        <f ca="1">IFERROR(IF(Dados_tratados[[#This Row],[Código CATSER ou Classe CATMAT]]="","",VALUE(1&amp;TEXT(Dados_tratados[[#This Row],[Código CATSER ou Classe CATMAT]],"0000000")&amp;Dados_tratados[[#This Row],[ID Catálogo]])),"")</f>
        <v/>
      </c>
      <c r="G497" s="64" t="str">
        <f ca="1">IF(Dados_tratados[[#This Row],[Código CATSER ou Classe CATMAT]]="","",COUNTIF(catmat_col_range,Dados_tratados[[#This Row],[Concatenação ID 1-catálogo-código]])&amp;"-"&amp;Dados_tratados[[#This Row],[Concatenação ID 1-catálogo-código]])</f>
        <v/>
      </c>
      <c r="H497" s="65" t="str">
        <f ca="1">IFERROR(INDEX(INDIRECT(area_gestora&amp;"!$L$6:$L$1000"),linha_itemPAC+1),"")</f>
        <v/>
      </c>
      <c r="I497" s="66" t="str">
        <f ca="1">Dados_tratados[[#This Row],[Área Gestora]]&amp;"-"&amp;Dados_tratados[[#This Row],[ID PCA]]</f>
        <v>-</v>
      </c>
      <c r="K497" s="67" t="str">
        <f ca="1">IFERROR(SMALL(Dados_tratados[Concatenação ID 1-catálogo-código],ROW(Dados_tratados[[#This Row],[Concatenação ID 1-catálogo-código]])-2),"")</f>
        <v/>
      </c>
      <c r="L497" s="67" t="str">
        <f ca="1">IFERROR(INDEX('Tratamento de dados'!$S$3:$S$6,MATCH(VALUE(RIGHT(Dados_ordenados[[#This Row],[ID 1-catálogo-código]],1)),'Tratamento de dados'!$T$3:$T$6,0)),"")</f>
        <v/>
      </c>
      <c r="M497" s="67" t="str">
        <f ca="1">IFERROR(VALUE(MID(Dados_ordenados[[#This Row],[ID 1-catálogo-código]],2,7)),"")</f>
        <v/>
      </c>
      <c r="N497" s="68" t="str">
        <f ca="1">IFERROR(VLOOKUP(COUNTIF(catmat_ord_col_range,Dados_ordenados[[#This Row],[ID 1-catálogo-código]])&amp;"-"&amp;Dados_ordenados[[#This Row],[ID 1-catálogo-código]],Dados_tratados[[CATMAT/CATSER - Contagem de ocorrências]:[Área Gestora + ID]],2,FALSE),"")</f>
        <v/>
      </c>
      <c r="O497" s="69" t="str">
        <f ca="1">IFERROR(VLOOKUP(COUNTIF(catmat_ord_col_range,Dados_ordenados[[#This Row],[ID 1-catálogo-código]])&amp;"-"&amp;Dados_ordenados[[#This Row],[ID 1-catálogo-código]],Dados_tratados[[CATMAT/CATSER - Contagem de ocorrências]:[Área Gestora + ID]],3,FALSE),"")</f>
        <v/>
      </c>
      <c r="P497" s="70" t="str">
        <f ca="1">IF(OR(Dados_ordenados[[#This Row],[ID 1-catálogo-código]]="",Dados_ordenados[[#This Row],[ID 1-catálogo-código]]&lt;&gt;catmat_anterior),Dados_ordenados[[#This Row],[Área Gestora-ID]],areagestoraID_anterior&amp;", "&amp;Dados_ordenados[[#This Row],[Área Gestora-ID]])</f>
        <v/>
      </c>
      <c r="Q497" s="70" t="str">
        <f ca="1">IF(OR(Dados_ordenados[[#This Row],[ID 1-catálogo-código]]="",Dados_ordenados[[#This Row],[ID 1-catálogo-código]]&lt;&gt;catmat_proximo),Dados_ordenados[[#This Row],[ID concatenado por catálogo/código]],"")</f>
        <v/>
      </c>
    </row>
    <row r="498" spans="1:17" x14ac:dyDescent="0.25">
      <c r="A498" s="63" t="str">
        <f ca="1">area_gestora_concatenada</f>
        <v/>
      </c>
      <c r="B498" s="64" t="str">
        <f ca="1">IFERROR(IF(INDEX(INDIRECT(area_gestora&amp;"!$B$6:$B$1000"),linha_itemPAC+1)=0,"NÃO INFORMADO",INDEX(INDIRECT(area_gestora&amp;"!$B$6:$B$1000"),linha_itemPAC+1)),"")</f>
        <v/>
      </c>
      <c r="C498" s="64" t="str">
        <f ca="1">IFERROR(IF(INDEX(INDIRECT(area_gestora&amp;"!$D$6:$D$1000"),linha_itemPAC+1)="N/A","N/A", IF(INDEX(INDIRECT(area_gestora&amp;"!$D$6:$D$1000"),linha_itemPAC+1)="","NÃO INFORMADO", IF(INDEX(INDIRECT(area_gestora&amp;"!$D$6:$D$1000"),linha_itemPAC+1)=0,"NÃO INFORMADO", INDEX(INDIRECT(area_gestora&amp;"!$D$6:$D$1000"),linha_itemPAC+1)))),"")</f>
        <v/>
      </c>
      <c r="D498" s="64" t="str">
        <f ca="1">IFERROR(IF(ISERROR(VALUE(Dados_tratados[[#This Row],[Catálogo]]))=FALSE,Dados_tratados[[#This Row],[Catálogo]],VLOOKUP(Dados_tratados[[#This Row],[Catálogo]],$S$3:$T$6,2,FALSE)),"")</f>
        <v/>
      </c>
      <c r="E498" s="64" t="str">
        <f ca="1">IFERROR(IF(INDEX(INDIRECT(area_gestora&amp;"!$E$6:$E$1000"),linha_itemPAC+1)="N/A",9999999,
IF(INDEX(INDIRECT(area_gestora&amp;"!$E$6:$E$1000"),linha_itemPAC+1)="",0,
VALUE(INDEX(INDIRECT(area_gestora&amp;"!$E$6:$E$1000"),linha_itemPAC+1)))),"")</f>
        <v/>
      </c>
      <c r="F498" s="64" t="str">
        <f ca="1">IFERROR(IF(Dados_tratados[[#This Row],[Código CATSER ou Classe CATMAT]]="","",VALUE(1&amp;TEXT(Dados_tratados[[#This Row],[Código CATSER ou Classe CATMAT]],"0000000")&amp;Dados_tratados[[#This Row],[ID Catálogo]])),"")</f>
        <v/>
      </c>
      <c r="G498" s="64" t="str">
        <f ca="1">IF(Dados_tratados[[#This Row],[Código CATSER ou Classe CATMAT]]="","",COUNTIF(catmat_col_range,Dados_tratados[[#This Row],[Concatenação ID 1-catálogo-código]])&amp;"-"&amp;Dados_tratados[[#This Row],[Concatenação ID 1-catálogo-código]])</f>
        <v/>
      </c>
      <c r="H498" s="65" t="str">
        <f ca="1">IFERROR(INDEX(INDIRECT(area_gestora&amp;"!$L$6:$L$1000"),linha_itemPAC+1),"")</f>
        <v/>
      </c>
      <c r="I498" s="66" t="str">
        <f ca="1">Dados_tratados[[#This Row],[Área Gestora]]&amp;"-"&amp;Dados_tratados[[#This Row],[ID PCA]]</f>
        <v>-</v>
      </c>
      <c r="K498" s="67" t="str">
        <f ca="1">IFERROR(SMALL(Dados_tratados[Concatenação ID 1-catálogo-código],ROW(Dados_tratados[[#This Row],[Concatenação ID 1-catálogo-código]])-2),"")</f>
        <v/>
      </c>
      <c r="L498" s="67" t="str">
        <f ca="1">IFERROR(INDEX('Tratamento de dados'!$S$3:$S$6,MATCH(VALUE(RIGHT(Dados_ordenados[[#This Row],[ID 1-catálogo-código]],1)),'Tratamento de dados'!$T$3:$T$6,0)),"")</f>
        <v/>
      </c>
      <c r="M498" s="67" t="str">
        <f ca="1">IFERROR(VALUE(MID(Dados_ordenados[[#This Row],[ID 1-catálogo-código]],2,7)),"")</f>
        <v/>
      </c>
      <c r="N498" s="68" t="str">
        <f ca="1">IFERROR(VLOOKUP(COUNTIF(catmat_ord_col_range,Dados_ordenados[[#This Row],[ID 1-catálogo-código]])&amp;"-"&amp;Dados_ordenados[[#This Row],[ID 1-catálogo-código]],Dados_tratados[[CATMAT/CATSER - Contagem de ocorrências]:[Área Gestora + ID]],2,FALSE),"")</f>
        <v/>
      </c>
      <c r="O498" s="69" t="str">
        <f ca="1">IFERROR(VLOOKUP(COUNTIF(catmat_ord_col_range,Dados_ordenados[[#This Row],[ID 1-catálogo-código]])&amp;"-"&amp;Dados_ordenados[[#This Row],[ID 1-catálogo-código]],Dados_tratados[[CATMAT/CATSER - Contagem de ocorrências]:[Área Gestora + ID]],3,FALSE),"")</f>
        <v/>
      </c>
      <c r="P498" s="70" t="str">
        <f ca="1">IF(OR(Dados_ordenados[[#This Row],[ID 1-catálogo-código]]="",Dados_ordenados[[#This Row],[ID 1-catálogo-código]]&lt;&gt;catmat_anterior),Dados_ordenados[[#This Row],[Área Gestora-ID]],areagestoraID_anterior&amp;", "&amp;Dados_ordenados[[#This Row],[Área Gestora-ID]])</f>
        <v/>
      </c>
      <c r="Q498" s="70" t="str">
        <f ca="1">IF(OR(Dados_ordenados[[#This Row],[ID 1-catálogo-código]]="",Dados_ordenados[[#This Row],[ID 1-catálogo-código]]&lt;&gt;catmat_proximo),Dados_ordenados[[#This Row],[ID concatenado por catálogo/código]],"")</f>
        <v/>
      </c>
    </row>
    <row r="499" spans="1:17" x14ac:dyDescent="0.25">
      <c r="A499" s="63" t="str">
        <f ca="1">area_gestora_concatenada</f>
        <v/>
      </c>
      <c r="B499" s="64" t="str">
        <f ca="1">IFERROR(IF(INDEX(INDIRECT(area_gestora&amp;"!$B$6:$B$1000"),linha_itemPAC+1)=0,"NÃO INFORMADO",INDEX(INDIRECT(area_gestora&amp;"!$B$6:$B$1000"),linha_itemPAC+1)),"")</f>
        <v/>
      </c>
      <c r="C499" s="64" t="str">
        <f ca="1">IFERROR(IF(INDEX(INDIRECT(area_gestora&amp;"!$D$6:$D$1000"),linha_itemPAC+1)="N/A","N/A", IF(INDEX(INDIRECT(area_gestora&amp;"!$D$6:$D$1000"),linha_itemPAC+1)="","NÃO INFORMADO", IF(INDEX(INDIRECT(area_gestora&amp;"!$D$6:$D$1000"),linha_itemPAC+1)=0,"NÃO INFORMADO", INDEX(INDIRECT(area_gestora&amp;"!$D$6:$D$1000"),linha_itemPAC+1)))),"")</f>
        <v/>
      </c>
      <c r="D499" s="64" t="str">
        <f ca="1">IFERROR(IF(ISERROR(VALUE(Dados_tratados[[#This Row],[Catálogo]]))=FALSE,Dados_tratados[[#This Row],[Catálogo]],VLOOKUP(Dados_tratados[[#This Row],[Catálogo]],$S$3:$T$6,2,FALSE)),"")</f>
        <v/>
      </c>
      <c r="E499" s="64" t="str">
        <f ca="1">IFERROR(IF(INDEX(INDIRECT(area_gestora&amp;"!$E$6:$E$1000"),linha_itemPAC+1)="N/A",9999999,
IF(INDEX(INDIRECT(area_gestora&amp;"!$E$6:$E$1000"),linha_itemPAC+1)="",0,
VALUE(INDEX(INDIRECT(area_gestora&amp;"!$E$6:$E$1000"),linha_itemPAC+1)))),"")</f>
        <v/>
      </c>
      <c r="F499" s="64" t="str">
        <f ca="1">IFERROR(IF(Dados_tratados[[#This Row],[Código CATSER ou Classe CATMAT]]="","",VALUE(1&amp;TEXT(Dados_tratados[[#This Row],[Código CATSER ou Classe CATMAT]],"0000000")&amp;Dados_tratados[[#This Row],[ID Catálogo]])),"")</f>
        <v/>
      </c>
      <c r="G499" s="64" t="str">
        <f ca="1">IF(Dados_tratados[[#This Row],[Código CATSER ou Classe CATMAT]]="","",COUNTIF(catmat_col_range,Dados_tratados[[#This Row],[Concatenação ID 1-catálogo-código]])&amp;"-"&amp;Dados_tratados[[#This Row],[Concatenação ID 1-catálogo-código]])</f>
        <v/>
      </c>
      <c r="H499" s="65" t="str">
        <f ca="1">IFERROR(INDEX(INDIRECT(area_gestora&amp;"!$L$6:$L$1000"),linha_itemPAC+1),"")</f>
        <v/>
      </c>
      <c r="I499" s="66" t="str">
        <f ca="1">Dados_tratados[[#This Row],[Área Gestora]]&amp;"-"&amp;Dados_tratados[[#This Row],[ID PCA]]</f>
        <v>-</v>
      </c>
      <c r="K499" s="67" t="str">
        <f ca="1">IFERROR(SMALL(Dados_tratados[Concatenação ID 1-catálogo-código],ROW(Dados_tratados[[#This Row],[Concatenação ID 1-catálogo-código]])-2),"")</f>
        <v/>
      </c>
      <c r="L499" s="67" t="str">
        <f ca="1">IFERROR(INDEX('Tratamento de dados'!$S$3:$S$6,MATCH(VALUE(RIGHT(Dados_ordenados[[#This Row],[ID 1-catálogo-código]],1)),'Tratamento de dados'!$T$3:$T$6,0)),"")</f>
        <v/>
      </c>
      <c r="M499" s="67" t="str">
        <f ca="1">IFERROR(VALUE(MID(Dados_ordenados[[#This Row],[ID 1-catálogo-código]],2,7)),"")</f>
        <v/>
      </c>
      <c r="N499" s="68" t="str">
        <f ca="1">IFERROR(VLOOKUP(COUNTIF(catmat_ord_col_range,Dados_ordenados[[#This Row],[ID 1-catálogo-código]])&amp;"-"&amp;Dados_ordenados[[#This Row],[ID 1-catálogo-código]],Dados_tratados[[CATMAT/CATSER - Contagem de ocorrências]:[Área Gestora + ID]],2,FALSE),"")</f>
        <v/>
      </c>
      <c r="O499" s="69" t="str">
        <f ca="1">IFERROR(VLOOKUP(COUNTIF(catmat_ord_col_range,Dados_ordenados[[#This Row],[ID 1-catálogo-código]])&amp;"-"&amp;Dados_ordenados[[#This Row],[ID 1-catálogo-código]],Dados_tratados[[CATMAT/CATSER - Contagem de ocorrências]:[Área Gestora + ID]],3,FALSE),"")</f>
        <v/>
      </c>
      <c r="P499" s="70" t="str">
        <f ca="1">IF(OR(Dados_ordenados[[#This Row],[ID 1-catálogo-código]]="",Dados_ordenados[[#This Row],[ID 1-catálogo-código]]&lt;&gt;catmat_anterior),Dados_ordenados[[#This Row],[Área Gestora-ID]],areagestoraID_anterior&amp;", "&amp;Dados_ordenados[[#This Row],[Área Gestora-ID]])</f>
        <v/>
      </c>
      <c r="Q499" s="70" t="str">
        <f ca="1">IF(OR(Dados_ordenados[[#This Row],[ID 1-catálogo-código]]="",Dados_ordenados[[#This Row],[ID 1-catálogo-código]]&lt;&gt;catmat_proximo),Dados_ordenados[[#This Row],[ID concatenado por catálogo/código]],"")</f>
        <v/>
      </c>
    </row>
    <row r="500" spans="1:17" x14ac:dyDescent="0.25">
      <c r="A500" s="63" t="str">
        <f ca="1">area_gestora_concatenada</f>
        <v/>
      </c>
      <c r="B500" s="64" t="str">
        <f ca="1">IFERROR(IF(INDEX(INDIRECT(area_gestora&amp;"!$B$6:$B$1000"),linha_itemPAC+1)=0,"NÃO INFORMADO",INDEX(INDIRECT(area_gestora&amp;"!$B$6:$B$1000"),linha_itemPAC+1)),"")</f>
        <v/>
      </c>
      <c r="C500" s="64" t="str">
        <f ca="1">IFERROR(IF(INDEX(INDIRECT(area_gestora&amp;"!$D$6:$D$1000"),linha_itemPAC+1)="N/A","N/A", IF(INDEX(INDIRECT(area_gestora&amp;"!$D$6:$D$1000"),linha_itemPAC+1)="","NÃO INFORMADO", IF(INDEX(INDIRECT(area_gestora&amp;"!$D$6:$D$1000"),linha_itemPAC+1)=0,"NÃO INFORMADO", INDEX(INDIRECT(area_gestora&amp;"!$D$6:$D$1000"),linha_itemPAC+1)))),"")</f>
        <v/>
      </c>
      <c r="D500" s="64" t="str">
        <f ca="1">IFERROR(IF(ISERROR(VALUE(Dados_tratados[[#This Row],[Catálogo]]))=FALSE,Dados_tratados[[#This Row],[Catálogo]],VLOOKUP(Dados_tratados[[#This Row],[Catálogo]],$S$3:$T$6,2,FALSE)),"")</f>
        <v/>
      </c>
      <c r="E500" s="64" t="str">
        <f ca="1">IFERROR(IF(INDEX(INDIRECT(area_gestora&amp;"!$E$6:$E$1000"),linha_itemPAC+1)="N/A",9999999,
IF(INDEX(INDIRECT(area_gestora&amp;"!$E$6:$E$1000"),linha_itemPAC+1)="",0,
VALUE(INDEX(INDIRECT(area_gestora&amp;"!$E$6:$E$1000"),linha_itemPAC+1)))),"")</f>
        <v/>
      </c>
      <c r="F500" s="64" t="str">
        <f ca="1">IFERROR(IF(Dados_tratados[[#This Row],[Código CATSER ou Classe CATMAT]]="","",VALUE(1&amp;TEXT(Dados_tratados[[#This Row],[Código CATSER ou Classe CATMAT]],"0000000")&amp;Dados_tratados[[#This Row],[ID Catálogo]])),"")</f>
        <v/>
      </c>
      <c r="G500" s="64" t="str">
        <f ca="1">IF(Dados_tratados[[#This Row],[Código CATSER ou Classe CATMAT]]="","",COUNTIF(catmat_col_range,Dados_tratados[[#This Row],[Concatenação ID 1-catálogo-código]])&amp;"-"&amp;Dados_tratados[[#This Row],[Concatenação ID 1-catálogo-código]])</f>
        <v/>
      </c>
      <c r="H500" s="65" t="str">
        <f ca="1">IFERROR(INDEX(INDIRECT(area_gestora&amp;"!$L$6:$L$1000"),linha_itemPAC+1),"")</f>
        <v/>
      </c>
      <c r="I500" s="66" t="str">
        <f ca="1">Dados_tratados[[#This Row],[Área Gestora]]&amp;"-"&amp;Dados_tratados[[#This Row],[ID PCA]]</f>
        <v>-</v>
      </c>
      <c r="K500" s="67" t="str">
        <f ca="1">IFERROR(SMALL(Dados_tratados[Concatenação ID 1-catálogo-código],ROW(Dados_tratados[[#This Row],[Concatenação ID 1-catálogo-código]])-2),"")</f>
        <v/>
      </c>
      <c r="L500" s="67" t="str">
        <f ca="1">IFERROR(INDEX('Tratamento de dados'!$S$3:$S$6,MATCH(VALUE(RIGHT(Dados_ordenados[[#This Row],[ID 1-catálogo-código]],1)),'Tratamento de dados'!$T$3:$T$6,0)),"")</f>
        <v/>
      </c>
      <c r="M500" s="67" t="str">
        <f ca="1">IFERROR(VALUE(MID(Dados_ordenados[[#This Row],[ID 1-catálogo-código]],2,7)),"")</f>
        <v/>
      </c>
      <c r="N500" s="68" t="str">
        <f ca="1">IFERROR(VLOOKUP(COUNTIF(catmat_ord_col_range,Dados_ordenados[[#This Row],[ID 1-catálogo-código]])&amp;"-"&amp;Dados_ordenados[[#This Row],[ID 1-catálogo-código]],Dados_tratados[[CATMAT/CATSER - Contagem de ocorrências]:[Área Gestora + ID]],2,FALSE),"")</f>
        <v/>
      </c>
      <c r="O500" s="69" t="str">
        <f ca="1">IFERROR(VLOOKUP(COUNTIF(catmat_ord_col_range,Dados_ordenados[[#This Row],[ID 1-catálogo-código]])&amp;"-"&amp;Dados_ordenados[[#This Row],[ID 1-catálogo-código]],Dados_tratados[[CATMAT/CATSER - Contagem de ocorrências]:[Área Gestora + ID]],3,FALSE),"")</f>
        <v/>
      </c>
      <c r="P500" s="70" t="str">
        <f ca="1">IF(OR(Dados_ordenados[[#This Row],[ID 1-catálogo-código]]="",Dados_ordenados[[#This Row],[ID 1-catálogo-código]]&lt;&gt;catmat_anterior),Dados_ordenados[[#This Row],[Área Gestora-ID]],areagestoraID_anterior&amp;", "&amp;Dados_ordenados[[#This Row],[Área Gestora-ID]])</f>
        <v/>
      </c>
      <c r="Q500" s="70" t="str">
        <f ca="1">IF(OR(Dados_ordenados[[#This Row],[ID 1-catálogo-código]]="",Dados_ordenados[[#This Row],[ID 1-catálogo-código]]&lt;&gt;catmat_proximo),Dados_ordenados[[#This Row],[ID concatenado por catálogo/código]],"")</f>
        <v/>
      </c>
    </row>
    <row r="501" spans="1:17" x14ac:dyDescent="0.25">
      <c r="A501" s="63" t="str">
        <f ca="1">area_gestora_concatenada</f>
        <v/>
      </c>
      <c r="B501" s="64" t="str">
        <f ca="1">IFERROR(IF(INDEX(INDIRECT(area_gestora&amp;"!$B$6:$B$1000"),linha_itemPAC+1)=0,"NÃO INFORMADO",INDEX(INDIRECT(area_gestora&amp;"!$B$6:$B$1000"),linha_itemPAC+1)),"")</f>
        <v/>
      </c>
      <c r="C501" s="64" t="str">
        <f ca="1">IFERROR(IF(INDEX(INDIRECT(area_gestora&amp;"!$D$6:$D$1000"),linha_itemPAC+1)="N/A","N/A", IF(INDEX(INDIRECT(area_gestora&amp;"!$D$6:$D$1000"),linha_itemPAC+1)="","NÃO INFORMADO", IF(INDEX(INDIRECT(area_gestora&amp;"!$D$6:$D$1000"),linha_itemPAC+1)=0,"NÃO INFORMADO", INDEX(INDIRECT(area_gestora&amp;"!$D$6:$D$1000"),linha_itemPAC+1)))),"")</f>
        <v/>
      </c>
      <c r="D501" s="64" t="str">
        <f ca="1">IFERROR(IF(ISERROR(VALUE(Dados_tratados[[#This Row],[Catálogo]]))=FALSE,Dados_tratados[[#This Row],[Catálogo]],VLOOKUP(Dados_tratados[[#This Row],[Catálogo]],$S$3:$T$6,2,FALSE)),"")</f>
        <v/>
      </c>
      <c r="E501" s="64" t="str">
        <f ca="1">IFERROR(IF(INDEX(INDIRECT(area_gestora&amp;"!$E$6:$E$1000"),linha_itemPAC+1)="N/A",9999999,
IF(INDEX(INDIRECT(area_gestora&amp;"!$E$6:$E$1000"),linha_itemPAC+1)="",0,
VALUE(INDEX(INDIRECT(area_gestora&amp;"!$E$6:$E$1000"),linha_itemPAC+1)))),"")</f>
        <v/>
      </c>
      <c r="F501" s="64" t="str">
        <f ca="1">IFERROR(IF(Dados_tratados[[#This Row],[Código CATSER ou Classe CATMAT]]="","",VALUE(1&amp;TEXT(Dados_tratados[[#This Row],[Código CATSER ou Classe CATMAT]],"0000000")&amp;Dados_tratados[[#This Row],[ID Catálogo]])),"")</f>
        <v/>
      </c>
      <c r="G501" s="64" t="str">
        <f ca="1">IF(Dados_tratados[[#This Row],[Código CATSER ou Classe CATMAT]]="","",COUNTIF(catmat_col_range,Dados_tratados[[#This Row],[Concatenação ID 1-catálogo-código]])&amp;"-"&amp;Dados_tratados[[#This Row],[Concatenação ID 1-catálogo-código]])</f>
        <v/>
      </c>
      <c r="H501" s="65" t="str">
        <f ca="1">IFERROR(INDEX(INDIRECT(area_gestora&amp;"!$L$6:$L$1000"),linha_itemPAC+1),"")</f>
        <v/>
      </c>
      <c r="I501" s="66" t="str">
        <f ca="1">Dados_tratados[[#This Row],[Área Gestora]]&amp;"-"&amp;Dados_tratados[[#This Row],[ID PCA]]</f>
        <v>-</v>
      </c>
      <c r="K501" s="67" t="str">
        <f ca="1">IFERROR(SMALL(Dados_tratados[Concatenação ID 1-catálogo-código],ROW(Dados_tratados[[#This Row],[Concatenação ID 1-catálogo-código]])-2),"")</f>
        <v/>
      </c>
      <c r="L501" s="67" t="str">
        <f ca="1">IFERROR(INDEX('Tratamento de dados'!$S$3:$S$6,MATCH(VALUE(RIGHT(Dados_ordenados[[#This Row],[ID 1-catálogo-código]],1)),'Tratamento de dados'!$T$3:$T$6,0)),"")</f>
        <v/>
      </c>
      <c r="M501" s="67" t="str">
        <f ca="1">IFERROR(VALUE(MID(Dados_ordenados[[#This Row],[ID 1-catálogo-código]],2,7)),"")</f>
        <v/>
      </c>
      <c r="N501" s="68" t="str">
        <f ca="1">IFERROR(VLOOKUP(COUNTIF(catmat_ord_col_range,Dados_ordenados[[#This Row],[ID 1-catálogo-código]])&amp;"-"&amp;Dados_ordenados[[#This Row],[ID 1-catálogo-código]],Dados_tratados[[CATMAT/CATSER - Contagem de ocorrências]:[Área Gestora + ID]],2,FALSE),"")</f>
        <v/>
      </c>
      <c r="O501" s="69" t="str">
        <f ca="1">IFERROR(VLOOKUP(COUNTIF(catmat_ord_col_range,Dados_ordenados[[#This Row],[ID 1-catálogo-código]])&amp;"-"&amp;Dados_ordenados[[#This Row],[ID 1-catálogo-código]],Dados_tratados[[CATMAT/CATSER - Contagem de ocorrências]:[Área Gestora + ID]],3,FALSE),"")</f>
        <v/>
      </c>
      <c r="P501" s="70" t="str">
        <f ca="1">IF(OR(Dados_ordenados[[#This Row],[ID 1-catálogo-código]]="",Dados_ordenados[[#This Row],[ID 1-catálogo-código]]&lt;&gt;catmat_anterior),Dados_ordenados[[#This Row],[Área Gestora-ID]],areagestoraID_anterior&amp;", "&amp;Dados_ordenados[[#This Row],[Área Gestora-ID]])</f>
        <v/>
      </c>
      <c r="Q501" s="70" t="str">
        <f ca="1">IF(OR(Dados_ordenados[[#This Row],[ID 1-catálogo-código]]="",Dados_ordenados[[#This Row],[ID 1-catálogo-código]]&lt;&gt;catmat_proximo),Dados_ordenados[[#This Row],[ID concatenado por catálogo/código]],"")</f>
        <v/>
      </c>
    </row>
    <row r="502" spans="1:17" x14ac:dyDescent="0.25">
      <c r="A502" s="63" t="str">
        <f ca="1">area_gestora_concatenada</f>
        <v/>
      </c>
      <c r="B502" s="64" t="str">
        <f ca="1">IFERROR(IF(INDEX(INDIRECT(area_gestora&amp;"!$B$6:$B$1000"),linha_itemPAC+1)=0,"NÃO INFORMADO",INDEX(INDIRECT(area_gestora&amp;"!$B$6:$B$1000"),linha_itemPAC+1)),"")</f>
        <v/>
      </c>
      <c r="C502" s="64" t="str">
        <f ca="1">IFERROR(IF(INDEX(INDIRECT(area_gestora&amp;"!$D$6:$D$1000"),linha_itemPAC+1)="N/A","N/A", IF(INDEX(INDIRECT(area_gestora&amp;"!$D$6:$D$1000"),linha_itemPAC+1)="","NÃO INFORMADO", IF(INDEX(INDIRECT(area_gestora&amp;"!$D$6:$D$1000"),linha_itemPAC+1)=0,"NÃO INFORMADO", INDEX(INDIRECT(area_gestora&amp;"!$D$6:$D$1000"),linha_itemPAC+1)))),"")</f>
        <v/>
      </c>
      <c r="D502" s="64" t="str">
        <f ca="1">IFERROR(IF(ISERROR(VALUE(Dados_tratados[[#This Row],[Catálogo]]))=FALSE,Dados_tratados[[#This Row],[Catálogo]],VLOOKUP(Dados_tratados[[#This Row],[Catálogo]],$S$3:$T$6,2,FALSE)),"")</f>
        <v/>
      </c>
      <c r="E502" s="64" t="str">
        <f ca="1">IFERROR(IF(INDEX(INDIRECT(area_gestora&amp;"!$E$6:$E$1000"),linha_itemPAC+1)="N/A",9999999,
IF(INDEX(INDIRECT(area_gestora&amp;"!$E$6:$E$1000"),linha_itemPAC+1)="",0,
VALUE(INDEX(INDIRECT(area_gestora&amp;"!$E$6:$E$1000"),linha_itemPAC+1)))),"")</f>
        <v/>
      </c>
      <c r="F502" s="64" t="str">
        <f ca="1">IFERROR(IF(Dados_tratados[[#This Row],[Código CATSER ou Classe CATMAT]]="","",VALUE(1&amp;TEXT(Dados_tratados[[#This Row],[Código CATSER ou Classe CATMAT]],"0000000")&amp;Dados_tratados[[#This Row],[ID Catálogo]])),"")</f>
        <v/>
      </c>
      <c r="G502" s="64" t="str">
        <f ca="1">IF(Dados_tratados[[#This Row],[Código CATSER ou Classe CATMAT]]="","",COUNTIF(catmat_col_range,Dados_tratados[[#This Row],[Concatenação ID 1-catálogo-código]])&amp;"-"&amp;Dados_tratados[[#This Row],[Concatenação ID 1-catálogo-código]])</f>
        <v/>
      </c>
      <c r="H502" s="65" t="str">
        <f ca="1">IFERROR(INDEX(INDIRECT(area_gestora&amp;"!$L$6:$L$1000"),linha_itemPAC+1),"")</f>
        <v/>
      </c>
      <c r="I502" s="66" t="str">
        <f ca="1">Dados_tratados[[#This Row],[Área Gestora]]&amp;"-"&amp;Dados_tratados[[#This Row],[ID PCA]]</f>
        <v>-</v>
      </c>
      <c r="K502" s="67" t="str">
        <f ca="1">IFERROR(SMALL(Dados_tratados[Concatenação ID 1-catálogo-código],ROW(Dados_tratados[[#This Row],[Concatenação ID 1-catálogo-código]])-2),"")</f>
        <v/>
      </c>
      <c r="L502" s="67" t="str">
        <f ca="1">IFERROR(INDEX('Tratamento de dados'!$S$3:$S$6,MATCH(VALUE(RIGHT(Dados_ordenados[[#This Row],[ID 1-catálogo-código]],1)),'Tratamento de dados'!$T$3:$T$6,0)),"")</f>
        <v/>
      </c>
      <c r="M502" s="67" t="str">
        <f ca="1">IFERROR(VALUE(MID(Dados_ordenados[[#This Row],[ID 1-catálogo-código]],2,7)),"")</f>
        <v/>
      </c>
      <c r="N502" s="68" t="str">
        <f ca="1">IFERROR(VLOOKUP(COUNTIF(catmat_ord_col_range,Dados_ordenados[[#This Row],[ID 1-catálogo-código]])&amp;"-"&amp;Dados_ordenados[[#This Row],[ID 1-catálogo-código]],Dados_tratados[[CATMAT/CATSER - Contagem de ocorrências]:[Área Gestora + ID]],2,FALSE),"")</f>
        <v/>
      </c>
      <c r="O502" s="69" t="str">
        <f ca="1">IFERROR(VLOOKUP(COUNTIF(catmat_ord_col_range,Dados_ordenados[[#This Row],[ID 1-catálogo-código]])&amp;"-"&amp;Dados_ordenados[[#This Row],[ID 1-catálogo-código]],Dados_tratados[[CATMAT/CATSER - Contagem de ocorrências]:[Área Gestora + ID]],3,FALSE),"")</f>
        <v/>
      </c>
      <c r="P502" s="70" t="str">
        <f ca="1">IF(OR(Dados_ordenados[[#This Row],[ID 1-catálogo-código]]="",Dados_ordenados[[#This Row],[ID 1-catálogo-código]]&lt;&gt;catmat_anterior),Dados_ordenados[[#This Row],[Área Gestora-ID]],areagestoraID_anterior&amp;", "&amp;Dados_ordenados[[#This Row],[Área Gestora-ID]])</f>
        <v/>
      </c>
      <c r="Q502" s="70" t="str">
        <f ca="1">IF(OR(Dados_ordenados[[#This Row],[ID 1-catálogo-código]]="",Dados_ordenados[[#This Row],[ID 1-catálogo-código]]&lt;&gt;catmat_proximo),Dados_ordenados[[#This Row],[ID concatenado por catálogo/código]],"")</f>
        <v/>
      </c>
    </row>
    <row r="503" spans="1:17" x14ac:dyDescent="0.25">
      <c r="A503" s="63" t="str">
        <f ca="1">area_gestora_concatenada</f>
        <v/>
      </c>
      <c r="B503" s="64" t="str">
        <f ca="1">IFERROR(IF(INDEX(INDIRECT(area_gestora&amp;"!$B$6:$B$1000"),linha_itemPAC+1)=0,"NÃO INFORMADO",INDEX(INDIRECT(area_gestora&amp;"!$B$6:$B$1000"),linha_itemPAC+1)),"")</f>
        <v/>
      </c>
      <c r="C503" s="64" t="str">
        <f ca="1">IFERROR(IF(INDEX(INDIRECT(area_gestora&amp;"!$D$6:$D$1000"),linha_itemPAC+1)="N/A","N/A", IF(INDEX(INDIRECT(area_gestora&amp;"!$D$6:$D$1000"),linha_itemPAC+1)="","NÃO INFORMADO", IF(INDEX(INDIRECT(area_gestora&amp;"!$D$6:$D$1000"),linha_itemPAC+1)=0,"NÃO INFORMADO", INDEX(INDIRECT(area_gestora&amp;"!$D$6:$D$1000"),linha_itemPAC+1)))),"")</f>
        <v/>
      </c>
      <c r="D503" s="64" t="str">
        <f ca="1">IFERROR(IF(ISERROR(VALUE(Dados_tratados[[#This Row],[Catálogo]]))=FALSE,Dados_tratados[[#This Row],[Catálogo]],VLOOKUP(Dados_tratados[[#This Row],[Catálogo]],$S$3:$T$6,2,FALSE)),"")</f>
        <v/>
      </c>
      <c r="E503" s="64" t="str">
        <f ca="1">IFERROR(IF(INDEX(INDIRECT(area_gestora&amp;"!$E$6:$E$1000"),linha_itemPAC+1)="N/A",9999999,
IF(INDEX(INDIRECT(area_gestora&amp;"!$E$6:$E$1000"),linha_itemPAC+1)="",0,
VALUE(INDEX(INDIRECT(area_gestora&amp;"!$E$6:$E$1000"),linha_itemPAC+1)))),"")</f>
        <v/>
      </c>
      <c r="F503" s="64" t="str">
        <f ca="1">IFERROR(IF(Dados_tratados[[#This Row],[Código CATSER ou Classe CATMAT]]="","",VALUE(1&amp;TEXT(Dados_tratados[[#This Row],[Código CATSER ou Classe CATMAT]],"0000000")&amp;Dados_tratados[[#This Row],[ID Catálogo]])),"")</f>
        <v/>
      </c>
      <c r="G503" s="64" t="str">
        <f ca="1">IF(Dados_tratados[[#This Row],[Código CATSER ou Classe CATMAT]]="","",COUNTIF(catmat_col_range,Dados_tratados[[#This Row],[Concatenação ID 1-catálogo-código]])&amp;"-"&amp;Dados_tratados[[#This Row],[Concatenação ID 1-catálogo-código]])</f>
        <v/>
      </c>
      <c r="H503" s="65" t="str">
        <f ca="1">IFERROR(INDEX(INDIRECT(area_gestora&amp;"!$L$6:$L$1000"),linha_itemPAC+1),"")</f>
        <v/>
      </c>
      <c r="I503" s="66" t="str">
        <f ca="1">Dados_tratados[[#This Row],[Área Gestora]]&amp;"-"&amp;Dados_tratados[[#This Row],[ID PCA]]</f>
        <v>-</v>
      </c>
      <c r="K503" s="67" t="str">
        <f ca="1">IFERROR(SMALL(Dados_tratados[Concatenação ID 1-catálogo-código],ROW(Dados_tratados[[#This Row],[Concatenação ID 1-catálogo-código]])-2),"")</f>
        <v/>
      </c>
      <c r="L503" s="67" t="str">
        <f ca="1">IFERROR(INDEX('Tratamento de dados'!$S$3:$S$6,MATCH(VALUE(RIGHT(Dados_ordenados[[#This Row],[ID 1-catálogo-código]],1)),'Tratamento de dados'!$T$3:$T$6,0)),"")</f>
        <v/>
      </c>
      <c r="M503" s="67" t="str">
        <f ca="1">IFERROR(VALUE(MID(Dados_ordenados[[#This Row],[ID 1-catálogo-código]],2,7)),"")</f>
        <v/>
      </c>
      <c r="N503" s="68" t="str">
        <f ca="1">IFERROR(VLOOKUP(COUNTIF(catmat_ord_col_range,Dados_ordenados[[#This Row],[ID 1-catálogo-código]])&amp;"-"&amp;Dados_ordenados[[#This Row],[ID 1-catálogo-código]],Dados_tratados[[CATMAT/CATSER - Contagem de ocorrências]:[Área Gestora + ID]],2,FALSE),"")</f>
        <v/>
      </c>
      <c r="O503" s="69" t="str">
        <f ca="1">IFERROR(VLOOKUP(COUNTIF(catmat_ord_col_range,Dados_ordenados[[#This Row],[ID 1-catálogo-código]])&amp;"-"&amp;Dados_ordenados[[#This Row],[ID 1-catálogo-código]],Dados_tratados[[CATMAT/CATSER - Contagem de ocorrências]:[Área Gestora + ID]],3,FALSE),"")</f>
        <v/>
      </c>
      <c r="P503" s="70" t="str">
        <f ca="1">IF(OR(Dados_ordenados[[#This Row],[ID 1-catálogo-código]]="",Dados_ordenados[[#This Row],[ID 1-catálogo-código]]&lt;&gt;catmat_anterior),Dados_ordenados[[#This Row],[Área Gestora-ID]],areagestoraID_anterior&amp;", "&amp;Dados_ordenados[[#This Row],[Área Gestora-ID]])</f>
        <v/>
      </c>
      <c r="Q503" s="70" t="str">
        <f ca="1">IF(OR(Dados_ordenados[[#This Row],[ID 1-catálogo-código]]="",Dados_ordenados[[#This Row],[ID 1-catálogo-código]]&lt;&gt;catmat_proximo),Dados_ordenados[[#This Row],[ID concatenado por catálogo/código]],"")</f>
        <v/>
      </c>
    </row>
    <row r="504" spans="1:17" x14ac:dyDescent="0.25">
      <c r="A504" s="63" t="str">
        <f ca="1">area_gestora_concatenada</f>
        <v/>
      </c>
      <c r="B504" s="64" t="str">
        <f ca="1">IFERROR(IF(INDEX(INDIRECT(area_gestora&amp;"!$B$6:$B$1000"),linha_itemPAC+1)=0,"NÃO INFORMADO",INDEX(INDIRECT(area_gestora&amp;"!$B$6:$B$1000"),linha_itemPAC+1)),"")</f>
        <v/>
      </c>
      <c r="C504" s="64" t="str">
        <f ca="1">IFERROR(IF(INDEX(INDIRECT(area_gestora&amp;"!$D$6:$D$1000"),linha_itemPAC+1)="N/A","N/A", IF(INDEX(INDIRECT(area_gestora&amp;"!$D$6:$D$1000"),linha_itemPAC+1)="","NÃO INFORMADO", IF(INDEX(INDIRECT(area_gestora&amp;"!$D$6:$D$1000"),linha_itemPAC+1)=0,"NÃO INFORMADO", INDEX(INDIRECT(area_gestora&amp;"!$D$6:$D$1000"),linha_itemPAC+1)))),"")</f>
        <v/>
      </c>
      <c r="D504" s="64" t="str">
        <f ca="1">IFERROR(IF(ISERROR(VALUE(Dados_tratados[[#This Row],[Catálogo]]))=FALSE,Dados_tratados[[#This Row],[Catálogo]],VLOOKUP(Dados_tratados[[#This Row],[Catálogo]],$S$3:$T$6,2,FALSE)),"")</f>
        <v/>
      </c>
      <c r="E504" s="64" t="str">
        <f ca="1">IFERROR(IF(INDEX(INDIRECT(area_gestora&amp;"!$E$6:$E$1000"),linha_itemPAC+1)="N/A",9999999,
IF(INDEX(INDIRECT(area_gestora&amp;"!$E$6:$E$1000"),linha_itemPAC+1)="",0,
VALUE(INDEX(INDIRECT(area_gestora&amp;"!$E$6:$E$1000"),linha_itemPAC+1)))),"")</f>
        <v/>
      </c>
      <c r="F504" s="64" t="str">
        <f ca="1">IFERROR(IF(Dados_tratados[[#This Row],[Código CATSER ou Classe CATMAT]]="","",VALUE(1&amp;TEXT(Dados_tratados[[#This Row],[Código CATSER ou Classe CATMAT]],"0000000")&amp;Dados_tratados[[#This Row],[ID Catálogo]])),"")</f>
        <v/>
      </c>
      <c r="G504" s="64" t="str">
        <f ca="1">IF(Dados_tratados[[#This Row],[Código CATSER ou Classe CATMAT]]="","",COUNTIF(catmat_col_range,Dados_tratados[[#This Row],[Concatenação ID 1-catálogo-código]])&amp;"-"&amp;Dados_tratados[[#This Row],[Concatenação ID 1-catálogo-código]])</f>
        <v/>
      </c>
      <c r="H504" s="65" t="str">
        <f ca="1">IFERROR(INDEX(INDIRECT(area_gestora&amp;"!$L$6:$L$1000"),linha_itemPAC+1),"")</f>
        <v/>
      </c>
      <c r="I504" s="66" t="str">
        <f ca="1">Dados_tratados[[#This Row],[Área Gestora]]&amp;"-"&amp;Dados_tratados[[#This Row],[ID PCA]]</f>
        <v>-</v>
      </c>
      <c r="K504" s="67" t="str">
        <f ca="1">IFERROR(SMALL(Dados_tratados[Concatenação ID 1-catálogo-código],ROW(Dados_tratados[[#This Row],[Concatenação ID 1-catálogo-código]])-2),"")</f>
        <v/>
      </c>
      <c r="L504" s="67" t="str">
        <f ca="1">IFERROR(INDEX('Tratamento de dados'!$S$3:$S$6,MATCH(VALUE(RIGHT(Dados_ordenados[[#This Row],[ID 1-catálogo-código]],1)),'Tratamento de dados'!$T$3:$T$6,0)),"")</f>
        <v/>
      </c>
      <c r="M504" s="67" t="str">
        <f ca="1">IFERROR(VALUE(MID(Dados_ordenados[[#This Row],[ID 1-catálogo-código]],2,7)),"")</f>
        <v/>
      </c>
      <c r="N504" s="68" t="str">
        <f ca="1">IFERROR(VLOOKUP(COUNTIF(catmat_ord_col_range,Dados_ordenados[[#This Row],[ID 1-catálogo-código]])&amp;"-"&amp;Dados_ordenados[[#This Row],[ID 1-catálogo-código]],Dados_tratados[[CATMAT/CATSER - Contagem de ocorrências]:[Área Gestora + ID]],2,FALSE),"")</f>
        <v/>
      </c>
      <c r="O504" s="69" t="str">
        <f ca="1">IFERROR(VLOOKUP(COUNTIF(catmat_ord_col_range,Dados_ordenados[[#This Row],[ID 1-catálogo-código]])&amp;"-"&amp;Dados_ordenados[[#This Row],[ID 1-catálogo-código]],Dados_tratados[[CATMAT/CATSER - Contagem de ocorrências]:[Área Gestora + ID]],3,FALSE),"")</f>
        <v/>
      </c>
      <c r="P504" s="70" t="str">
        <f ca="1">IF(OR(Dados_ordenados[[#This Row],[ID 1-catálogo-código]]="",Dados_ordenados[[#This Row],[ID 1-catálogo-código]]&lt;&gt;catmat_anterior),Dados_ordenados[[#This Row],[Área Gestora-ID]],areagestoraID_anterior&amp;", "&amp;Dados_ordenados[[#This Row],[Área Gestora-ID]])</f>
        <v/>
      </c>
      <c r="Q504" s="70" t="str">
        <f ca="1">IF(OR(Dados_ordenados[[#This Row],[ID 1-catálogo-código]]="",Dados_ordenados[[#This Row],[ID 1-catálogo-código]]&lt;&gt;catmat_proximo),Dados_ordenados[[#This Row],[ID concatenado por catálogo/código]],"")</f>
        <v/>
      </c>
    </row>
    <row r="505" spans="1:17" x14ac:dyDescent="0.25">
      <c r="A505" s="63" t="str">
        <f ca="1">area_gestora_concatenada</f>
        <v/>
      </c>
      <c r="B505" s="64" t="str">
        <f ca="1">IFERROR(IF(INDEX(INDIRECT(area_gestora&amp;"!$B$6:$B$1000"),linha_itemPAC+1)=0,"NÃO INFORMADO",INDEX(INDIRECT(area_gestora&amp;"!$B$6:$B$1000"),linha_itemPAC+1)),"")</f>
        <v/>
      </c>
      <c r="C505" s="64" t="str">
        <f ca="1">IFERROR(IF(INDEX(INDIRECT(area_gestora&amp;"!$D$6:$D$1000"),linha_itemPAC+1)="N/A","N/A", IF(INDEX(INDIRECT(area_gestora&amp;"!$D$6:$D$1000"),linha_itemPAC+1)="","NÃO INFORMADO", IF(INDEX(INDIRECT(area_gestora&amp;"!$D$6:$D$1000"),linha_itemPAC+1)=0,"NÃO INFORMADO", INDEX(INDIRECT(area_gestora&amp;"!$D$6:$D$1000"),linha_itemPAC+1)))),"")</f>
        <v/>
      </c>
      <c r="D505" s="64" t="str">
        <f ca="1">IFERROR(IF(ISERROR(VALUE(Dados_tratados[[#This Row],[Catálogo]]))=FALSE,Dados_tratados[[#This Row],[Catálogo]],VLOOKUP(Dados_tratados[[#This Row],[Catálogo]],$S$3:$T$6,2,FALSE)),"")</f>
        <v/>
      </c>
      <c r="E505" s="64" t="str">
        <f ca="1">IFERROR(IF(INDEX(INDIRECT(area_gestora&amp;"!$E$6:$E$1000"),linha_itemPAC+1)="N/A",9999999,
IF(INDEX(INDIRECT(area_gestora&amp;"!$E$6:$E$1000"),linha_itemPAC+1)="",0,
VALUE(INDEX(INDIRECT(area_gestora&amp;"!$E$6:$E$1000"),linha_itemPAC+1)))),"")</f>
        <v/>
      </c>
      <c r="F505" s="64" t="str">
        <f ca="1">IFERROR(IF(Dados_tratados[[#This Row],[Código CATSER ou Classe CATMAT]]="","",VALUE(1&amp;TEXT(Dados_tratados[[#This Row],[Código CATSER ou Classe CATMAT]],"0000000")&amp;Dados_tratados[[#This Row],[ID Catálogo]])),"")</f>
        <v/>
      </c>
      <c r="G505" s="64" t="str">
        <f ca="1">IF(Dados_tratados[[#This Row],[Código CATSER ou Classe CATMAT]]="","",COUNTIF(catmat_col_range,Dados_tratados[[#This Row],[Concatenação ID 1-catálogo-código]])&amp;"-"&amp;Dados_tratados[[#This Row],[Concatenação ID 1-catálogo-código]])</f>
        <v/>
      </c>
      <c r="H505" s="65" t="str">
        <f ca="1">IFERROR(INDEX(INDIRECT(area_gestora&amp;"!$L$6:$L$1000"),linha_itemPAC+1),"")</f>
        <v/>
      </c>
      <c r="I505" s="66" t="str">
        <f ca="1">Dados_tratados[[#This Row],[Área Gestora]]&amp;"-"&amp;Dados_tratados[[#This Row],[ID PCA]]</f>
        <v>-</v>
      </c>
      <c r="K505" s="67" t="str">
        <f ca="1">IFERROR(SMALL(Dados_tratados[Concatenação ID 1-catálogo-código],ROW(Dados_tratados[[#This Row],[Concatenação ID 1-catálogo-código]])-2),"")</f>
        <v/>
      </c>
      <c r="L505" s="67" t="str">
        <f ca="1">IFERROR(INDEX('Tratamento de dados'!$S$3:$S$6,MATCH(VALUE(RIGHT(Dados_ordenados[[#This Row],[ID 1-catálogo-código]],1)),'Tratamento de dados'!$T$3:$T$6,0)),"")</f>
        <v/>
      </c>
      <c r="M505" s="67" t="str">
        <f ca="1">IFERROR(VALUE(MID(Dados_ordenados[[#This Row],[ID 1-catálogo-código]],2,7)),"")</f>
        <v/>
      </c>
      <c r="N505" s="68" t="str">
        <f ca="1">IFERROR(VLOOKUP(COUNTIF(catmat_ord_col_range,Dados_ordenados[[#This Row],[ID 1-catálogo-código]])&amp;"-"&amp;Dados_ordenados[[#This Row],[ID 1-catálogo-código]],Dados_tratados[[CATMAT/CATSER - Contagem de ocorrências]:[Área Gestora + ID]],2,FALSE),"")</f>
        <v/>
      </c>
      <c r="O505" s="69" t="str">
        <f ca="1">IFERROR(VLOOKUP(COUNTIF(catmat_ord_col_range,Dados_ordenados[[#This Row],[ID 1-catálogo-código]])&amp;"-"&amp;Dados_ordenados[[#This Row],[ID 1-catálogo-código]],Dados_tratados[[CATMAT/CATSER - Contagem de ocorrências]:[Área Gestora + ID]],3,FALSE),"")</f>
        <v/>
      </c>
      <c r="P505" s="70" t="str">
        <f ca="1">IF(OR(Dados_ordenados[[#This Row],[ID 1-catálogo-código]]="",Dados_ordenados[[#This Row],[ID 1-catálogo-código]]&lt;&gt;catmat_anterior),Dados_ordenados[[#This Row],[Área Gestora-ID]],areagestoraID_anterior&amp;", "&amp;Dados_ordenados[[#This Row],[Área Gestora-ID]])</f>
        <v/>
      </c>
      <c r="Q505" s="70" t="str">
        <f ca="1">IF(OR(Dados_ordenados[[#This Row],[ID 1-catálogo-código]]="",Dados_ordenados[[#This Row],[ID 1-catálogo-código]]&lt;&gt;catmat_proximo),Dados_ordenados[[#This Row],[ID concatenado por catálogo/código]],"")</f>
        <v/>
      </c>
    </row>
    <row r="506" spans="1:17" x14ac:dyDescent="0.25">
      <c r="A506" s="63" t="str">
        <f ca="1">area_gestora_concatenada</f>
        <v/>
      </c>
      <c r="B506" s="64" t="str">
        <f ca="1">IFERROR(IF(INDEX(INDIRECT(area_gestora&amp;"!$B$6:$B$1000"),linha_itemPAC+1)=0,"NÃO INFORMADO",INDEX(INDIRECT(area_gestora&amp;"!$B$6:$B$1000"),linha_itemPAC+1)),"")</f>
        <v/>
      </c>
      <c r="C506" s="64" t="str">
        <f ca="1">IFERROR(IF(INDEX(INDIRECT(area_gestora&amp;"!$D$6:$D$1000"),linha_itemPAC+1)="N/A","N/A", IF(INDEX(INDIRECT(area_gestora&amp;"!$D$6:$D$1000"),linha_itemPAC+1)="","NÃO INFORMADO", IF(INDEX(INDIRECT(area_gestora&amp;"!$D$6:$D$1000"),linha_itemPAC+1)=0,"NÃO INFORMADO", INDEX(INDIRECT(area_gestora&amp;"!$D$6:$D$1000"),linha_itemPAC+1)))),"")</f>
        <v/>
      </c>
      <c r="D506" s="64" t="str">
        <f ca="1">IFERROR(IF(ISERROR(VALUE(Dados_tratados[[#This Row],[Catálogo]]))=FALSE,Dados_tratados[[#This Row],[Catálogo]],VLOOKUP(Dados_tratados[[#This Row],[Catálogo]],$S$3:$T$6,2,FALSE)),"")</f>
        <v/>
      </c>
      <c r="E506" s="64" t="str">
        <f ca="1">IFERROR(IF(INDEX(INDIRECT(area_gestora&amp;"!$E$6:$E$1000"),linha_itemPAC+1)="N/A",9999999,
IF(INDEX(INDIRECT(area_gestora&amp;"!$E$6:$E$1000"),linha_itemPAC+1)="",0,
VALUE(INDEX(INDIRECT(area_gestora&amp;"!$E$6:$E$1000"),linha_itemPAC+1)))),"")</f>
        <v/>
      </c>
      <c r="F506" s="64" t="str">
        <f ca="1">IFERROR(IF(Dados_tratados[[#This Row],[Código CATSER ou Classe CATMAT]]="","",VALUE(1&amp;TEXT(Dados_tratados[[#This Row],[Código CATSER ou Classe CATMAT]],"0000000")&amp;Dados_tratados[[#This Row],[ID Catálogo]])),"")</f>
        <v/>
      </c>
      <c r="G506" s="64" t="str">
        <f ca="1">IF(Dados_tratados[[#This Row],[Código CATSER ou Classe CATMAT]]="","",COUNTIF(catmat_col_range,Dados_tratados[[#This Row],[Concatenação ID 1-catálogo-código]])&amp;"-"&amp;Dados_tratados[[#This Row],[Concatenação ID 1-catálogo-código]])</f>
        <v/>
      </c>
      <c r="H506" s="65" t="str">
        <f ca="1">IFERROR(INDEX(INDIRECT(area_gestora&amp;"!$L$6:$L$1000"),linha_itemPAC+1),"")</f>
        <v/>
      </c>
      <c r="I506" s="66" t="str">
        <f ca="1">Dados_tratados[[#This Row],[Área Gestora]]&amp;"-"&amp;Dados_tratados[[#This Row],[ID PCA]]</f>
        <v>-</v>
      </c>
      <c r="K506" s="67" t="str">
        <f ca="1">IFERROR(SMALL(Dados_tratados[Concatenação ID 1-catálogo-código],ROW(Dados_tratados[[#This Row],[Concatenação ID 1-catálogo-código]])-2),"")</f>
        <v/>
      </c>
      <c r="L506" s="67" t="str">
        <f ca="1">IFERROR(INDEX('Tratamento de dados'!$S$3:$S$6,MATCH(VALUE(RIGHT(Dados_ordenados[[#This Row],[ID 1-catálogo-código]],1)),'Tratamento de dados'!$T$3:$T$6,0)),"")</f>
        <v/>
      </c>
      <c r="M506" s="67" t="str">
        <f ca="1">IFERROR(VALUE(MID(Dados_ordenados[[#This Row],[ID 1-catálogo-código]],2,7)),"")</f>
        <v/>
      </c>
      <c r="N506" s="68" t="str">
        <f ca="1">IFERROR(VLOOKUP(COUNTIF(catmat_ord_col_range,Dados_ordenados[[#This Row],[ID 1-catálogo-código]])&amp;"-"&amp;Dados_ordenados[[#This Row],[ID 1-catálogo-código]],Dados_tratados[[CATMAT/CATSER - Contagem de ocorrências]:[Área Gestora + ID]],2,FALSE),"")</f>
        <v/>
      </c>
      <c r="O506" s="69" t="str">
        <f ca="1">IFERROR(VLOOKUP(COUNTIF(catmat_ord_col_range,Dados_ordenados[[#This Row],[ID 1-catálogo-código]])&amp;"-"&amp;Dados_ordenados[[#This Row],[ID 1-catálogo-código]],Dados_tratados[[CATMAT/CATSER - Contagem de ocorrências]:[Área Gestora + ID]],3,FALSE),"")</f>
        <v/>
      </c>
      <c r="P506" s="70" t="str">
        <f ca="1">IF(OR(Dados_ordenados[[#This Row],[ID 1-catálogo-código]]="",Dados_ordenados[[#This Row],[ID 1-catálogo-código]]&lt;&gt;catmat_anterior),Dados_ordenados[[#This Row],[Área Gestora-ID]],areagestoraID_anterior&amp;", "&amp;Dados_ordenados[[#This Row],[Área Gestora-ID]])</f>
        <v/>
      </c>
      <c r="Q506" s="70" t="str">
        <f ca="1">IF(OR(Dados_ordenados[[#This Row],[ID 1-catálogo-código]]="",Dados_ordenados[[#This Row],[ID 1-catálogo-código]]&lt;&gt;catmat_proximo),Dados_ordenados[[#This Row],[ID concatenado por catálogo/código]],"")</f>
        <v/>
      </c>
    </row>
    <row r="507" spans="1:17" x14ac:dyDescent="0.25">
      <c r="A507" s="63" t="str">
        <f ca="1">area_gestora_concatenada</f>
        <v/>
      </c>
      <c r="B507" s="64" t="str">
        <f ca="1">IFERROR(IF(INDEX(INDIRECT(area_gestora&amp;"!$B$6:$B$1000"),linha_itemPAC+1)=0,"NÃO INFORMADO",INDEX(INDIRECT(area_gestora&amp;"!$B$6:$B$1000"),linha_itemPAC+1)),"")</f>
        <v/>
      </c>
      <c r="C507" s="64" t="str">
        <f ca="1">IFERROR(IF(INDEX(INDIRECT(area_gestora&amp;"!$D$6:$D$1000"),linha_itemPAC+1)="N/A","N/A", IF(INDEX(INDIRECT(area_gestora&amp;"!$D$6:$D$1000"),linha_itemPAC+1)="","NÃO INFORMADO", IF(INDEX(INDIRECT(area_gestora&amp;"!$D$6:$D$1000"),linha_itemPAC+1)=0,"NÃO INFORMADO", INDEX(INDIRECT(area_gestora&amp;"!$D$6:$D$1000"),linha_itemPAC+1)))),"")</f>
        <v/>
      </c>
      <c r="D507" s="64" t="str">
        <f ca="1">IFERROR(IF(ISERROR(VALUE(Dados_tratados[[#This Row],[Catálogo]]))=FALSE,Dados_tratados[[#This Row],[Catálogo]],VLOOKUP(Dados_tratados[[#This Row],[Catálogo]],$S$3:$T$6,2,FALSE)),"")</f>
        <v/>
      </c>
      <c r="E507" s="64" t="str">
        <f ca="1">IFERROR(IF(INDEX(INDIRECT(area_gestora&amp;"!$E$6:$E$1000"),linha_itemPAC+1)="N/A",9999999,
IF(INDEX(INDIRECT(area_gestora&amp;"!$E$6:$E$1000"),linha_itemPAC+1)="",0,
VALUE(INDEX(INDIRECT(area_gestora&amp;"!$E$6:$E$1000"),linha_itemPAC+1)))),"")</f>
        <v/>
      </c>
      <c r="F507" s="64" t="str">
        <f ca="1">IFERROR(IF(Dados_tratados[[#This Row],[Código CATSER ou Classe CATMAT]]="","",VALUE(1&amp;TEXT(Dados_tratados[[#This Row],[Código CATSER ou Classe CATMAT]],"0000000")&amp;Dados_tratados[[#This Row],[ID Catálogo]])),"")</f>
        <v/>
      </c>
      <c r="G507" s="64" t="str">
        <f ca="1">IF(Dados_tratados[[#This Row],[Código CATSER ou Classe CATMAT]]="","",COUNTIF(catmat_col_range,Dados_tratados[[#This Row],[Concatenação ID 1-catálogo-código]])&amp;"-"&amp;Dados_tratados[[#This Row],[Concatenação ID 1-catálogo-código]])</f>
        <v/>
      </c>
      <c r="H507" s="65" t="str">
        <f ca="1">IFERROR(INDEX(INDIRECT(area_gestora&amp;"!$L$6:$L$1000"),linha_itemPAC+1),"")</f>
        <v/>
      </c>
      <c r="I507" s="66" t="str">
        <f ca="1">Dados_tratados[[#This Row],[Área Gestora]]&amp;"-"&amp;Dados_tratados[[#This Row],[ID PCA]]</f>
        <v>-</v>
      </c>
      <c r="K507" s="67" t="str">
        <f ca="1">IFERROR(SMALL(Dados_tratados[Concatenação ID 1-catálogo-código],ROW(Dados_tratados[[#This Row],[Concatenação ID 1-catálogo-código]])-2),"")</f>
        <v/>
      </c>
      <c r="L507" s="67" t="str">
        <f ca="1">IFERROR(INDEX('Tratamento de dados'!$S$3:$S$6,MATCH(VALUE(RIGHT(Dados_ordenados[[#This Row],[ID 1-catálogo-código]],1)),'Tratamento de dados'!$T$3:$T$6,0)),"")</f>
        <v/>
      </c>
      <c r="M507" s="67" t="str">
        <f ca="1">IFERROR(VALUE(MID(Dados_ordenados[[#This Row],[ID 1-catálogo-código]],2,7)),"")</f>
        <v/>
      </c>
      <c r="N507" s="68" t="str">
        <f ca="1">IFERROR(VLOOKUP(COUNTIF(catmat_ord_col_range,Dados_ordenados[[#This Row],[ID 1-catálogo-código]])&amp;"-"&amp;Dados_ordenados[[#This Row],[ID 1-catálogo-código]],Dados_tratados[[CATMAT/CATSER - Contagem de ocorrências]:[Área Gestora + ID]],2,FALSE),"")</f>
        <v/>
      </c>
      <c r="O507" s="69" t="str">
        <f ca="1">IFERROR(VLOOKUP(COUNTIF(catmat_ord_col_range,Dados_ordenados[[#This Row],[ID 1-catálogo-código]])&amp;"-"&amp;Dados_ordenados[[#This Row],[ID 1-catálogo-código]],Dados_tratados[[CATMAT/CATSER - Contagem de ocorrências]:[Área Gestora + ID]],3,FALSE),"")</f>
        <v/>
      </c>
      <c r="P507" s="70" t="str">
        <f ca="1">IF(OR(Dados_ordenados[[#This Row],[ID 1-catálogo-código]]="",Dados_ordenados[[#This Row],[ID 1-catálogo-código]]&lt;&gt;catmat_anterior),Dados_ordenados[[#This Row],[Área Gestora-ID]],areagestoraID_anterior&amp;", "&amp;Dados_ordenados[[#This Row],[Área Gestora-ID]])</f>
        <v/>
      </c>
      <c r="Q507" s="70" t="str">
        <f ca="1">IF(OR(Dados_ordenados[[#This Row],[ID 1-catálogo-código]]="",Dados_ordenados[[#This Row],[ID 1-catálogo-código]]&lt;&gt;catmat_proximo),Dados_ordenados[[#This Row],[ID concatenado por catálogo/código]],"")</f>
        <v/>
      </c>
    </row>
    <row r="508" spans="1:17" x14ac:dyDescent="0.25">
      <c r="A508" s="63" t="str">
        <f ca="1">area_gestora_concatenada</f>
        <v/>
      </c>
      <c r="B508" s="64" t="str">
        <f ca="1">IFERROR(IF(INDEX(INDIRECT(area_gestora&amp;"!$B$6:$B$1000"),linha_itemPAC+1)=0,"NÃO INFORMADO",INDEX(INDIRECT(area_gestora&amp;"!$B$6:$B$1000"),linha_itemPAC+1)),"")</f>
        <v/>
      </c>
      <c r="C508" s="64" t="str">
        <f ca="1">IFERROR(IF(INDEX(INDIRECT(area_gestora&amp;"!$D$6:$D$1000"),linha_itemPAC+1)="N/A","N/A", IF(INDEX(INDIRECT(area_gestora&amp;"!$D$6:$D$1000"),linha_itemPAC+1)="","NÃO INFORMADO", IF(INDEX(INDIRECT(area_gestora&amp;"!$D$6:$D$1000"),linha_itemPAC+1)=0,"NÃO INFORMADO", INDEX(INDIRECT(area_gestora&amp;"!$D$6:$D$1000"),linha_itemPAC+1)))),"")</f>
        <v/>
      </c>
      <c r="D508" s="64" t="str">
        <f ca="1">IFERROR(IF(ISERROR(VALUE(Dados_tratados[[#This Row],[Catálogo]]))=FALSE,Dados_tratados[[#This Row],[Catálogo]],VLOOKUP(Dados_tratados[[#This Row],[Catálogo]],$S$3:$T$6,2,FALSE)),"")</f>
        <v/>
      </c>
      <c r="E508" s="64" t="str">
        <f ca="1">IFERROR(IF(INDEX(INDIRECT(area_gestora&amp;"!$E$6:$E$1000"),linha_itemPAC+1)="N/A",9999999,
IF(INDEX(INDIRECT(area_gestora&amp;"!$E$6:$E$1000"),linha_itemPAC+1)="",0,
VALUE(INDEX(INDIRECT(area_gestora&amp;"!$E$6:$E$1000"),linha_itemPAC+1)))),"")</f>
        <v/>
      </c>
      <c r="F508" s="64" t="str">
        <f ca="1">IFERROR(IF(Dados_tratados[[#This Row],[Código CATSER ou Classe CATMAT]]="","",VALUE(1&amp;TEXT(Dados_tratados[[#This Row],[Código CATSER ou Classe CATMAT]],"0000000")&amp;Dados_tratados[[#This Row],[ID Catálogo]])),"")</f>
        <v/>
      </c>
      <c r="G508" s="64" t="str">
        <f ca="1">IF(Dados_tratados[[#This Row],[Código CATSER ou Classe CATMAT]]="","",COUNTIF(catmat_col_range,Dados_tratados[[#This Row],[Concatenação ID 1-catálogo-código]])&amp;"-"&amp;Dados_tratados[[#This Row],[Concatenação ID 1-catálogo-código]])</f>
        <v/>
      </c>
      <c r="H508" s="65" t="str">
        <f ca="1">IFERROR(INDEX(INDIRECT(area_gestora&amp;"!$L$6:$L$1000"),linha_itemPAC+1),"")</f>
        <v/>
      </c>
      <c r="I508" s="66" t="str">
        <f ca="1">Dados_tratados[[#This Row],[Área Gestora]]&amp;"-"&amp;Dados_tratados[[#This Row],[ID PCA]]</f>
        <v>-</v>
      </c>
      <c r="K508" s="67" t="str">
        <f ca="1">IFERROR(SMALL(Dados_tratados[Concatenação ID 1-catálogo-código],ROW(Dados_tratados[[#This Row],[Concatenação ID 1-catálogo-código]])-2),"")</f>
        <v/>
      </c>
      <c r="L508" s="67" t="str">
        <f ca="1">IFERROR(INDEX('Tratamento de dados'!$S$3:$S$6,MATCH(VALUE(RIGHT(Dados_ordenados[[#This Row],[ID 1-catálogo-código]],1)),'Tratamento de dados'!$T$3:$T$6,0)),"")</f>
        <v/>
      </c>
      <c r="M508" s="67" t="str">
        <f ca="1">IFERROR(VALUE(MID(Dados_ordenados[[#This Row],[ID 1-catálogo-código]],2,7)),"")</f>
        <v/>
      </c>
      <c r="N508" s="68" t="str">
        <f ca="1">IFERROR(VLOOKUP(COUNTIF(catmat_ord_col_range,Dados_ordenados[[#This Row],[ID 1-catálogo-código]])&amp;"-"&amp;Dados_ordenados[[#This Row],[ID 1-catálogo-código]],Dados_tratados[[CATMAT/CATSER - Contagem de ocorrências]:[Área Gestora + ID]],2,FALSE),"")</f>
        <v/>
      </c>
      <c r="O508" s="69" t="str">
        <f ca="1">IFERROR(VLOOKUP(COUNTIF(catmat_ord_col_range,Dados_ordenados[[#This Row],[ID 1-catálogo-código]])&amp;"-"&amp;Dados_ordenados[[#This Row],[ID 1-catálogo-código]],Dados_tratados[[CATMAT/CATSER - Contagem de ocorrências]:[Área Gestora + ID]],3,FALSE),"")</f>
        <v/>
      </c>
      <c r="P508" s="70" t="str">
        <f ca="1">IF(OR(Dados_ordenados[[#This Row],[ID 1-catálogo-código]]="",Dados_ordenados[[#This Row],[ID 1-catálogo-código]]&lt;&gt;catmat_anterior),Dados_ordenados[[#This Row],[Área Gestora-ID]],areagestoraID_anterior&amp;", "&amp;Dados_ordenados[[#This Row],[Área Gestora-ID]])</f>
        <v/>
      </c>
      <c r="Q508" s="70" t="str">
        <f ca="1">IF(OR(Dados_ordenados[[#This Row],[ID 1-catálogo-código]]="",Dados_ordenados[[#This Row],[ID 1-catálogo-código]]&lt;&gt;catmat_proximo),Dados_ordenados[[#This Row],[ID concatenado por catálogo/código]],"")</f>
        <v/>
      </c>
    </row>
    <row r="509" spans="1:17" x14ac:dyDescent="0.25">
      <c r="A509" s="63" t="str">
        <f ca="1">area_gestora_concatenada</f>
        <v/>
      </c>
      <c r="B509" s="64" t="str">
        <f ca="1">IFERROR(IF(INDEX(INDIRECT(area_gestora&amp;"!$B$6:$B$1000"),linha_itemPAC+1)=0,"NÃO INFORMADO",INDEX(INDIRECT(area_gestora&amp;"!$B$6:$B$1000"),linha_itemPAC+1)),"")</f>
        <v/>
      </c>
      <c r="C509" s="64" t="str">
        <f ca="1">IFERROR(IF(INDEX(INDIRECT(area_gestora&amp;"!$D$6:$D$1000"),linha_itemPAC+1)="N/A","N/A", IF(INDEX(INDIRECT(area_gestora&amp;"!$D$6:$D$1000"),linha_itemPAC+1)="","NÃO INFORMADO", IF(INDEX(INDIRECT(area_gestora&amp;"!$D$6:$D$1000"),linha_itemPAC+1)=0,"NÃO INFORMADO", INDEX(INDIRECT(area_gestora&amp;"!$D$6:$D$1000"),linha_itemPAC+1)))),"")</f>
        <v/>
      </c>
      <c r="D509" s="64" t="str">
        <f ca="1">IFERROR(IF(ISERROR(VALUE(Dados_tratados[[#This Row],[Catálogo]]))=FALSE,Dados_tratados[[#This Row],[Catálogo]],VLOOKUP(Dados_tratados[[#This Row],[Catálogo]],$S$3:$T$6,2,FALSE)),"")</f>
        <v/>
      </c>
      <c r="E509" s="64" t="str">
        <f ca="1">IFERROR(IF(INDEX(INDIRECT(area_gestora&amp;"!$E$6:$E$1000"),linha_itemPAC+1)="N/A",9999999,
IF(INDEX(INDIRECT(area_gestora&amp;"!$E$6:$E$1000"),linha_itemPAC+1)="",0,
VALUE(INDEX(INDIRECT(area_gestora&amp;"!$E$6:$E$1000"),linha_itemPAC+1)))),"")</f>
        <v/>
      </c>
      <c r="F509" s="64" t="str">
        <f ca="1">IFERROR(IF(Dados_tratados[[#This Row],[Código CATSER ou Classe CATMAT]]="","",VALUE(1&amp;TEXT(Dados_tratados[[#This Row],[Código CATSER ou Classe CATMAT]],"0000000")&amp;Dados_tratados[[#This Row],[ID Catálogo]])),"")</f>
        <v/>
      </c>
      <c r="G509" s="64" t="str">
        <f ca="1">IF(Dados_tratados[[#This Row],[Código CATSER ou Classe CATMAT]]="","",COUNTIF(catmat_col_range,Dados_tratados[[#This Row],[Concatenação ID 1-catálogo-código]])&amp;"-"&amp;Dados_tratados[[#This Row],[Concatenação ID 1-catálogo-código]])</f>
        <v/>
      </c>
      <c r="H509" s="65" t="str">
        <f ca="1">IFERROR(INDEX(INDIRECT(area_gestora&amp;"!$L$6:$L$1000"),linha_itemPAC+1),"")</f>
        <v/>
      </c>
      <c r="I509" s="66" t="str">
        <f ca="1">Dados_tratados[[#This Row],[Área Gestora]]&amp;"-"&amp;Dados_tratados[[#This Row],[ID PCA]]</f>
        <v>-</v>
      </c>
      <c r="K509" s="67" t="str">
        <f ca="1">IFERROR(SMALL(Dados_tratados[Concatenação ID 1-catálogo-código],ROW(Dados_tratados[[#This Row],[Concatenação ID 1-catálogo-código]])-2),"")</f>
        <v/>
      </c>
      <c r="L509" s="67" t="str">
        <f ca="1">IFERROR(INDEX('Tratamento de dados'!$S$3:$S$6,MATCH(VALUE(RIGHT(Dados_ordenados[[#This Row],[ID 1-catálogo-código]],1)),'Tratamento de dados'!$T$3:$T$6,0)),"")</f>
        <v/>
      </c>
      <c r="M509" s="67" t="str">
        <f ca="1">IFERROR(VALUE(MID(Dados_ordenados[[#This Row],[ID 1-catálogo-código]],2,7)),"")</f>
        <v/>
      </c>
      <c r="N509" s="68" t="str">
        <f ca="1">IFERROR(VLOOKUP(COUNTIF(catmat_ord_col_range,Dados_ordenados[[#This Row],[ID 1-catálogo-código]])&amp;"-"&amp;Dados_ordenados[[#This Row],[ID 1-catálogo-código]],Dados_tratados[[CATMAT/CATSER - Contagem de ocorrências]:[Área Gestora + ID]],2,FALSE),"")</f>
        <v/>
      </c>
      <c r="O509" s="69" t="str">
        <f ca="1">IFERROR(VLOOKUP(COUNTIF(catmat_ord_col_range,Dados_ordenados[[#This Row],[ID 1-catálogo-código]])&amp;"-"&amp;Dados_ordenados[[#This Row],[ID 1-catálogo-código]],Dados_tratados[[CATMAT/CATSER - Contagem de ocorrências]:[Área Gestora + ID]],3,FALSE),"")</f>
        <v/>
      </c>
      <c r="P509" s="70" t="str">
        <f ca="1">IF(OR(Dados_ordenados[[#This Row],[ID 1-catálogo-código]]="",Dados_ordenados[[#This Row],[ID 1-catálogo-código]]&lt;&gt;catmat_anterior),Dados_ordenados[[#This Row],[Área Gestora-ID]],areagestoraID_anterior&amp;", "&amp;Dados_ordenados[[#This Row],[Área Gestora-ID]])</f>
        <v/>
      </c>
      <c r="Q509" s="70" t="str">
        <f ca="1">IF(OR(Dados_ordenados[[#This Row],[ID 1-catálogo-código]]="",Dados_ordenados[[#This Row],[ID 1-catálogo-código]]&lt;&gt;catmat_proximo),Dados_ordenados[[#This Row],[ID concatenado por catálogo/código]],"")</f>
        <v/>
      </c>
    </row>
    <row r="510" spans="1:17" x14ac:dyDescent="0.25">
      <c r="A510" s="63" t="str">
        <f ca="1">area_gestora_concatenada</f>
        <v/>
      </c>
      <c r="B510" s="64" t="str">
        <f ca="1">IFERROR(IF(INDEX(INDIRECT(area_gestora&amp;"!$B$6:$B$1000"),linha_itemPAC+1)=0,"NÃO INFORMADO",INDEX(INDIRECT(area_gestora&amp;"!$B$6:$B$1000"),linha_itemPAC+1)),"")</f>
        <v/>
      </c>
      <c r="C510" s="64" t="str">
        <f ca="1">IFERROR(IF(INDEX(INDIRECT(area_gestora&amp;"!$D$6:$D$1000"),linha_itemPAC+1)="N/A","N/A", IF(INDEX(INDIRECT(area_gestora&amp;"!$D$6:$D$1000"),linha_itemPAC+1)="","NÃO INFORMADO", IF(INDEX(INDIRECT(area_gestora&amp;"!$D$6:$D$1000"),linha_itemPAC+1)=0,"NÃO INFORMADO", INDEX(INDIRECT(area_gestora&amp;"!$D$6:$D$1000"),linha_itemPAC+1)))),"")</f>
        <v/>
      </c>
      <c r="D510" s="64" t="str">
        <f ca="1">IFERROR(IF(ISERROR(VALUE(Dados_tratados[[#This Row],[Catálogo]]))=FALSE,Dados_tratados[[#This Row],[Catálogo]],VLOOKUP(Dados_tratados[[#This Row],[Catálogo]],$S$3:$T$6,2,FALSE)),"")</f>
        <v/>
      </c>
      <c r="E510" s="64" t="str">
        <f ca="1">IFERROR(IF(INDEX(INDIRECT(area_gestora&amp;"!$E$6:$E$1000"),linha_itemPAC+1)="N/A",9999999,
IF(INDEX(INDIRECT(area_gestora&amp;"!$E$6:$E$1000"),linha_itemPAC+1)="",0,
VALUE(INDEX(INDIRECT(area_gestora&amp;"!$E$6:$E$1000"),linha_itemPAC+1)))),"")</f>
        <v/>
      </c>
      <c r="F510" s="64" t="str">
        <f ca="1">IFERROR(IF(Dados_tratados[[#This Row],[Código CATSER ou Classe CATMAT]]="","",VALUE(1&amp;TEXT(Dados_tratados[[#This Row],[Código CATSER ou Classe CATMAT]],"0000000")&amp;Dados_tratados[[#This Row],[ID Catálogo]])),"")</f>
        <v/>
      </c>
      <c r="G510" s="64" t="str">
        <f ca="1">IF(Dados_tratados[[#This Row],[Código CATSER ou Classe CATMAT]]="","",COUNTIF(catmat_col_range,Dados_tratados[[#This Row],[Concatenação ID 1-catálogo-código]])&amp;"-"&amp;Dados_tratados[[#This Row],[Concatenação ID 1-catálogo-código]])</f>
        <v/>
      </c>
      <c r="H510" s="65" t="str">
        <f ca="1">IFERROR(INDEX(INDIRECT(area_gestora&amp;"!$L$6:$L$1000"),linha_itemPAC+1),"")</f>
        <v/>
      </c>
      <c r="I510" s="66" t="str">
        <f ca="1">Dados_tratados[[#This Row],[Área Gestora]]&amp;"-"&amp;Dados_tratados[[#This Row],[ID PCA]]</f>
        <v>-</v>
      </c>
      <c r="K510" s="67" t="str">
        <f ca="1">IFERROR(SMALL(Dados_tratados[Concatenação ID 1-catálogo-código],ROW(Dados_tratados[[#This Row],[Concatenação ID 1-catálogo-código]])-2),"")</f>
        <v/>
      </c>
      <c r="L510" s="67" t="str">
        <f ca="1">IFERROR(INDEX('Tratamento de dados'!$S$3:$S$6,MATCH(VALUE(RIGHT(Dados_ordenados[[#This Row],[ID 1-catálogo-código]],1)),'Tratamento de dados'!$T$3:$T$6,0)),"")</f>
        <v/>
      </c>
      <c r="M510" s="67" t="str">
        <f ca="1">IFERROR(VALUE(MID(Dados_ordenados[[#This Row],[ID 1-catálogo-código]],2,7)),"")</f>
        <v/>
      </c>
      <c r="N510" s="68" t="str">
        <f ca="1">IFERROR(VLOOKUP(COUNTIF(catmat_ord_col_range,Dados_ordenados[[#This Row],[ID 1-catálogo-código]])&amp;"-"&amp;Dados_ordenados[[#This Row],[ID 1-catálogo-código]],Dados_tratados[[CATMAT/CATSER - Contagem de ocorrências]:[Área Gestora + ID]],2,FALSE),"")</f>
        <v/>
      </c>
      <c r="O510" s="69" t="str">
        <f ca="1">IFERROR(VLOOKUP(COUNTIF(catmat_ord_col_range,Dados_ordenados[[#This Row],[ID 1-catálogo-código]])&amp;"-"&amp;Dados_ordenados[[#This Row],[ID 1-catálogo-código]],Dados_tratados[[CATMAT/CATSER - Contagem de ocorrências]:[Área Gestora + ID]],3,FALSE),"")</f>
        <v/>
      </c>
      <c r="P510" s="70" t="str">
        <f ca="1">IF(OR(Dados_ordenados[[#This Row],[ID 1-catálogo-código]]="",Dados_ordenados[[#This Row],[ID 1-catálogo-código]]&lt;&gt;catmat_anterior),Dados_ordenados[[#This Row],[Área Gestora-ID]],areagestoraID_anterior&amp;", "&amp;Dados_ordenados[[#This Row],[Área Gestora-ID]])</f>
        <v/>
      </c>
      <c r="Q510" s="70" t="str">
        <f ca="1">IF(OR(Dados_ordenados[[#This Row],[ID 1-catálogo-código]]="",Dados_ordenados[[#This Row],[ID 1-catálogo-código]]&lt;&gt;catmat_proximo),Dados_ordenados[[#This Row],[ID concatenado por catálogo/código]],"")</f>
        <v/>
      </c>
    </row>
    <row r="511" spans="1:17" x14ac:dyDescent="0.25">
      <c r="A511" s="63" t="str">
        <f ca="1">area_gestora_concatenada</f>
        <v/>
      </c>
      <c r="B511" s="64" t="str">
        <f ca="1">IFERROR(IF(INDEX(INDIRECT(area_gestora&amp;"!$B$6:$B$1000"),linha_itemPAC+1)=0,"NÃO INFORMADO",INDEX(INDIRECT(area_gestora&amp;"!$B$6:$B$1000"),linha_itemPAC+1)),"")</f>
        <v/>
      </c>
      <c r="C511" s="64" t="str">
        <f ca="1">IFERROR(IF(INDEX(INDIRECT(area_gestora&amp;"!$D$6:$D$1000"),linha_itemPAC+1)="N/A","N/A", IF(INDEX(INDIRECT(area_gestora&amp;"!$D$6:$D$1000"),linha_itemPAC+1)="","NÃO INFORMADO", IF(INDEX(INDIRECT(area_gestora&amp;"!$D$6:$D$1000"),linha_itemPAC+1)=0,"NÃO INFORMADO", INDEX(INDIRECT(area_gestora&amp;"!$D$6:$D$1000"),linha_itemPAC+1)))),"")</f>
        <v/>
      </c>
      <c r="D511" s="64" t="str">
        <f ca="1">IFERROR(IF(ISERROR(VALUE(Dados_tratados[[#This Row],[Catálogo]]))=FALSE,Dados_tratados[[#This Row],[Catálogo]],VLOOKUP(Dados_tratados[[#This Row],[Catálogo]],$S$3:$T$6,2,FALSE)),"")</f>
        <v/>
      </c>
      <c r="E511" s="64" t="str">
        <f ca="1">IFERROR(IF(INDEX(INDIRECT(area_gestora&amp;"!$E$6:$E$1000"),linha_itemPAC+1)="N/A",9999999,
IF(INDEX(INDIRECT(area_gestora&amp;"!$E$6:$E$1000"),linha_itemPAC+1)="",0,
VALUE(INDEX(INDIRECT(area_gestora&amp;"!$E$6:$E$1000"),linha_itemPAC+1)))),"")</f>
        <v/>
      </c>
      <c r="F511" s="64" t="str">
        <f ca="1">IFERROR(IF(Dados_tratados[[#This Row],[Código CATSER ou Classe CATMAT]]="","",VALUE(1&amp;TEXT(Dados_tratados[[#This Row],[Código CATSER ou Classe CATMAT]],"0000000")&amp;Dados_tratados[[#This Row],[ID Catálogo]])),"")</f>
        <v/>
      </c>
      <c r="G511" s="64" t="str">
        <f ca="1">IF(Dados_tratados[[#This Row],[Código CATSER ou Classe CATMAT]]="","",COUNTIF(catmat_col_range,Dados_tratados[[#This Row],[Concatenação ID 1-catálogo-código]])&amp;"-"&amp;Dados_tratados[[#This Row],[Concatenação ID 1-catálogo-código]])</f>
        <v/>
      </c>
      <c r="H511" s="65" t="str">
        <f ca="1">IFERROR(INDEX(INDIRECT(area_gestora&amp;"!$L$6:$L$1000"),linha_itemPAC+1),"")</f>
        <v/>
      </c>
      <c r="I511" s="66" t="str">
        <f ca="1">Dados_tratados[[#This Row],[Área Gestora]]&amp;"-"&amp;Dados_tratados[[#This Row],[ID PCA]]</f>
        <v>-</v>
      </c>
      <c r="K511" s="67" t="str">
        <f ca="1">IFERROR(SMALL(Dados_tratados[Concatenação ID 1-catálogo-código],ROW(Dados_tratados[[#This Row],[Concatenação ID 1-catálogo-código]])-2),"")</f>
        <v/>
      </c>
      <c r="L511" s="67" t="str">
        <f ca="1">IFERROR(INDEX('Tratamento de dados'!$S$3:$S$6,MATCH(VALUE(RIGHT(Dados_ordenados[[#This Row],[ID 1-catálogo-código]],1)),'Tratamento de dados'!$T$3:$T$6,0)),"")</f>
        <v/>
      </c>
      <c r="M511" s="67" t="str">
        <f ca="1">IFERROR(VALUE(MID(Dados_ordenados[[#This Row],[ID 1-catálogo-código]],2,7)),"")</f>
        <v/>
      </c>
      <c r="N511" s="68" t="str">
        <f ca="1">IFERROR(VLOOKUP(COUNTIF(catmat_ord_col_range,Dados_ordenados[[#This Row],[ID 1-catálogo-código]])&amp;"-"&amp;Dados_ordenados[[#This Row],[ID 1-catálogo-código]],Dados_tratados[[CATMAT/CATSER - Contagem de ocorrências]:[Área Gestora + ID]],2,FALSE),"")</f>
        <v/>
      </c>
      <c r="O511" s="69" t="str">
        <f ca="1">IFERROR(VLOOKUP(COUNTIF(catmat_ord_col_range,Dados_ordenados[[#This Row],[ID 1-catálogo-código]])&amp;"-"&amp;Dados_ordenados[[#This Row],[ID 1-catálogo-código]],Dados_tratados[[CATMAT/CATSER - Contagem de ocorrências]:[Área Gestora + ID]],3,FALSE),"")</f>
        <v/>
      </c>
      <c r="P511" s="70" t="str">
        <f ca="1">IF(OR(Dados_ordenados[[#This Row],[ID 1-catálogo-código]]="",Dados_ordenados[[#This Row],[ID 1-catálogo-código]]&lt;&gt;catmat_anterior),Dados_ordenados[[#This Row],[Área Gestora-ID]],areagestoraID_anterior&amp;", "&amp;Dados_ordenados[[#This Row],[Área Gestora-ID]])</f>
        <v/>
      </c>
      <c r="Q511" s="70" t="str">
        <f ca="1">IF(OR(Dados_ordenados[[#This Row],[ID 1-catálogo-código]]="",Dados_ordenados[[#This Row],[ID 1-catálogo-código]]&lt;&gt;catmat_proximo),Dados_ordenados[[#This Row],[ID concatenado por catálogo/código]],"")</f>
        <v/>
      </c>
    </row>
    <row r="512" spans="1:17" x14ac:dyDescent="0.25">
      <c r="A512" s="63" t="str">
        <f ca="1">area_gestora_concatenada</f>
        <v/>
      </c>
      <c r="B512" s="64" t="str">
        <f ca="1">IFERROR(IF(INDEX(INDIRECT(area_gestora&amp;"!$B$6:$B$1000"),linha_itemPAC+1)=0,"NÃO INFORMADO",INDEX(INDIRECT(area_gestora&amp;"!$B$6:$B$1000"),linha_itemPAC+1)),"")</f>
        <v/>
      </c>
      <c r="C512" s="64" t="str">
        <f ca="1">IFERROR(IF(INDEX(INDIRECT(area_gestora&amp;"!$D$6:$D$1000"),linha_itemPAC+1)="N/A","N/A", IF(INDEX(INDIRECT(area_gestora&amp;"!$D$6:$D$1000"),linha_itemPAC+1)="","NÃO INFORMADO", IF(INDEX(INDIRECT(area_gestora&amp;"!$D$6:$D$1000"),linha_itemPAC+1)=0,"NÃO INFORMADO", INDEX(INDIRECT(area_gestora&amp;"!$D$6:$D$1000"),linha_itemPAC+1)))),"")</f>
        <v/>
      </c>
      <c r="D512" s="64" t="str">
        <f ca="1">IFERROR(IF(ISERROR(VALUE(Dados_tratados[[#This Row],[Catálogo]]))=FALSE,Dados_tratados[[#This Row],[Catálogo]],VLOOKUP(Dados_tratados[[#This Row],[Catálogo]],$S$3:$T$6,2,FALSE)),"")</f>
        <v/>
      </c>
      <c r="E512" s="64" t="str">
        <f ca="1">IFERROR(IF(INDEX(INDIRECT(area_gestora&amp;"!$E$6:$E$1000"),linha_itemPAC+1)="N/A",9999999,
IF(INDEX(INDIRECT(area_gestora&amp;"!$E$6:$E$1000"),linha_itemPAC+1)="",0,
VALUE(INDEX(INDIRECT(area_gestora&amp;"!$E$6:$E$1000"),linha_itemPAC+1)))),"")</f>
        <v/>
      </c>
      <c r="F512" s="64" t="str">
        <f ca="1">IFERROR(IF(Dados_tratados[[#This Row],[Código CATSER ou Classe CATMAT]]="","",VALUE(1&amp;TEXT(Dados_tratados[[#This Row],[Código CATSER ou Classe CATMAT]],"0000000")&amp;Dados_tratados[[#This Row],[ID Catálogo]])),"")</f>
        <v/>
      </c>
      <c r="G512" s="64" t="str">
        <f ca="1">IF(Dados_tratados[[#This Row],[Código CATSER ou Classe CATMAT]]="","",COUNTIF(catmat_col_range,Dados_tratados[[#This Row],[Concatenação ID 1-catálogo-código]])&amp;"-"&amp;Dados_tratados[[#This Row],[Concatenação ID 1-catálogo-código]])</f>
        <v/>
      </c>
      <c r="H512" s="65" t="str">
        <f ca="1">IFERROR(INDEX(INDIRECT(area_gestora&amp;"!$L$6:$L$1000"),linha_itemPAC+1),"")</f>
        <v/>
      </c>
      <c r="I512" s="66" t="str">
        <f ca="1">Dados_tratados[[#This Row],[Área Gestora]]&amp;"-"&amp;Dados_tratados[[#This Row],[ID PCA]]</f>
        <v>-</v>
      </c>
      <c r="K512" s="67" t="str">
        <f ca="1">IFERROR(SMALL(Dados_tratados[Concatenação ID 1-catálogo-código],ROW(Dados_tratados[[#This Row],[Concatenação ID 1-catálogo-código]])-2),"")</f>
        <v/>
      </c>
      <c r="L512" s="67" t="str">
        <f ca="1">IFERROR(INDEX('Tratamento de dados'!$S$3:$S$6,MATCH(VALUE(RIGHT(Dados_ordenados[[#This Row],[ID 1-catálogo-código]],1)),'Tratamento de dados'!$T$3:$T$6,0)),"")</f>
        <v/>
      </c>
      <c r="M512" s="67" t="str">
        <f ca="1">IFERROR(VALUE(MID(Dados_ordenados[[#This Row],[ID 1-catálogo-código]],2,7)),"")</f>
        <v/>
      </c>
      <c r="N512" s="68" t="str">
        <f ca="1">IFERROR(VLOOKUP(COUNTIF(catmat_ord_col_range,Dados_ordenados[[#This Row],[ID 1-catálogo-código]])&amp;"-"&amp;Dados_ordenados[[#This Row],[ID 1-catálogo-código]],Dados_tratados[[CATMAT/CATSER - Contagem de ocorrências]:[Área Gestora + ID]],2,FALSE),"")</f>
        <v/>
      </c>
      <c r="O512" s="69" t="str">
        <f ca="1">IFERROR(VLOOKUP(COUNTIF(catmat_ord_col_range,Dados_ordenados[[#This Row],[ID 1-catálogo-código]])&amp;"-"&amp;Dados_ordenados[[#This Row],[ID 1-catálogo-código]],Dados_tratados[[CATMAT/CATSER - Contagem de ocorrências]:[Área Gestora + ID]],3,FALSE),"")</f>
        <v/>
      </c>
      <c r="P512" s="70" t="str">
        <f ca="1">IF(OR(Dados_ordenados[[#This Row],[ID 1-catálogo-código]]="",Dados_ordenados[[#This Row],[ID 1-catálogo-código]]&lt;&gt;catmat_anterior),Dados_ordenados[[#This Row],[Área Gestora-ID]],areagestoraID_anterior&amp;", "&amp;Dados_ordenados[[#This Row],[Área Gestora-ID]])</f>
        <v/>
      </c>
      <c r="Q512" s="70" t="str">
        <f ca="1">IF(OR(Dados_ordenados[[#This Row],[ID 1-catálogo-código]]="",Dados_ordenados[[#This Row],[ID 1-catálogo-código]]&lt;&gt;catmat_proximo),Dados_ordenados[[#This Row],[ID concatenado por catálogo/código]],"")</f>
        <v/>
      </c>
    </row>
    <row r="513" spans="1:17" x14ac:dyDescent="0.25">
      <c r="A513" s="63" t="str">
        <f ca="1">area_gestora_concatenada</f>
        <v/>
      </c>
      <c r="B513" s="64" t="str">
        <f ca="1">IFERROR(IF(INDEX(INDIRECT(area_gestora&amp;"!$B$6:$B$1000"),linha_itemPAC+1)=0,"NÃO INFORMADO",INDEX(INDIRECT(area_gestora&amp;"!$B$6:$B$1000"),linha_itemPAC+1)),"")</f>
        <v/>
      </c>
      <c r="C513" s="64" t="str">
        <f ca="1">IFERROR(IF(INDEX(INDIRECT(area_gestora&amp;"!$D$6:$D$1000"),linha_itemPAC+1)="N/A","N/A", IF(INDEX(INDIRECT(area_gestora&amp;"!$D$6:$D$1000"),linha_itemPAC+1)="","NÃO INFORMADO", IF(INDEX(INDIRECT(area_gestora&amp;"!$D$6:$D$1000"),linha_itemPAC+1)=0,"NÃO INFORMADO", INDEX(INDIRECT(area_gestora&amp;"!$D$6:$D$1000"),linha_itemPAC+1)))),"")</f>
        <v/>
      </c>
      <c r="D513" s="64" t="str">
        <f ca="1">IFERROR(IF(ISERROR(VALUE(Dados_tratados[[#This Row],[Catálogo]]))=FALSE,Dados_tratados[[#This Row],[Catálogo]],VLOOKUP(Dados_tratados[[#This Row],[Catálogo]],$S$3:$T$6,2,FALSE)),"")</f>
        <v/>
      </c>
      <c r="E513" s="64" t="str">
        <f ca="1">IFERROR(IF(INDEX(INDIRECT(area_gestora&amp;"!$E$6:$E$1000"),linha_itemPAC+1)="N/A",9999999,
IF(INDEX(INDIRECT(area_gestora&amp;"!$E$6:$E$1000"),linha_itemPAC+1)="",0,
VALUE(INDEX(INDIRECT(area_gestora&amp;"!$E$6:$E$1000"),linha_itemPAC+1)))),"")</f>
        <v/>
      </c>
      <c r="F513" s="64" t="str">
        <f ca="1">IFERROR(IF(Dados_tratados[[#This Row],[Código CATSER ou Classe CATMAT]]="","",VALUE(1&amp;TEXT(Dados_tratados[[#This Row],[Código CATSER ou Classe CATMAT]],"0000000")&amp;Dados_tratados[[#This Row],[ID Catálogo]])),"")</f>
        <v/>
      </c>
      <c r="G513" s="64" t="str">
        <f ca="1">IF(Dados_tratados[[#This Row],[Código CATSER ou Classe CATMAT]]="","",COUNTIF(catmat_col_range,Dados_tratados[[#This Row],[Concatenação ID 1-catálogo-código]])&amp;"-"&amp;Dados_tratados[[#This Row],[Concatenação ID 1-catálogo-código]])</f>
        <v/>
      </c>
      <c r="H513" s="65" t="str">
        <f ca="1">IFERROR(INDEX(INDIRECT(area_gestora&amp;"!$L$6:$L$1000"),linha_itemPAC+1),"")</f>
        <v/>
      </c>
      <c r="I513" s="66" t="str">
        <f ca="1">Dados_tratados[[#This Row],[Área Gestora]]&amp;"-"&amp;Dados_tratados[[#This Row],[ID PCA]]</f>
        <v>-</v>
      </c>
      <c r="K513" s="67" t="str">
        <f ca="1">IFERROR(SMALL(Dados_tratados[Concatenação ID 1-catálogo-código],ROW(Dados_tratados[[#This Row],[Concatenação ID 1-catálogo-código]])-2),"")</f>
        <v/>
      </c>
      <c r="L513" s="67" t="str">
        <f ca="1">IFERROR(INDEX('Tratamento de dados'!$S$3:$S$6,MATCH(VALUE(RIGHT(Dados_ordenados[[#This Row],[ID 1-catálogo-código]],1)),'Tratamento de dados'!$T$3:$T$6,0)),"")</f>
        <v/>
      </c>
      <c r="M513" s="67" t="str">
        <f ca="1">IFERROR(VALUE(MID(Dados_ordenados[[#This Row],[ID 1-catálogo-código]],2,7)),"")</f>
        <v/>
      </c>
      <c r="N513" s="68" t="str">
        <f ca="1">IFERROR(VLOOKUP(COUNTIF(catmat_ord_col_range,Dados_ordenados[[#This Row],[ID 1-catálogo-código]])&amp;"-"&amp;Dados_ordenados[[#This Row],[ID 1-catálogo-código]],Dados_tratados[[CATMAT/CATSER - Contagem de ocorrências]:[Área Gestora + ID]],2,FALSE),"")</f>
        <v/>
      </c>
      <c r="O513" s="69" t="str">
        <f ca="1">IFERROR(VLOOKUP(COUNTIF(catmat_ord_col_range,Dados_ordenados[[#This Row],[ID 1-catálogo-código]])&amp;"-"&amp;Dados_ordenados[[#This Row],[ID 1-catálogo-código]],Dados_tratados[[CATMAT/CATSER - Contagem de ocorrências]:[Área Gestora + ID]],3,FALSE),"")</f>
        <v/>
      </c>
      <c r="P513" s="70" t="str">
        <f ca="1">IF(OR(Dados_ordenados[[#This Row],[ID 1-catálogo-código]]="",Dados_ordenados[[#This Row],[ID 1-catálogo-código]]&lt;&gt;catmat_anterior),Dados_ordenados[[#This Row],[Área Gestora-ID]],areagestoraID_anterior&amp;", "&amp;Dados_ordenados[[#This Row],[Área Gestora-ID]])</f>
        <v/>
      </c>
      <c r="Q513" s="70" t="str">
        <f ca="1">IF(OR(Dados_ordenados[[#This Row],[ID 1-catálogo-código]]="",Dados_ordenados[[#This Row],[ID 1-catálogo-código]]&lt;&gt;catmat_proximo),Dados_ordenados[[#This Row],[ID concatenado por catálogo/código]],"")</f>
        <v/>
      </c>
    </row>
    <row r="514" spans="1:17" x14ac:dyDescent="0.25">
      <c r="A514" s="63" t="str">
        <f ca="1">area_gestora_concatenada</f>
        <v/>
      </c>
      <c r="B514" s="64" t="str">
        <f ca="1">IFERROR(IF(INDEX(INDIRECT(area_gestora&amp;"!$B$6:$B$1000"),linha_itemPAC+1)=0,"NÃO INFORMADO",INDEX(INDIRECT(area_gestora&amp;"!$B$6:$B$1000"),linha_itemPAC+1)),"")</f>
        <v/>
      </c>
      <c r="C514" s="64" t="str">
        <f ca="1">IFERROR(IF(INDEX(INDIRECT(area_gestora&amp;"!$D$6:$D$1000"),linha_itemPAC+1)="N/A","N/A", IF(INDEX(INDIRECT(area_gestora&amp;"!$D$6:$D$1000"),linha_itemPAC+1)="","NÃO INFORMADO", IF(INDEX(INDIRECT(area_gestora&amp;"!$D$6:$D$1000"),linha_itemPAC+1)=0,"NÃO INFORMADO", INDEX(INDIRECT(area_gestora&amp;"!$D$6:$D$1000"),linha_itemPAC+1)))),"")</f>
        <v/>
      </c>
      <c r="D514" s="64" t="str">
        <f ca="1">IFERROR(IF(ISERROR(VALUE(Dados_tratados[[#This Row],[Catálogo]]))=FALSE,Dados_tratados[[#This Row],[Catálogo]],VLOOKUP(Dados_tratados[[#This Row],[Catálogo]],$S$3:$T$6,2,FALSE)),"")</f>
        <v/>
      </c>
      <c r="E514" s="64" t="str">
        <f ca="1">IFERROR(IF(INDEX(INDIRECT(area_gestora&amp;"!$E$6:$E$1000"),linha_itemPAC+1)="N/A",9999999,
IF(INDEX(INDIRECT(area_gestora&amp;"!$E$6:$E$1000"),linha_itemPAC+1)="",0,
VALUE(INDEX(INDIRECT(area_gestora&amp;"!$E$6:$E$1000"),linha_itemPAC+1)))),"")</f>
        <v/>
      </c>
      <c r="F514" s="64" t="str">
        <f ca="1">IFERROR(IF(Dados_tratados[[#This Row],[Código CATSER ou Classe CATMAT]]="","",VALUE(1&amp;TEXT(Dados_tratados[[#This Row],[Código CATSER ou Classe CATMAT]],"0000000")&amp;Dados_tratados[[#This Row],[ID Catálogo]])),"")</f>
        <v/>
      </c>
      <c r="G514" s="64" t="str">
        <f ca="1">IF(Dados_tratados[[#This Row],[Código CATSER ou Classe CATMAT]]="","",COUNTIF(catmat_col_range,Dados_tratados[[#This Row],[Concatenação ID 1-catálogo-código]])&amp;"-"&amp;Dados_tratados[[#This Row],[Concatenação ID 1-catálogo-código]])</f>
        <v/>
      </c>
      <c r="H514" s="65" t="str">
        <f ca="1">IFERROR(INDEX(INDIRECT(area_gestora&amp;"!$L$6:$L$1000"),linha_itemPAC+1),"")</f>
        <v/>
      </c>
      <c r="I514" s="66" t="str">
        <f ca="1">Dados_tratados[[#This Row],[Área Gestora]]&amp;"-"&amp;Dados_tratados[[#This Row],[ID PCA]]</f>
        <v>-</v>
      </c>
      <c r="K514" s="67" t="str">
        <f ca="1">IFERROR(SMALL(Dados_tratados[Concatenação ID 1-catálogo-código],ROW(Dados_tratados[[#This Row],[Concatenação ID 1-catálogo-código]])-2),"")</f>
        <v/>
      </c>
      <c r="L514" s="67" t="str">
        <f ca="1">IFERROR(INDEX('Tratamento de dados'!$S$3:$S$6,MATCH(VALUE(RIGHT(Dados_ordenados[[#This Row],[ID 1-catálogo-código]],1)),'Tratamento de dados'!$T$3:$T$6,0)),"")</f>
        <v/>
      </c>
      <c r="M514" s="67" t="str">
        <f ca="1">IFERROR(VALUE(MID(Dados_ordenados[[#This Row],[ID 1-catálogo-código]],2,7)),"")</f>
        <v/>
      </c>
      <c r="N514" s="68" t="str">
        <f ca="1">IFERROR(VLOOKUP(COUNTIF(catmat_ord_col_range,Dados_ordenados[[#This Row],[ID 1-catálogo-código]])&amp;"-"&amp;Dados_ordenados[[#This Row],[ID 1-catálogo-código]],Dados_tratados[[CATMAT/CATSER - Contagem de ocorrências]:[Área Gestora + ID]],2,FALSE),"")</f>
        <v/>
      </c>
      <c r="O514" s="69" t="str">
        <f ca="1">IFERROR(VLOOKUP(COUNTIF(catmat_ord_col_range,Dados_ordenados[[#This Row],[ID 1-catálogo-código]])&amp;"-"&amp;Dados_ordenados[[#This Row],[ID 1-catálogo-código]],Dados_tratados[[CATMAT/CATSER - Contagem de ocorrências]:[Área Gestora + ID]],3,FALSE),"")</f>
        <v/>
      </c>
      <c r="P514" s="70" t="str">
        <f ca="1">IF(OR(Dados_ordenados[[#This Row],[ID 1-catálogo-código]]="",Dados_ordenados[[#This Row],[ID 1-catálogo-código]]&lt;&gt;catmat_anterior),Dados_ordenados[[#This Row],[Área Gestora-ID]],areagestoraID_anterior&amp;", "&amp;Dados_ordenados[[#This Row],[Área Gestora-ID]])</f>
        <v/>
      </c>
      <c r="Q514" s="70" t="str">
        <f ca="1">IF(OR(Dados_ordenados[[#This Row],[ID 1-catálogo-código]]="",Dados_ordenados[[#This Row],[ID 1-catálogo-código]]&lt;&gt;catmat_proximo),Dados_ordenados[[#This Row],[ID concatenado por catálogo/código]],"")</f>
        <v/>
      </c>
    </row>
    <row r="515" spans="1:17" x14ac:dyDescent="0.25">
      <c r="A515" s="63" t="str">
        <f ca="1">area_gestora_concatenada</f>
        <v/>
      </c>
      <c r="B515" s="64" t="str">
        <f ca="1">IFERROR(IF(INDEX(INDIRECT(area_gestora&amp;"!$B$6:$B$1000"),linha_itemPAC+1)=0,"NÃO INFORMADO",INDEX(INDIRECT(area_gestora&amp;"!$B$6:$B$1000"),linha_itemPAC+1)),"")</f>
        <v/>
      </c>
      <c r="C515" s="64" t="str">
        <f ca="1">IFERROR(IF(INDEX(INDIRECT(area_gestora&amp;"!$D$6:$D$1000"),linha_itemPAC+1)="N/A","N/A", IF(INDEX(INDIRECT(area_gestora&amp;"!$D$6:$D$1000"),linha_itemPAC+1)="","NÃO INFORMADO", IF(INDEX(INDIRECT(area_gestora&amp;"!$D$6:$D$1000"),linha_itemPAC+1)=0,"NÃO INFORMADO", INDEX(INDIRECT(area_gestora&amp;"!$D$6:$D$1000"),linha_itemPAC+1)))),"")</f>
        <v/>
      </c>
      <c r="D515" s="64" t="str">
        <f ca="1">IFERROR(IF(ISERROR(VALUE(Dados_tratados[[#This Row],[Catálogo]]))=FALSE,Dados_tratados[[#This Row],[Catálogo]],VLOOKUP(Dados_tratados[[#This Row],[Catálogo]],$S$3:$T$6,2,FALSE)),"")</f>
        <v/>
      </c>
      <c r="E515" s="64" t="str">
        <f ca="1">IFERROR(IF(INDEX(INDIRECT(area_gestora&amp;"!$E$6:$E$1000"),linha_itemPAC+1)="N/A",9999999,
IF(INDEX(INDIRECT(area_gestora&amp;"!$E$6:$E$1000"),linha_itemPAC+1)="",0,
VALUE(INDEX(INDIRECT(area_gestora&amp;"!$E$6:$E$1000"),linha_itemPAC+1)))),"")</f>
        <v/>
      </c>
      <c r="F515" s="64" t="str">
        <f ca="1">IFERROR(IF(Dados_tratados[[#This Row],[Código CATSER ou Classe CATMAT]]="","",VALUE(1&amp;TEXT(Dados_tratados[[#This Row],[Código CATSER ou Classe CATMAT]],"0000000")&amp;Dados_tratados[[#This Row],[ID Catálogo]])),"")</f>
        <v/>
      </c>
      <c r="G515" s="64" t="str">
        <f ca="1">IF(Dados_tratados[[#This Row],[Código CATSER ou Classe CATMAT]]="","",COUNTIF(catmat_col_range,Dados_tratados[[#This Row],[Concatenação ID 1-catálogo-código]])&amp;"-"&amp;Dados_tratados[[#This Row],[Concatenação ID 1-catálogo-código]])</f>
        <v/>
      </c>
      <c r="H515" s="65" t="str">
        <f ca="1">IFERROR(INDEX(INDIRECT(area_gestora&amp;"!$L$6:$L$1000"),linha_itemPAC+1),"")</f>
        <v/>
      </c>
      <c r="I515" s="66" t="str">
        <f ca="1">Dados_tratados[[#This Row],[Área Gestora]]&amp;"-"&amp;Dados_tratados[[#This Row],[ID PCA]]</f>
        <v>-</v>
      </c>
      <c r="K515" s="67" t="str">
        <f ca="1">IFERROR(SMALL(Dados_tratados[Concatenação ID 1-catálogo-código],ROW(Dados_tratados[[#This Row],[Concatenação ID 1-catálogo-código]])-2),"")</f>
        <v/>
      </c>
      <c r="L515" s="67" t="str">
        <f ca="1">IFERROR(INDEX('Tratamento de dados'!$S$3:$S$6,MATCH(VALUE(RIGHT(Dados_ordenados[[#This Row],[ID 1-catálogo-código]],1)),'Tratamento de dados'!$T$3:$T$6,0)),"")</f>
        <v/>
      </c>
      <c r="M515" s="67" t="str">
        <f ca="1">IFERROR(VALUE(MID(Dados_ordenados[[#This Row],[ID 1-catálogo-código]],2,7)),"")</f>
        <v/>
      </c>
      <c r="N515" s="68" t="str">
        <f ca="1">IFERROR(VLOOKUP(COUNTIF(catmat_ord_col_range,Dados_ordenados[[#This Row],[ID 1-catálogo-código]])&amp;"-"&amp;Dados_ordenados[[#This Row],[ID 1-catálogo-código]],Dados_tratados[[CATMAT/CATSER - Contagem de ocorrências]:[Área Gestora + ID]],2,FALSE),"")</f>
        <v/>
      </c>
      <c r="O515" s="69" t="str">
        <f ca="1">IFERROR(VLOOKUP(COUNTIF(catmat_ord_col_range,Dados_ordenados[[#This Row],[ID 1-catálogo-código]])&amp;"-"&amp;Dados_ordenados[[#This Row],[ID 1-catálogo-código]],Dados_tratados[[CATMAT/CATSER - Contagem de ocorrências]:[Área Gestora + ID]],3,FALSE),"")</f>
        <v/>
      </c>
      <c r="P515" s="70" t="str">
        <f ca="1">IF(OR(Dados_ordenados[[#This Row],[ID 1-catálogo-código]]="",Dados_ordenados[[#This Row],[ID 1-catálogo-código]]&lt;&gt;catmat_anterior),Dados_ordenados[[#This Row],[Área Gestora-ID]],areagestoraID_anterior&amp;", "&amp;Dados_ordenados[[#This Row],[Área Gestora-ID]])</f>
        <v/>
      </c>
      <c r="Q515" s="70" t="str">
        <f ca="1">IF(OR(Dados_ordenados[[#This Row],[ID 1-catálogo-código]]="",Dados_ordenados[[#This Row],[ID 1-catálogo-código]]&lt;&gt;catmat_proximo),Dados_ordenados[[#This Row],[ID concatenado por catálogo/código]],"")</f>
        <v/>
      </c>
    </row>
    <row r="516" spans="1:17" x14ac:dyDescent="0.25">
      <c r="A516" s="63" t="str">
        <f ca="1">area_gestora_concatenada</f>
        <v/>
      </c>
      <c r="B516" s="64" t="str">
        <f ca="1">IFERROR(IF(INDEX(INDIRECT(area_gestora&amp;"!$B$6:$B$1000"),linha_itemPAC+1)=0,"NÃO INFORMADO",INDEX(INDIRECT(area_gestora&amp;"!$B$6:$B$1000"),linha_itemPAC+1)),"")</f>
        <v/>
      </c>
      <c r="C516" s="64" t="str">
        <f ca="1">IFERROR(IF(INDEX(INDIRECT(area_gestora&amp;"!$D$6:$D$1000"),linha_itemPAC+1)="N/A","N/A", IF(INDEX(INDIRECT(area_gestora&amp;"!$D$6:$D$1000"),linha_itemPAC+1)="","NÃO INFORMADO", IF(INDEX(INDIRECT(area_gestora&amp;"!$D$6:$D$1000"),linha_itemPAC+1)=0,"NÃO INFORMADO", INDEX(INDIRECT(area_gestora&amp;"!$D$6:$D$1000"),linha_itemPAC+1)))),"")</f>
        <v/>
      </c>
      <c r="D516" s="64" t="str">
        <f ca="1">IFERROR(IF(ISERROR(VALUE(Dados_tratados[[#This Row],[Catálogo]]))=FALSE,Dados_tratados[[#This Row],[Catálogo]],VLOOKUP(Dados_tratados[[#This Row],[Catálogo]],$S$3:$T$6,2,FALSE)),"")</f>
        <v/>
      </c>
      <c r="E516" s="64" t="str">
        <f ca="1">IFERROR(IF(INDEX(INDIRECT(area_gestora&amp;"!$E$6:$E$1000"),linha_itemPAC+1)="N/A",9999999,
IF(INDEX(INDIRECT(area_gestora&amp;"!$E$6:$E$1000"),linha_itemPAC+1)="",0,
VALUE(INDEX(INDIRECT(area_gestora&amp;"!$E$6:$E$1000"),linha_itemPAC+1)))),"")</f>
        <v/>
      </c>
      <c r="F516" s="64" t="str">
        <f ca="1">IFERROR(IF(Dados_tratados[[#This Row],[Código CATSER ou Classe CATMAT]]="","",VALUE(1&amp;TEXT(Dados_tratados[[#This Row],[Código CATSER ou Classe CATMAT]],"0000000")&amp;Dados_tratados[[#This Row],[ID Catálogo]])),"")</f>
        <v/>
      </c>
      <c r="G516" s="64" t="str">
        <f ca="1">IF(Dados_tratados[[#This Row],[Código CATSER ou Classe CATMAT]]="","",COUNTIF(catmat_col_range,Dados_tratados[[#This Row],[Concatenação ID 1-catálogo-código]])&amp;"-"&amp;Dados_tratados[[#This Row],[Concatenação ID 1-catálogo-código]])</f>
        <v/>
      </c>
      <c r="H516" s="65" t="str">
        <f ca="1">IFERROR(INDEX(INDIRECT(area_gestora&amp;"!$L$6:$L$1000"),linha_itemPAC+1),"")</f>
        <v/>
      </c>
      <c r="I516" s="66" t="str">
        <f ca="1">Dados_tratados[[#This Row],[Área Gestora]]&amp;"-"&amp;Dados_tratados[[#This Row],[ID PCA]]</f>
        <v>-</v>
      </c>
      <c r="K516" s="67" t="str">
        <f ca="1">IFERROR(SMALL(Dados_tratados[Concatenação ID 1-catálogo-código],ROW(Dados_tratados[[#This Row],[Concatenação ID 1-catálogo-código]])-2),"")</f>
        <v/>
      </c>
      <c r="L516" s="67" t="str">
        <f ca="1">IFERROR(INDEX('Tratamento de dados'!$S$3:$S$6,MATCH(VALUE(RIGHT(Dados_ordenados[[#This Row],[ID 1-catálogo-código]],1)),'Tratamento de dados'!$T$3:$T$6,0)),"")</f>
        <v/>
      </c>
      <c r="M516" s="67" t="str">
        <f ca="1">IFERROR(VALUE(MID(Dados_ordenados[[#This Row],[ID 1-catálogo-código]],2,7)),"")</f>
        <v/>
      </c>
      <c r="N516" s="68" t="str">
        <f ca="1">IFERROR(VLOOKUP(COUNTIF(catmat_ord_col_range,Dados_ordenados[[#This Row],[ID 1-catálogo-código]])&amp;"-"&amp;Dados_ordenados[[#This Row],[ID 1-catálogo-código]],Dados_tratados[[CATMAT/CATSER - Contagem de ocorrências]:[Área Gestora + ID]],2,FALSE),"")</f>
        <v/>
      </c>
      <c r="O516" s="69" t="str">
        <f ca="1">IFERROR(VLOOKUP(COUNTIF(catmat_ord_col_range,Dados_ordenados[[#This Row],[ID 1-catálogo-código]])&amp;"-"&amp;Dados_ordenados[[#This Row],[ID 1-catálogo-código]],Dados_tratados[[CATMAT/CATSER - Contagem de ocorrências]:[Área Gestora + ID]],3,FALSE),"")</f>
        <v/>
      </c>
      <c r="P516" s="70" t="str">
        <f ca="1">IF(OR(Dados_ordenados[[#This Row],[ID 1-catálogo-código]]="",Dados_ordenados[[#This Row],[ID 1-catálogo-código]]&lt;&gt;catmat_anterior),Dados_ordenados[[#This Row],[Área Gestora-ID]],areagestoraID_anterior&amp;", "&amp;Dados_ordenados[[#This Row],[Área Gestora-ID]])</f>
        <v/>
      </c>
      <c r="Q516" s="70" t="str">
        <f ca="1">IF(OR(Dados_ordenados[[#This Row],[ID 1-catálogo-código]]="",Dados_ordenados[[#This Row],[ID 1-catálogo-código]]&lt;&gt;catmat_proximo),Dados_ordenados[[#This Row],[ID concatenado por catálogo/código]],"")</f>
        <v/>
      </c>
    </row>
    <row r="517" spans="1:17" x14ac:dyDescent="0.25">
      <c r="A517" s="63" t="str">
        <f ca="1">area_gestora_concatenada</f>
        <v/>
      </c>
      <c r="B517" s="64" t="str">
        <f ca="1">IFERROR(IF(INDEX(INDIRECT(area_gestora&amp;"!$B$6:$B$1000"),linha_itemPAC+1)=0,"NÃO INFORMADO",INDEX(INDIRECT(area_gestora&amp;"!$B$6:$B$1000"),linha_itemPAC+1)),"")</f>
        <v/>
      </c>
      <c r="C517" s="64" t="str">
        <f ca="1">IFERROR(IF(INDEX(INDIRECT(area_gestora&amp;"!$D$6:$D$1000"),linha_itemPAC+1)="N/A","N/A", IF(INDEX(INDIRECT(area_gestora&amp;"!$D$6:$D$1000"),linha_itemPAC+1)="","NÃO INFORMADO", IF(INDEX(INDIRECT(area_gestora&amp;"!$D$6:$D$1000"),linha_itemPAC+1)=0,"NÃO INFORMADO", INDEX(INDIRECT(area_gestora&amp;"!$D$6:$D$1000"),linha_itemPAC+1)))),"")</f>
        <v/>
      </c>
      <c r="D517" s="64" t="str">
        <f ca="1">IFERROR(IF(ISERROR(VALUE(Dados_tratados[[#This Row],[Catálogo]]))=FALSE,Dados_tratados[[#This Row],[Catálogo]],VLOOKUP(Dados_tratados[[#This Row],[Catálogo]],$S$3:$T$6,2,FALSE)),"")</f>
        <v/>
      </c>
      <c r="E517" s="64" t="str">
        <f ca="1">IFERROR(IF(INDEX(INDIRECT(area_gestora&amp;"!$E$6:$E$1000"),linha_itemPAC+1)="N/A",9999999,
IF(INDEX(INDIRECT(area_gestora&amp;"!$E$6:$E$1000"),linha_itemPAC+1)="",0,
VALUE(INDEX(INDIRECT(area_gestora&amp;"!$E$6:$E$1000"),linha_itemPAC+1)))),"")</f>
        <v/>
      </c>
      <c r="F517" s="64" t="str">
        <f ca="1">IFERROR(IF(Dados_tratados[[#This Row],[Código CATSER ou Classe CATMAT]]="","",VALUE(1&amp;TEXT(Dados_tratados[[#This Row],[Código CATSER ou Classe CATMAT]],"0000000")&amp;Dados_tratados[[#This Row],[ID Catálogo]])),"")</f>
        <v/>
      </c>
      <c r="G517" s="64" t="str">
        <f ca="1">IF(Dados_tratados[[#This Row],[Código CATSER ou Classe CATMAT]]="","",COUNTIF(catmat_col_range,Dados_tratados[[#This Row],[Concatenação ID 1-catálogo-código]])&amp;"-"&amp;Dados_tratados[[#This Row],[Concatenação ID 1-catálogo-código]])</f>
        <v/>
      </c>
      <c r="H517" s="65" t="str">
        <f ca="1">IFERROR(INDEX(INDIRECT(area_gestora&amp;"!$L$6:$L$1000"),linha_itemPAC+1),"")</f>
        <v/>
      </c>
      <c r="I517" s="66" t="str">
        <f ca="1">Dados_tratados[[#This Row],[Área Gestora]]&amp;"-"&amp;Dados_tratados[[#This Row],[ID PCA]]</f>
        <v>-</v>
      </c>
      <c r="K517" s="67" t="str">
        <f ca="1">IFERROR(SMALL(Dados_tratados[Concatenação ID 1-catálogo-código],ROW(Dados_tratados[[#This Row],[Concatenação ID 1-catálogo-código]])-2),"")</f>
        <v/>
      </c>
      <c r="L517" s="67" t="str">
        <f ca="1">IFERROR(INDEX('Tratamento de dados'!$S$3:$S$6,MATCH(VALUE(RIGHT(Dados_ordenados[[#This Row],[ID 1-catálogo-código]],1)),'Tratamento de dados'!$T$3:$T$6,0)),"")</f>
        <v/>
      </c>
      <c r="M517" s="67" t="str">
        <f ca="1">IFERROR(VALUE(MID(Dados_ordenados[[#This Row],[ID 1-catálogo-código]],2,7)),"")</f>
        <v/>
      </c>
      <c r="N517" s="68" t="str">
        <f ca="1">IFERROR(VLOOKUP(COUNTIF(catmat_ord_col_range,Dados_ordenados[[#This Row],[ID 1-catálogo-código]])&amp;"-"&amp;Dados_ordenados[[#This Row],[ID 1-catálogo-código]],Dados_tratados[[CATMAT/CATSER - Contagem de ocorrências]:[Área Gestora + ID]],2,FALSE),"")</f>
        <v/>
      </c>
      <c r="O517" s="69" t="str">
        <f ca="1">IFERROR(VLOOKUP(COUNTIF(catmat_ord_col_range,Dados_ordenados[[#This Row],[ID 1-catálogo-código]])&amp;"-"&amp;Dados_ordenados[[#This Row],[ID 1-catálogo-código]],Dados_tratados[[CATMAT/CATSER - Contagem de ocorrências]:[Área Gestora + ID]],3,FALSE),"")</f>
        <v/>
      </c>
      <c r="P517" s="70" t="str">
        <f ca="1">IF(OR(Dados_ordenados[[#This Row],[ID 1-catálogo-código]]="",Dados_ordenados[[#This Row],[ID 1-catálogo-código]]&lt;&gt;catmat_anterior),Dados_ordenados[[#This Row],[Área Gestora-ID]],areagestoraID_anterior&amp;", "&amp;Dados_ordenados[[#This Row],[Área Gestora-ID]])</f>
        <v/>
      </c>
      <c r="Q517" s="70" t="str">
        <f ca="1">IF(OR(Dados_ordenados[[#This Row],[ID 1-catálogo-código]]="",Dados_ordenados[[#This Row],[ID 1-catálogo-código]]&lt;&gt;catmat_proximo),Dados_ordenados[[#This Row],[ID concatenado por catálogo/código]],"")</f>
        <v/>
      </c>
    </row>
    <row r="518" spans="1:17" x14ac:dyDescent="0.25">
      <c r="A518" s="63" t="str">
        <f ca="1">area_gestora_concatenada</f>
        <v/>
      </c>
      <c r="B518" s="64" t="str">
        <f ca="1">IFERROR(IF(INDEX(INDIRECT(area_gestora&amp;"!$B$6:$B$1000"),linha_itemPAC+1)=0,"NÃO INFORMADO",INDEX(INDIRECT(area_gestora&amp;"!$B$6:$B$1000"),linha_itemPAC+1)),"")</f>
        <v/>
      </c>
      <c r="C518" s="64" t="str">
        <f ca="1">IFERROR(IF(INDEX(INDIRECT(area_gestora&amp;"!$D$6:$D$1000"),linha_itemPAC+1)="N/A","N/A", IF(INDEX(INDIRECT(area_gestora&amp;"!$D$6:$D$1000"),linha_itemPAC+1)="","NÃO INFORMADO", IF(INDEX(INDIRECT(area_gestora&amp;"!$D$6:$D$1000"),linha_itemPAC+1)=0,"NÃO INFORMADO", INDEX(INDIRECT(area_gestora&amp;"!$D$6:$D$1000"),linha_itemPAC+1)))),"")</f>
        <v/>
      </c>
      <c r="D518" s="64" t="str">
        <f ca="1">IFERROR(IF(ISERROR(VALUE(Dados_tratados[[#This Row],[Catálogo]]))=FALSE,Dados_tratados[[#This Row],[Catálogo]],VLOOKUP(Dados_tratados[[#This Row],[Catálogo]],$S$3:$T$6,2,FALSE)),"")</f>
        <v/>
      </c>
      <c r="E518" s="64" t="str">
        <f ca="1">IFERROR(IF(INDEX(INDIRECT(area_gestora&amp;"!$E$6:$E$1000"),linha_itemPAC+1)="N/A",9999999,
IF(INDEX(INDIRECT(area_gestora&amp;"!$E$6:$E$1000"),linha_itemPAC+1)="",0,
VALUE(INDEX(INDIRECT(area_gestora&amp;"!$E$6:$E$1000"),linha_itemPAC+1)))),"")</f>
        <v/>
      </c>
      <c r="F518" s="64" t="str">
        <f ca="1">IFERROR(IF(Dados_tratados[[#This Row],[Código CATSER ou Classe CATMAT]]="","",VALUE(1&amp;TEXT(Dados_tratados[[#This Row],[Código CATSER ou Classe CATMAT]],"0000000")&amp;Dados_tratados[[#This Row],[ID Catálogo]])),"")</f>
        <v/>
      </c>
      <c r="G518" s="64" t="str">
        <f ca="1">IF(Dados_tratados[[#This Row],[Código CATSER ou Classe CATMAT]]="","",COUNTIF(catmat_col_range,Dados_tratados[[#This Row],[Concatenação ID 1-catálogo-código]])&amp;"-"&amp;Dados_tratados[[#This Row],[Concatenação ID 1-catálogo-código]])</f>
        <v/>
      </c>
      <c r="H518" s="65" t="str">
        <f ca="1">IFERROR(INDEX(INDIRECT(area_gestora&amp;"!$L$6:$L$1000"),linha_itemPAC+1),"")</f>
        <v/>
      </c>
      <c r="I518" s="66" t="str">
        <f ca="1">Dados_tratados[[#This Row],[Área Gestora]]&amp;"-"&amp;Dados_tratados[[#This Row],[ID PCA]]</f>
        <v>-</v>
      </c>
      <c r="K518" s="67" t="str">
        <f ca="1">IFERROR(SMALL(Dados_tratados[Concatenação ID 1-catálogo-código],ROW(Dados_tratados[[#This Row],[Concatenação ID 1-catálogo-código]])-2),"")</f>
        <v/>
      </c>
      <c r="L518" s="67" t="str">
        <f ca="1">IFERROR(INDEX('Tratamento de dados'!$S$3:$S$6,MATCH(VALUE(RIGHT(Dados_ordenados[[#This Row],[ID 1-catálogo-código]],1)),'Tratamento de dados'!$T$3:$T$6,0)),"")</f>
        <v/>
      </c>
      <c r="M518" s="67" t="str">
        <f ca="1">IFERROR(VALUE(MID(Dados_ordenados[[#This Row],[ID 1-catálogo-código]],2,7)),"")</f>
        <v/>
      </c>
      <c r="N518" s="68" t="str">
        <f ca="1">IFERROR(VLOOKUP(COUNTIF(catmat_ord_col_range,Dados_ordenados[[#This Row],[ID 1-catálogo-código]])&amp;"-"&amp;Dados_ordenados[[#This Row],[ID 1-catálogo-código]],Dados_tratados[[CATMAT/CATSER - Contagem de ocorrências]:[Área Gestora + ID]],2,FALSE),"")</f>
        <v/>
      </c>
      <c r="O518" s="69" t="str">
        <f ca="1">IFERROR(VLOOKUP(COUNTIF(catmat_ord_col_range,Dados_ordenados[[#This Row],[ID 1-catálogo-código]])&amp;"-"&amp;Dados_ordenados[[#This Row],[ID 1-catálogo-código]],Dados_tratados[[CATMAT/CATSER - Contagem de ocorrências]:[Área Gestora + ID]],3,FALSE),"")</f>
        <v/>
      </c>
      <c r="P518" s="70" t="str">
        <f ca="1">IF(OR(Dados_ordenados[[#This Row],[ID 1-catálogo-código]]="",Dados_ordenados[[#This Row],[ID 1-catálogo-código]]&lt;&gt;catmat_anterior),Dados_ordenados[[#This Row],[Área Gestora-ID]],areagestoraID_anterior&amp;", "&amp;Dados_ordenados[[#This Row],[Área Gestora-ID]])</f>
        <v/>
      </c>
      <c r="Q518" s="70" t="str">
        <f ca="1">IF(OR(Dados_ordenados[[#This Row],[ID 1-catálogo-código]]="",Dados_ordenados[[#This Row],[ID 1-catálogo-código]]&lt;&gt;catmat_proximo),Dados_ordenados[[#This Row],[ID concatenado por catálogo/código]],"")</f>
        <v/>
      </c>
    </row>
    <row r="519" spans="1:17" x14ac:dyDescent="0.25">
      <c r="A519" s="63" t="str">
        <f ca="1">area_gestora_concatenada</f>
        <v/>
      </c>
      <c r="B519" s="64" t="str">
        <f ca="1">IFERROR(IF(INDEX(INDIRECT(area_gestora&amp;"!$B$6:$B$1000"),linha_itemPAC+1)=0,"NÃO INFORMADO",INDEX(INDIRECT(area_gestora&amp;"!$B$6:$B$1000"),linha_itemPAC+1)),"")</f>
        <v/>
      </c>
      <c r="C519" s="64" t="str">
        <f ca="1">IFERROR(IF(INDEX(INDIRECT(area_gestora&amp;"!$D$6:$D$1000"),linha_itemPAC+1)="N/A","N/A", IF(INDEX(INDIRECT(area_gestora&amp;"!$D$6:$D$1000"),linha_itemPAC+1)="","NÃO INFORMADO", IF(INDEX(INDIRECT(area_gestora&amp;"!$D$6:$D$1000"),linha_itemPAC+1)=0,"NÃO INFORMADO", INDEX(INDIRECT(area_gestora&amp;"!$D$6:$D$1000"),linha_itemPAC+1)))),"")</f>
        <v/>
      </c>
      <c r="D519" s="64" t="str">
        <f ca="1">IFERROR(IF(ISERROR(VALUE(Dados_tratados[[#This Row],[Catálogo]]))=FALSE,Dados_tratados[[#This Row],[Catálogo]],VLOOKUP(Dados_tratados[[#This Row],[Catálogo]],$S$3:$T$6,2,FALSE)),"")</f>
        <v/>
      </c>
      <c r="E519" s="64" t="str">
        <f ca="1">IFERROR(IF(INDEX(INDIRECT(area_gestora&amp;"!$E$6:$E$1000"),linha_itemPAC+1)="N/A",9999999,
IF(INDEX(INDIRECT(area_gestora&amp;"!$E$6:$E$1000"),linha_itemPAC+1)="",0,
VALUE(INDEX(INDIRECT(area_gestora&amp;"!$E$6:$E$1000"),linha_itemPAC+1)))),"")</f>
        <v/>
      </c>
      <c r="F519" s="64" t="str">
        <f ca="1">IFERROR(IF(Dados_tratados[[#This Row],[Código CATSER ou Classe CATMAT]]="","",VALUE(1&amp;TEXT(Dados_tratados[[#This Row],[Código CATSER ou Classe CATMAT]],"0000000")&amp;Dados_tratados[[#This Row],[ID Catálogo]])),"")</f>
        <v/>
      </c>
      <c r="G519" s="64" t="str">
        <f ca="1">IF(Dados_tratados[[#This Row],[Código CATSER ou Classe CATMAT]]="","",COUNTIF(catmat_col_range,Dados_tratados[[#This Row],[Concatenação ID 1-catálogo-código]])&amp;"-"&amp;Dados_tratados[[#This Row],[Concatenação ID 1-catálogo-código]])</f>
        <v/>
      </c>
      <c r="H519" s="65" t="str">
        <f ca="1">IFERROR(INDEX(INDIRECT(area_gestora&amp;"!$L$6:$L$1000"),linha_itemPAC+1),"")</f>
        <v/>
      </c>
      <c r="I519" s="66" t="str">
        <f ca="1">Dados_tratados[[#This Row],[Área Gestora]]&amp;"-"&amp;Dados_tratados[[#This Row],[ID PCA]]</f>
        <v>-</v>
      </c>
      <c r="K519" s="67" t="str">
        <f ca="1">IFERROR(SMALL(Dados_tratados[Concatenação ID 1-catálogo-código],ROW(Dados_tratados[[#This Row],[Concatenação ID 1-catálogo-código]])-2),"")</f>
        <v/>
      </c>
      <c r="L519" s="67" t="str">
        <f ca="1">IFERROR(INDEX('Tratamento de dados'!$S$3:$S$6,MATCH(VALUE(RIGHT(Dados_ordenados[[#This Row],[ID 1-catálogo-código]],1)),'Tratamento de dados'!$T$3:$T$6,0)),"")</f>
        <v/>
      </c>
      <c r="M519" s="67" t="str">
        <f ca="1">IFERROR(VALUE(MID(Dados_ordenados[[#This Row],[ID 1-catálogo-código]],2,7)),"")</f>
        <v/>
      </c>
      <c r="N519" s="68" t="str">
        <f ca="1">IFERROR(VLOOKUP(COUNTIF(catmat_ord_col_range,Dados_ordenados[[#This Row],[ID 1-catálogo-código]])&amp;"-"&amp;Dados_ordenados[[#This Row],[ID 1-catálogo-código]],Dados_tratados[[CATMAT/CATSER - Contagem de ocorrências]:[Área Gestora + ID]],2,FALSE),"")</f>
        <v/>
      </c>
      <c r="O519" s="69" t="str">
        <f ca="1">IFERROR(VLOOKUP(COUNTIF(catmat_ord_col_range,Dados_ordenados[[#This Row],[ID 1-catálogo-código]])&amp;"-"&amp;Dados_ordenados[[#This Row],[ID 1-catálogo-código]],Dados_tratados[[CATMAT/CATSER - Contagem de ocorrências]:[Área Gestora + ID]],3,FALSE),"")</f>
        <v/>
      </c>
      <c r="P519" s="70" t="str">
        <f ca="1">IF(OR(Dados_ordenados[[#This Row],[ID 1-catálogo-código]]="",Dados_ordenados[[#This Row],[ID 1-catálogo-código]]&lt;&gt;catmat_anterior),Dados_ordenados[[#This Row],[Área Gestora-ID]],areagestoraID_anterior&amp;", "&amp;Dados_ordenados[[#This Row],[Área Gestora-ID]])</f>
        <v/>
      </c>
      <c r="Q519" s="70" t="str">
        <f ca="1">IF(OR(Dados_ordenados[[#This Row],[ID 1-catálogo-código]]="",Dados_ordenados[[#This Row],[ID 1-catálogo-código]]&lt;&gt;catmat_proximo),Dados_ordenados[[#This Row],[ID concatenado por catálogo/código]],"")</f>
        <v/>
      </c>
    </row>
    <row r="520" spans="1:17" x14ac:dyDescent="0.25">
      <c r="A520" s="63" t="str">
        <f ca="1">area_gestora_concatenada</f>
        <v/>
      </c>
      <c r="B520" s="64" t="str">
        <f ca="1">IFERROR(IF(INDEX(INDIRECT(area_gestora&amp;"!$B$6:$B$1000"),linha_itemPAC+1)=0,"NÃO INFORMADO",INDEX(INDIRECT(area_gestora&amp;"!$B$6:$B$1000"),linha_itemPAC+1)),"")</f>
        <v/>
      </c>
      <c r="C520" s="64" t="str">
        <f ca="1">IFERROR(IF(INDEX(INDIRECT(area_gestora&amp;"!$D$6:$D$1000"),linha_itemPAC+1)="N/A","N/A", IF(INDEX(INDIRECT(area_gestora&amp;"!$D$6:$D$1000"),linha_itemPAC+1)="","NÃO INFORMADO", IF(INDEX(INDIRECT(area_gestora&amp;"!$D$6:$D$1000"),linha_itemPAC+1)=0,"NÃO INFORMADO", INDEX(INDIRECT(area_gestora&amp;"!$D$6:$D$1000"),linha_itemPAC+1)))),"")</f>
        <v/>
      </c>
      <c r="D520" s="64" t="str">
        <f ca="1">IFERROR(IF(ISERROR(VALUE(Dados_tratados[[#This Row],[Catálogo]]))=FALSE,Dados_tratados[[#This Row],[Catálogo]],VLOOKUP(Dados_tratados[[#This Row],[Catálogo]],$S$3:$T$6,2,FALSE)),"")</f>
        <v/>
      </c>
      <c r="E520" s="64" t="str">
        <f ca="1">IFERROR(IF(INDEX(INDIRECT(area_gestora&amp;"!$E$6:$E$1000"),linha_itemPAC+1)="N/A",9999999,
IF(INDEX(INDIRECT(area_gestora&amp;"!$E$6:$E$1000"),linha_itemPAC+1)="",0,
VALUE(INDEX(INDIRECT(area_gestora&amp;"!$E$6:$E$1000"),linha_itemPAC+1)))),"")</f>
        <v/>
      </c>
      <c r="F520" s="64" t="str">
        <f ca="1">IFERROR(IF(Dados_tratados[[#This Row],[Código CATSER ou Classe CATMAT]]="","",VALUE(1&amp;TEXT(Dados_tratados[[#This Row],[Código CATSER ou Classe CATMAT]],"0000000")&amp;Dados_tratados[[#This Row],[ID Catálogo]])),"")</f>
        <v/>
      </c>
      <c r="G520" s="64" t="str">
        <f ca="1">IF(Dados_tratados[[#This Row],[Código CATSER ou Classe CATMAT]]="","",COUNTIF(catmat_col_range,Dados_tratados[[#This Row],[Concatenação ID 1-catálogo-código]])&amp;"-"&amp;Dados_tratados[[#This Row],[Concatenação ID 1-catálogo-código]])</f>
        <v/>
      </c>
      <c r="H520" s="65" t="str">
        <f ca="1">IFERROR(INDEX(INDIRECT(area_gestora&amp;"!$L$6:$L$1000"),linha_itemPAC+1),"")</f>
        <v/>
      </c>
      <c r="I520" s="66" t="str">
        <f ca="1">Dados_tratados[[#This Row],[Área Gestora]]&amp;"-"&amp;Dados_tratados[[#This Row],[ID PCA]]</f>
        <v>-</v>
      </c>
      <c r="K520" s="67" t="str">
        <f ca="1">IFERROR(SMALL(Dados_tratados[Concatenação ID 1-catálogo-código],ROW(Dados_tratados[[#This Row],[Concatenação ID 1-catálogo-código]])-2),"")</f>
        <v/>
      </c>
      <c r="L520" s="67" t="str">
        <f ca="1">IFERROR(INDEX('Tratamento de dados'!$S$3:$S$6,MATCH(VALUE(RIGHT(Dados_ordenados[[#This Row],[ID 1-catálogo-código]],1)),'Tratamento de dados'!$T$3:$T$6,0)),"")</f>
        <v/>
      </c>
      <c r="M520" s="67" t="str">
        <f ca="1">IFERROR(VALUE(MID(Dados_ordenados[[#This Row],[ID 1-catálogo-código]],2,7)),"")</f>
        <v/>
      </c>
      <c r="N520" s="68" t="str">
        <f ca="1">IFERROR(VLOOKUP(COUNTIF(catmat_ord_col_range,Dados_ordenados[[#This Row],[ID 1-catálogo-código]])&amp;"-"&amp;Dados_ordenados[[#This Row],[ID 1-catálogo-código]],Dados_tratados[[CATMAT/CATSER - Contagem de ocorrências]:[Área Gestora + ID]],2,FALSE),"")</f>
        <v/>
      </c>
      <c r="O520" s="69" t="str">
        <f ca="1">IFERROR(VLOOKUP(COUNTIF(catmat_ord_col_range,Dados_ordenados[[#This Row],[ID 1-catálogo-código]])&amp;"-"&amp;Dados_ordenados[[#This Row],[ID 1-catálogo-código]],Dados_tratados[[CATMAT/CATSER - Contagem de ocorrências]:[Área Gestora + ID]],3,FALSE),"")</f>
        <v/>
      </c>
      <c r="P520" s="70" t="str">
        <f ca="1">IF(OR(Dados_ordenados[[#This Row],[ID 1-catálogo-código]]="",Dados_ordenados[[#This Row],[ID 1-catálogo-código]]&lt;&gt;catmat_anterior),Dados_ordenados[[#This Row],[Área Gestora-ID]],areagestoraID_anterior&amp;", "&amp;Dados_ordenados[[#This Row],[Área Gestora-ID]])</f>
        <v/>
      </c>
      <c r="Q520" s="70" t="str">
        <f ca="1">IF(OR(Dados_ordenados[[#This Row],[ID 1-catálogo-código]]="",Dados_ordenados[[#This Row],[ID 1-catálogo-código]]&lt;&gt;catmat_proximo),Dados_ordenados[[#This Row],[ID concatenado por catálogo/código]],"")</f>
        <v/>
      </c>
    </row>
    <row r="521" spans="1:17" x14ac:dyDescent="0.25">
      <c r="A521" s="63" t="str">
        <f ca="1">area_gestora_concatenada</f>
        <v/>
      </c>
      <c r="B521" s="64" t="str">
        <f ca="1">IFERROR(IF(INDEX(INDIRECT(area_gestora&amp;"!$B$6:$B$1000"),linha_itemPAC+1)=0,"NÃO INFORMADO",INDEX(INDIRECT(area_gestora&amp;"!$B$6:$B$1000"),linha_itemPAC+1)),"")</f>
        <v/>
      </c>
      <c r="C521" s="64" t="str">
        <f ca="1">IFERROR(IF(INDEX(INDIRECT(area_gestora&amp;"!$D$6:$D$1000"),linha_itemPAC+1)="N/A","N/A", IF(INDEX(INDIRECT(area_gestora&amp;"!$D$6:$D$1000"),linha_itemPAC+1)="","NÃO INFORMADO", IF(INDEX(INDIRECT(area_gestora&amp;"!$D$6:$D$1000"),linha_itemPAC+1)=0,"NÃO INFORMADO", INDEX(INDIRECT(area_gestora&amp;"!$D$6:$D$1000"),linha_itemPAC+1)))),"")</f>
        <v/>
      </c>
      <c r="D521" s="64" t="str">
        <f ca="1">IFERROR(IF(ISERROR(VALUE(Dados_tratados[[#This Row],[Catálogo]]))=FALSE,Dados_tratados[[#This Row],[Catálogo]],VLOOKUP(Dados_tratados[[#This Row],[Catálogo]],$S$3:$T$6,2,FALSE)),"")</f>
        <v/>
      </c>
      <c r="E521" s="64" t="str">
        <f ca="1">IFERROR(IF(INDEX(INDIRECT(area_gestora&amp;"!$E$6:$E$1000"),linha_itemPAC+1)="N/A",9999999,
IF(INDEX(INDIRECT(area_gestora&amp;"!$E$6:$E$1000"),linha_itemPAC+1)="",0,
VALUE(INDEX(INDIRECT(area_gestora&amp;"!$E$6:$E$1000"),linha_itemPAC+1)))),"")</f>
        <v/>
      </c>
      <c r="F521" s="64" t="str">
        <f ca="1">IFERROR(IF(Dados_tratados[[#This Row],[Código CATSER ou Classe CATMAT]]="","",VALUE(1&amp;TEXT(Dados_tratados[[#This Row],[Código CATSER ou Classe CATMAT]],"0000000")&amp;Dados_tratados[[#This Row],[ID Catálogo]])),"")</f>
        <v/>
      </c>
      <c r="G521" s="64" t="str">
        <f ca="1">IF(Dados_tratados[[#This Row],[Código CATSER ou Classe CATMAT]]="","",COUNTIF(catmat_col_range,Dados_tratados[[#This Row],[Concatenação ID 1-catálogo-código]])&amp;"-"&amp;Dados_tratados[[#This Row],[Concatenação ID 1-catálogo-código]])</f>
        <v/>
      </c>
      <c r="H521" s="65" t="str">
        <f ca="1">IFERROR(INDEX(INDIRECT(area_gestora&amp;"!$L$6:$L$1000"),linha_itemPAC+1),"")</f>
        <v/>
      </c>
      <c r="I521" s="66" t="str">
        <f ca="1">Dados_tratados[[#This Row],[Área Gestora]]&amp;"-"&amp;Dados_tratados[[#This Row],[ID PCA]]</f>
        <v>-</v>
      </c>
      <c r="K521" s="67" t="str">
        <f ca="1">IFERROR(SMALL(Dados_tratados[Concatenação ID 1-catálogo-código],ROW(Dados_tratados[[#This Row],[Concatenação ID 1-catálogo-código]])-2),"")</f>
        <v/>
      </c>
      <c r="L521" s="67" t="str">
        <f ca="1">IFERROR(INDEX('Tratamento de dados'!$S$3:$S$6,MATCH(VALUE(RIGHT(Dados_ordenados[[#This Row],[ID 1-catálogo-código]],1)),'Tratamento de dados'!$T$3:$T$6,0)),"")</f>
        <v/>
      </c>
      <c r="M521" s="67" t="str">
        <f ca="1">IFERROR(VALUE(MID(Dados_ordenados[[#This Row],[ID 1-catálogo-código]],2,7)),"")</f>
        <v/>
      </c>
      <c r="N521" s="68" t="str">
        <f ca="1">IFERROR(VLOOKUP(COUNTIF(catmat_ord_col_range,Dados_ordenados[[#This Row],[ID 1-catálogo-código]])&amp;"-"&amp;Dados_ordenados[[#This Row],[ID 1-catálogo-código]],Dados_tratados[[CATMAT/CATSER - Contagem de ocorrências]:[Área Gestora + ID]],2,FALSE),"")</f>
        <v/>
      </c>
      <c r="O521" s="69" t="str">
        <f ca="1">IFERROR(VLOOKUP(COUNTIF(catmat_ord_col_range,Dados_ordenados[[#This Row],[ID 1-catálogo-código]])&amp;"-"&amp;Dados_ordenados[[#This Row],[ID 1-catálogo-código]],Dados_tratados[[CATMAT/CATSER - Contagem de ocorrências]:[Área Gestora + ID]],3,FALSE),"")</f>
        <v/>
      </c>
      <c r="P521" s="70" t="str">
        <f ca="1">IF(OR(Dados_ordenados[[#This Row],[ID 1-catálogo-código]]="",Dados_ordenados[[#This Row],[ID 1-catálogo-código]]&lt;&gt;catmat_anterior),Dados_ordenados[[#This Row],[Área Gestora-ID]],areagestoraID_anterior&amp;", "&amp;Dados_ordenados[[#This Row],[Área Gestora-ID]])</f>
        <v/>
      </c>
      <c r="Q521" s="70" t="str">
        <f ca="1">IF(OR(Dados_ordenados[[#This Row],[ID 1-catálogo-código]]="",Dados_ordenados[[#This Row],[ID 1-catálogo-código]]&lt;&gt;catmat_proximo),Dados_ordenados[[#This Row],[ID concatenado por catálogo/código]],"")</f>
        <v/>
      </c>
    </row>
    <row r="522" spans="1:17" x14ac:dyDescent="0.25">
      <c r="A522" s="63" t="str">
        <f ca="1">area_gestora_concatenada</f>
        <v/>
      </c>
      <c r="B522" s="64" t="str">
        <f ca="1">IFERROR(IF(INDEX(INDIRECT(area_gestora&amp;"!$B$6:$B$1000"),linha_itemPAC+1)=0,"NÃO INFORMADO",INDEX(INDIRECT(area_gestora&amp;"!$B$6:$B$1000"),linha_itemPAC+1)),"")</f>
        <v/>
      </c>
      <c r="C522" s="64" t="str">
        <f ca="1">IFERROR(IF(INDEX(INDIRECT(area_gestora&amp;"!$D$6:$D$1000"),linha_itemPAC+1)="N/A","N/A", IF(INDEX(INDIRECT(area_gestora&amp;"!$D$6:$D$1000"),linha_itemPAC+1)="","NÃO INFORMADO", IF(INDEX(INDIRECT(area_gestora&amp;"!$D$6:$D$1000"),linha_itemPAC+1)=0,"NÃO INFORMADO", INDEX(INDIRECT(area_gestora&amp;"!$D$6:$D$1000"),linha_itemPAC+1)))),"")</f>
        <v/>
      </c>
      <c r="D522" s="64" t="str">
        <f ca="1">IFERROR(IF(ISERROR(VALUE(Dados_tratados[[#This Row],[Catálogo]]))=FALSE,Dados_tratados[[#This Row],[Catálogo]],VLOOKUP(Dados_tratados[[#This Row],[Catálogo]],$S$3:$T$6,2,FALSE)),"")</f>
        <v/>
      </c>
      <c r="E522" s="64" t="str">
        <f ca="1">IFERROR(IF(INDEX(INDIRECT(area_gestora&amp;"!$E$6:$E$1000"),linha_itemPAC+1)="N/A",9999999,
IF(INDEX(INDIRECT(area_gestora&amp;"!$E$6:$E$1000"),linha_itemPAC+1)="",0,
VALUE(INDEX(INDIRECT(area_gestora&amp;"!$E$6:$E$1000"),linha_itemPAC+1)))),"")</f>
        <v/>
      </c>
      <c r="F522" s="64" t="str">
        <f ca="1">IFERROR(IF(Dados_tratados[[#This Row],[Código CATSER ou Classe CATMAT]]="","",VALUE(1&amp;TEXT(Dados_tratados[[#This Row],[Código CATSER ou Classe CATMAT]],"0000000")&amp;Dados_tratados[[#This Row],[ID Catálogo]])),"")</f>
        <v/>
      </c>
      <c r="G522" s="64" t="str">
        <f ca="1">IF(Dados_tratados[[#This Row],[Código CATSER ou Classe CATMAT]]="","",COUNTIF(catmat_col_range,Dados_tratados[[#This Row],[Concatenação ID 1-catálogo-código]])&amp;"-"&amp;Dados_tratados[[#This Row],[Concatenação ID 1-catálogo-código]])</f>
        <v/>
      </c>
      <c r="H522" s="65" t="str">
        <f ca="1">IFERROR(INDEX(INDIRECT(area_gestora&amp;"!$L$6:$L$1000"),linha_itemPAC+1),"")</f>
        <v/>
      </c>
      <c r="I522" s="66" t="str">
        <f ca="1">Dados_tratados[[#This Row],[Área Gestora]]&amp;"-"&amp;Dados_tratados[[#This Row],[ID PCA]]</f>
        <v>-</v>
      </c>
      <c r="K522" s="67" t="str">
        <f ca="1">IFERROR(SMALL(Dados_tratados[Concatenação ID 1-catálogo-código],ROW(Dados_tratados[[#This Row],[Concatenação ID 1-catálogo-código]])-2),"")</f>
        <v/>
      </c>
      <c r="L522" s="67" t="str">
        <f ca="1">IFERROR(INDEX('Tratamento de dados'!$S$3:$S$6,MATCH(VALUE(RIGHT(Dados_ordenados[[#This Row],[ID 1-catálogo-código]],1)),'Tratamento de dados'!$T$3:$T$6,0)),"")</f>
        <v/>
      </c>
      <c r="M522" s="67" t="str">
        <f ca="1">IFERROR(VALUE(MID(Dados_ordenados[[#This Row],[ID 1-catálogo-código]],2,7)),"")</f>
        <v/>
      </c>
      <c r="N522" s="68" t="str">
        <f ca="1">IFERROR(VLOOKUP(COUNTIF(catmat_ord_col_range,Dados_ordenados[[#This Row],[ID 1-catálogo-código]])&amp;"-"&amp;Dados_ordenados[[#This Row],[ID 1-catálogo-código]],Dados_tratados[[CATMAT/CATSER - Contagem de ocorrências]:[Área Gestora + ID]],2,FALSE),"")</f>
        <v/>
      </c>
      <c r="O522" s="69" t="str">
        <f ca="1">IFERROR(VLOOKUP(COUNTIF(catmat_ord_col_range,Dados_ordenados[[#This Row],[ID 1-catálogo-código]])&amp;"-"&amp;Dados_ordenados[[#This Row],[ID 1-catálogo-código]],Dados_tratados[[CATMAT/CATSER - Contagem de ocorrências]:[Área Gestora + ID]],3,FALSE),"")</f>
        <v/>
      </c>
      <c r="P522" s="70" t="str">
        <f ca="1">IF(OR(Dados_ordenados[[#This Row],[ID 1-catálogo-código]]="",Dados_ordenados[[#This Row],[ID 1-catálogo-código]]&lt;&gt;catmat_anterior),Dados_ordenados[[#This Row],[Área Gestora-ID]],areagestoraID_anterior&amp;", "&amp;Dados_ordenados[[#This Row],[Área Gestora-ID]])</f>
        <v/>
      </c>
      <c r="Q522" s="70" t="str">
        <f ca="1">IF(OR(Dados_ordenados[[#This Row],[ID 1-catálogo-código]]="",Dados_ordenados[[#This Row],[ID 1-catálogo-código]]&lt;&gt;catmat_proximo),Dados_ordenados[[#This Row],[ID concatenado por catálogo/código]],"")</f>
        <v/>
      </c>
    </row>
    <row r="523" spans="1:17" x14ac:dyDescent="0.25">
      <c r="A523" s="63" t="str">
        <f ca="1">area_gestora_concatenada</f>
        <v/>
      </c>
      <c r="B523" s="64" t="str">
        <f ca="1">IFERROR(IF(INDEX(INDIRECT(area_gestora&amp;"!$B$6:$B$1000"),linha_itemPAC+1)=0,"NÃO INFORMADO",INDEX(INDIRECT(area_gestora&amp;"!$B$6:$B$1000"),linha_itemPAC+1)),"")</f>
        <v/>
      </c>
      <c r="C523" s="64" t="str">
        <f ca="1">IFERROR(IF(INDEX(INDIRECT(area_gestora&amp;"!$D$6:$D$1000"),linha_itemPAC+1)="N/A","N/A", IF(INDEX(INDIRECT(area_gestora&amp;"!$D$6:$D$1000"),linha_itemPAC+1)="","NÃO INFORMADO", IF(INDEX(INDIRECT(area_gestora&amp;"!$D$6:$D$1000"),linha_itemPAC+1)=0,"NÃO INFORMADO", INDEX(INDIRECT(area_gestora&amp;"!$D$6:$D$1000"),linha_itemPAC+1)))),"")</f>
        <v/>
      </c>
      <c r="D523" s="64" t="str">
        <f ca="1">IFERROR(IF(ISERROR(VALUE(Dados_tratados[[#This Row],[Catálogo]]))=FALSE,Dados_tratados[[#This Row],[Catálogo]],VLOOKUP(Dados_tratados[[#This Row],[Catálogo]],$S$3:$T$6,2,FALSE)),"")</f>
        <v/>
      </c>
      <c r="E523" s="64" t="str">
        <f ca="1">IFERROR(IF(INDEX(INDIRECT(area_gestora&amp;"!$E$6:$E$1000"),linha_itemPAC+1)="N/A",9999999,
IF(INDEX(INDIRECT(area_gestora&amp;"!$E$6:$E$1000"),linha_itemPAC+1)="",0,
VALUE(INDEX(INDIRECT(area_gestora&amp;"!$E$6:$E$1000"),linha_itemPAC+1)))),"")</f>
        <v/>
      </c>
      <c r="F523" s="64" t="str">
        <f ca="1">IFERROR(IF(Dados_tratados[[#This Row],[Código CATSER ou Classe CATMAT]]="","",VALUE(1&amp;TEXT(Dados_tratados[[#This Row],[Código CATSER ou Classe CATMAT]],"0000000")&amp;Dados_tratados[[#This Row],[ID Catálogo]])),"")</f>
        <v/>
      </c>
      <c r="G523" s="64" t="str">
        <f ca="1">IF(Dados_tratados[[#This Row],[Código CATSER ou Classe CATMAT]]="","",COUNTIF(catmat_col_range,Dados_tratados[[#This Row],[Concatenação ID 1-catálogo-código]])&amp;"-"&amp;Dados_tratados[[#This Row],[Concatenação ID 1-catálogo-código]])</f>
        <v/>
      </c>
      <c r="H523" s="65" t="str">
        <f ca="1">IFERROR(INDEX(INDIRECT(area_gestora&amp;"!$L$6:$L$1000"),linha_itemPAC+1),"")</f>
        <v/>
      </c>
      <c r="I523" s="66" t="str">
        <f ca="1">Dados_tratados[[#This Row],[Área Gestora]]&amp;"-"&amp;Dados_tratados[[#This Row],[ID PCA]]</f>
        <v>-</v>
      </c>
      <c r="K523" s="67" t="str">
        <f ca="1">IFERROR(SMALL(Dados_tratados[Concatenação ID 1-catálogo-código],ROW(Dados_tratados[[#This Row],[Concatenação ID 1-catálogo-código]])-2),"")</f>
        <v/>
      </c>
      <c r="L523" s="67" t="str">
        <f ca="1">IFERROR(INDEX('Tratamento de dados'!$S$3:$S$6,MATCH(VALUE(RIGHT(Dados_ordenados[[#This Row],[ID 1-catálogo-código]],1)),'Tratamento de dados'!$T$3:$T$6,0)),"")</f>
        <v/>
      </c>
      <c r="M523" s="67" t="str">
        <f ca="1">IFERROR(VALUE(MID(Dados_ordenados[[#This Row],[ID 1-catálogo-código]],2,7)),"")</f>
        <v/>
      </c>
      <c r="N523" s="68" t="str">
        <f ca="1">IFERROR(VLOOKUP(COUNTIF(catmat_ord_col_range,Dados_ordenados[[#This Row],[ID 1-catálogo-código]])&amp;"-"&amp;Dados_ordenados[[#This Row],[ID 1-catálogo-código]],Dados_tratados[[CATMAT/CATSER - Contagem de ocorrências]:[Área Gestora + ID]],2,FALSE),"")</f>
        <v/>
      </c>
      <c r="O523" s="69" t="str">
        <f ca="1">IFERROR(VLOOKUP(COUNTIF(catmat_ord_col_range,Dados_ordenados[[#This Row],[ID 1-catálogo-código]])&amp;"-"&amp;Dados_ordenados[[#This Row],[ID 1-catálogo-código]],Dados_tratados[[CATMAT/CATSER - Contagem de ocorrências]:[Área Gestora + ID]],3,FALSE),"")</f>
        <v/>
      </c>
      <c r="P523" s="70" t="str">
        <f ca="1">IF(OR(Dados_ordenados[[#This Row],[ID 1-catálogo-código]]="",Dados_ordenados[[#This Row],[ID 1-catálogo-código]]&lt;&gt;catmat_anterior),Dados_ordenados[[#This Row],[Área Gestora-ID]],areagestoraID_anterior&amp;", "&amp;Dados_ordenados[[#This Row],[Área Gestora-ID]])</f>
        <v/>
      </c>
      <c r="Q523" s="70" t="str">
        <f ca="1">IF(OR(Dados_ordenados[[#This Row],[ID 1-catálogo-código]]="",Dados_ordenados[[#This Row],[ID 1-catálogo-código]]&lt;&gt;catmat_proximo),Dados_ordenados[[#This Row],[ID concatenado por catálogo/código]],"")</f>
        <v/>
      </c>
    </row>
    <row r="524" spans="1:17" x14ac:dyDescent="0.25">
      <c r="A524" s="63" t="str">
        <f ca="1">area_gestora_concatenada</f>
        <v/>
      </c>
      <c r="B524" s="64" t="str">
        <f ca="1">IFERROR(IF(INDEX(INDIRECT(area_gestora&amp;"!$B$6:$B$1000"),linha_itemPAC+1)=0,"NÃO INFORMADO",INDEX(INDIRECT(area_gestora&amp;"!$B$6:$B$1000"),linha_itemPAC+1)),"")</f>
        <v/>
      </c>
      <c r="C524" s="64" t="str">
        <f ca="1">IFERROR(IF(INDEX(INDIRECT(area_gestora&amp;"!$D$6:$D$1000"),linha_itemPAC+1)="N/A","N/A", IF(INDEX(INDIRECT(area_gestora&amp;"!$D$6:$D$1000"),linha_itemPAC+1)="","NÃO INFORMADO", IF(INDEX(INDIRECT(area_gestora&amp;"!$D$6:$D$1000"),linha_itemPAC+1)=0,"NÃO INFORMADO", INDEX(INDIRECT(area_gestora&amp;"!$D$6:$D$1000"),linha_itemPAC+1)))),"")</f>
        <v/>
      </c>
      <c r="D524" s="64" t="str">
        <f ca="1">IFERROR(IF(ISERROR(VALUE(Dados_tratados[[#This Row],[Catálogo]]))=FALSE,Dados_tratados[[#This Row],[Catálogo]],VLOOKUP(Dados_tratados[[#This Row],[Catálogo]],$S$3:$T$6,2,FALSE)),"")</f>
        <v/>
      </c>
      <c r="E524" s="64" t="str">
        <f ca="1">IFERROR(IF(INDEX(INDIRECT(area_gestora&amp;"!$E$6:$E$1000"),linha_itemPAC+1)="N/A",9999999,
IF(INDEX(INDIRECT(area_gestora&amp;"!$E$6:$E$1000"),linha_itemPAC+1)="",0,
VALUE(INDEX(INDIRECT(area_gestora&amp;"!$E$6:$E$1000"),linha_itemPAC+1)))),"")</f>
        <v/>
      </c>
      <c r="F524" s="64" t="str">
        <f ca="1">IFERROR(IF(Dados_tratados[[#This Row],[Código CATSER ou Classe CATMAT]]="","",VALUE(1&amp;TEXT(Dados_tratados[[#This Row],[Código CATSER ou Classe CATMAT]],"0000000")&amp;Dados_tratados[[#This Row],[ID Catálogo]])),"")</f>
        <v/>
      </c>
      <c r="G524" s="64" t="str">
        <f ca="1">IF(Dados_tratados[[#This Row],[Código CATSER ou Classe CATMAT]]="","",COUNTIF(catmat_col_range,Dados_tratados[[#This Row],[Concatenação ID 1-catálogo-código]])&amp;"-"&amp;Dados_tratados[[#This Row],[Concatenação ID 1-catálogo-código]])</f>
        <v/>
      </c>
      <c r="H524" s="65" t="str">
        <f ca="1">IFERROR(INDEX(INDIRECT(area_gestora&amp;"!$L$6:$L$1000"),linha_itemPAC+1),"")</f>
        <v/>
      </c>
      <c r="I524" s="66" t="str">
        <f ca="1">Dados_tratados[[#This Row],[Área Gestora]]&amp;"-"&amp;Dados_tratados[[#This Row],[ID PCA]]</f>
        <v>-</v>
      </c>
      <c r="K524" s="67" t="str">
        <f ca="1">IFERROR(SMALL(Dados_tratados[Concatenação ID 1-catálogo-código],ROW(Dados_tratados[[#This Row],[Concatenação ID 1-catálogo-código]])-2),"")</f>
        <v/>
      </c>
      <c r="L524" s="67" t="str">
        <f ca="1">IFERROR(INDEX('Tratamento de dados'!$S$3:$S$6,MATCH(VALUE(RIGHT(Dados_ordenados[[#This Row],[ID 1-catálogo-código]],1)),'Tratamento de dados'!$T$3:$T$6,0)),"")</f>
        <v/>
      </c>
      <c r="M524" s="67" t="str">
        <f ca="1">IFERROR(VALUE(MID(Dados_ordenados[[#This Row],[ID 1-catálogo-código]],2,7)),"")</f>
        <v/>
      </c>
      <c r="N524" s="68" t="str">
        <f ca="1">IFERROR(VLOOKUP(COUNTIF(catmat_ord_col_range,Dados_ordenados[[#This Row],[ID 1-catálogo-código]])&amp;"-"&amp;Dados_ordenados[[#This Row],[ID 1-catálogo-código]],Dados_tratados[[CATMAT/CATSER - Contagem de ocorrências]:[Área Gestora + ID]],2,FALSE),"")</f>
        <v/>
      </c>
      <c r="O524" s="69" t="str">
        <f ca="1">IFERROR(VLOOKUP(COUNTIF(catmat_ord_col_range,Dados_ordenados[[#This Row],[ID 1-catálogo-código]])&amp;"-"&amp;Dados_ordenados[[#This Row],[ID 1-catálogo-código]],Dados_tratados[[CATMAT/CATSER - Contagem de ocorrências]:[Área Gestora + ID]],3,FALSE),"")</f>
        <v/>
      </c>
      <c r="P524" s="70" t="str">
        <f ca="1">IF(OR(Dados_ordenados[[#This Row],[ID 1-catálogo-código]]="",Dados_ordenados[[#This Row],[ID 1-catálogo-código]]&lt;&gt;catmat_anterior),Dados_ordenados[[#This Row],[Área Gestora-ID]],areagestoraID_anterior&amp;", "&amp;Dados_ordenados[[#This Row],[Área Gestora-ID]])</f>
        <v/>
      </c>
      <c r="Q524" s="70" t="str">
        <f ca="1">IF(OR(Dados_ordenados[[#This Row],[ID 1-catálogo-código]]="",Dados_ordenados[[#This Row],[ID 1-catálogo-código]]&lt;&gt;catmat_proximo),Dados_ordenados[[#This Row],[ID concatenado por catálogo/código]],"")</f>
        <v/>
      </c>
    </row>
    <row r="525" spans="1:17" x14ac:dyDescent="0.25">
      <c r="A525" s="63" t="str">
        <f ca="1">area_gestora_concatenada</f>
        <v/>
      </c>
      <c r="B525" s="64" t="str">
        <f ca="1">IFERROR(IF(INDEX(INDIRECT(area_gestora&amp;"!$B$6:$B$1000"),linha_itemPAC+1)=0,"NÃO INFORMADO",INDEX(INDIRECT(area_gestora&amp;"!$B$6:$B$1000"),linha_itemPAC+1)),"")</f>
        <v/>
      </c>
      <c r="C525" s="64" t="str">
        <f ca="1">IFERROR(IF(INDEX(INDIRECT(area_gestora&amp;"!$D$6:$D$1000"),linha_itemPAC+1)="N/A","N/A", IF(INDEX(INDIRECT(area_gestora&amp;"!$D$6:$D$1000"),linha_itemPAC+1)="","NÃO INFORMADO", IF(INDEX(INDIRECT(area_gestora&amp;"!$D$6:$D$1000"),linha_itemPAC+1)=0,"NÃO INFORMADO", INDEX(INDIRECT(area_gestora&amp;"!$D$6:$D$1000"),linha_itemPAC+1)))),"")</f>
        <v/>
      </c>
      <c r="D525" s="64" t="str">
        <f ca="1">IFERROR(IF(ISERROR(VALUE(Dados_tratados[[#This Row],[Catálogo]]))=FALSE,Dados_tratados[[#This Row],[Catálogo]],VLOOKUP(Dados_tratados[[#This Row],[Catálogo]],$S$3:$T$6,2,FALSE)),"")</f>
        <v/>
      </c>
      <c r="E525" s="64" t="str">
        <f ca="1">IFERROR(IF(INDEX(INDIRECT(area_gestora&amp;"!$E$6:$E$1000"),linha_itemPAC+1)="N/A",9999999,
IF(INDEX(INDIRECT(area_gestora&amp;"!$E$6:$E$1000"),linha_itemPAC+1)="",0,
VALUE(INDEX(INDIRECT(area_gestora&amp;"!$E$6:$E$1000"),linha_itemPAC+1)))),"")</f>
        <v/>
      </c>
      <c r="F525" s="64" t="str">
        <f ca="1">IFERROR(IF(Dados_tratados[[#This Row],[Código CATSER ou Classe CATMAT]]="","",VALUE(1&amp;TEXT(Dados_tratados[[#This Row],[Código CATSER ou Classe CATMAT]],"0000000")&amp;Dados_tratados[[#This Row],[ID Catálogo]])),"")</f>
        <v/>
      </c>
      <c r="G525" s="64" t="str">
        <f ca="1">IF(Dados_tratados[[#This Row],[Código CATSER ou Classe CATMAT]]="","",COUNTIF(catmat_col_range,Dados_tratados[[#This Row],[Concatenação ID 1-catálogo-código]])&amp;"-"&amp;Dados_tratados[[#This Row],[Concatenação ID 1-catálogo-código]])</f>
        <v/>
      </c>
      <c r="H525" s="65" t="str">
        <f ca="1">IFERROR(INDEX(INDIRECT(area_gestora&amp;"!$L$6:$L$1000"),linha_itemPAC+1),"")</f>
        <v/>
      </c>
      <c r="I525" s="66" t="str">
        <f ca="1">Dados_tratados[[#This Row],[Área Gestora]]&amp;"-"&amp;Dados_tratados[[#This Row],[ID PCA]]</f>
        <v>-</v>
      </c>
      <c r="K525" s="67" t="str">
        <f ca="1">IFERROR(SMALL(Dados_tratados[Concatenação ID 1-catálogo-código],ROW(Dados_tratados[[#This Row],[Concatenação ID 1-catálogo-código]])-2),"")</f>
        <v/>
      </c>
      <c r="L525" s="67" t="str">
        <f ca="1">IFERROR(INDEX('Tratamento de dados'!$S$3:$S$6,MATCH(VALUE(RIGHT(Dados_ordenados[[#This Row],[ID 1-catálogo-código]],1)),'Tratamento de dados'!$T$3:$T$6,0)),"")</f>
        <v/>
      </c>
      <c r="M525" s="67" t="str">
        <f ca="1">IFERROR(VALUE(MID(Dados_ordenados[[#This Row],[ID 1-catálogo-código]],2,7)),"")</f>
        <v/>
      </c>
      <c r="N525" s="68" t="str">
        <f ca="1">IFERROR(VLOOKUP(COUNTIF(catmat_ord_col_range,Dados_ordenados[[#This Row],[ID 1-catálogo-código]])&amp;"-"&amp;Dados_ordenados[[#This Row],[ID 1-catálogo-código]],Dados_tratados[[CATMAT/CATSER - Contagem de ocorrências]:[Área Gestora + ID]],2,FALSE),"")</f>
        <v/>
      </c>
      <c r="O525" s="69" t="str">
        <f ca="1">IFERROR(VLOOKUP(COUNTIF(catmat_ord_col_range,Dados_ordenados[[#This Row],[ID 1-catálogo-código]])&amp;"-"&amp;Dados_ordenados[[#This Row],[ID 1-catálogo-código]],Dados_tratados[[CATMAT/CATSER - Contagem de ocorrências]:[Área Gestora + ID]],3,FALSE),"")</f>
        <v/>
      </c>
      <c r="P525" s="70" t="str">
        <f ca="1">IF(OR(Dados_ordenados[[#This Row],[ID 1-catálogo-código]]="",Dados_ordenados[[#This Row],[ID 1-catálogo-código]]&lt;&gt;catmat_anterior),Dados_ordenados[[#This Row],[Área Gestora-ID]],areagestoraID_anterior&amp;", "&amp;Dados_ordenados[[#This Row],[Área Gestora-ID]])</f>
        <v/>
      </c>
      <c r="Q525" s="70" t="str">
        <f ca="1">IF(OR(Dados_ordenados[[#This Row],[ID 1-catálogo-código]]="",Dados_ordenados[[#This Row],[ID 1-catálogo-código]]&lt;&gt;catmat_proximo),Dados_ordenados[[#This Row],[ID concatenado por catálogo/código]],"")</f>
        <v/>
      </c>
    </row>
    <row r="526" spans="1:17" x14ac:dyDescent="0.25">
      <c r="A526" s="63" t="str">
        <f ca="1">area_gestora_concatenada</f>
        <v/>
      </c>
      <c r="B526" s="64" t="str">
        <f ca="1">IFERROR(IF(INDEX(INDIRECT(area_gestora&amp;"!$B$6:$B$1000"),linha_itemPAC+1)=0,"NÃO INFORMADO",INDEX(INDIRECT(area_gestora&amp;"!$B$6:$B$1000"),linha_itemPAC+1)),"")</f>
        <v/>
      </c>
      <c r="C526" s="64" t="str">
        <f ca="1">IFERROR(IF(INDEX(INDIRECT(area_gestora&amp;"!$D$6:$D$1000"),linha_itemPAC+1)="N/A","N/A", IF(INDEX(INDIRECT(area_gestora&amp;"!$D$6:$D$1000"),linha_itemPAC+1)="","NÃO INFORMADO", IF(INDEX(INDIRECT(area_gestora&amp;"!$D$6:$D$1000"),linha_itemPAC+1)=0,"NÃO INFORMADO", INDEX(INDIRECT(area_gestora&amp;"!$D$6:$D$1000"),linha_itemPAC+1)))),"")</f>
        <v/>
      </c>
      <c r="D526" s="64" t="str">
        <f ca="1">IFERROR(IF(ISERROR(VALUE(Dados_tratados[[#This Row],[Catálogo]]))=FALSE,Dados_tratados[[#This Row],[Catálogo]],VLOOKUP(Dados_tratados[[#This Row],[Catálogo]],$S$3:$T$6,2,FALSE)),"")</f>
        <v/>
      </c>
      <c r="E526" s="64" t="str">
        <f ca="1">IFERROR(IF(INDEX(INDIRECT(area_gestora&amp;"!$E$6:$E$1000"),linha_itemPAC+1)="N/A",9999999,
IF(INDEX(INDIRECT(area_gestora&amp;"!$E$6:$E$1000"),linha_itemPAC+1)="",0,
VALUE(INDEX(INDIRECT(area_gestora&amp;"!$E$6:$E$1000"),linha_itemPAC+1)))),"")</f>
        <v/>
      </c>
      <c r="F526" s="64" t="str">
        <f ca="1">IFERROR(IF(Dados_tratados[[#This Row],[Código CATSER ou Classe CATMAT]]="","",VALUE(1&amp;TEXT(Dados_tratados[[#This Row],[Código CATSER ou Classe CATMAT]],"0000000")&amp;Dados_tratados[[#This Row],[ID Catálogo]])),"")</f>
        <v/>
      </c>
      <c r="G526" s="64" t="str">
        <f ca="1">IF(Dados_tratados[[#This Row],[Código CATSER ou Classe CATMAT]]="","",COUNTIF(catmat_col_range,Dados_tratados[[#This Row],[Concatenação ID 1-catálogo-código]])&amp;"-"&amp;Dados_tratados[[#This Row],[Concatenação ID 1-catálogo-código]])</f>
        <v/>
      </c>
      <c r="H526" s="65" t="str">
        <f ca="1">IFERROR(INDEX(INDIRECT(area_gestora&amp;"!$L$6:$L$1000"),linha_itemPAC+1),"")</f>
        <v/>
      </c>
      <c r="I526" s="66" t="str">
        <f ca="1">Dados_tratados[[#This Row],[Área Gestora]]&amp;"-"&amp;Dados_tratados[[#This Row],[ID PCA]]</f>
        <v>-</v>
      </c>
      <c r="K526" s="67" t="str">
        <f ca="1">IFERROR(SMALL(Dados_tratados[Concatenação ID 1-catálogo-código],ROW(Dados_tratados[[#This Row],[Concatenação ID 1-catálogo-código]])-2),"")</f>
        <v/>
      </c>
      <c r="L526" s="67" t="str">
        <f ca="1">IFERROR(INDEX('Tratamento de dados'!$S$3:$S$6,MATCH(VALUE(RIGHT(Dados_ordenados[[#This Row],[ID 1-catálogo-código]],1)),'Tratamento de dados'!$T$3:$T$6,0)),"")</f>
        <v/>
      </c>
      <c r="M526" s="67" t="str">
        <f ca="1">IFERROR(VALUE(MID(Dados_ordenados[[#This Row],[ID 1-catálogo-código]],2,7)),"")</f>
        <v/>
      </c>
      <c r="N526" s="68" t="str">
        <f ca="1">IFERROR(VLOOKUP(COUNTIF(catmat_ord_col_range,Dados_ordenados[[#This Row],[ID 1-catálogo-código]])&amp;"-"&amp;Dados_ordenados[[#This Row],[ID 1-catálogo-código]],Dados_tratados[[CATMAT/CATSER - Contagem de ocorrências]:[Área Gestora + ID]],2,FALSE),"")</f>
        <v/>
      </c>
      <c r="O526" s="69" t="str">
        <f ca="1">IFERROR(VLOOKUP(COUNTIF(catmat_ord_col_range,Dados_ordenados[[#This Row],[ID 1-catálogo-código]])&amp;"-"&amp;Dados_ordenados[[#This Row],[ID 1-catálogo-código]],Dados_tratados[[CATMAT/CATSER - Contagem de ocorrências]:[Área Gestora + ID]],3,FALSE),"")</f>
        <v/>
      </c>
      <c r="P526" s="70" t="str">
        <f ca="1">IF(OR(Dados_ordenados[[#This Row],[ID 1-catálogo-código]]="",Dados_ordenados[[#This Row],[ID 1-catálogo-código]]&lt;&gt;catmat_anterior),Dados_ordenados[[#This Row],[Área Gestora-ID]],areagestoraID_anterior&amp;", "&amp;Dados_ordenados[[#This Row],[Área Gestora-ID]])</f>
        <v/>
      </c>
      <c r="Q526" s="70" t="str">
        <f ca="1">IF(OR(Dados_ordenados[[#This Row],[ID 1-catálogo-código]]="",Dados_ordenados[[#This Row],[ID 1-catálogo-código]]&lt;&gt;catmat_proximo),Dados_ordenados[[#This Row],[ID concatenado por catálogo/código]],"")</f>
        <v/>
      </c>
    </row>
    <row r="527" spans="1:17" x14ac:dyDescent="0.25">
      <c r="A527" s="63" t="str">
        <f ca="1">area_gestora_concatenada</f>
        <v/>
      </c>
      <c r="B527" s="64" t="str">
        <f ca="1">IFERROR(IF(INDEX(INDIRECT(area_gestora&amp;"!$B$6:$B$1000"),linha_itemPAC+1)=0,"NÃO INFORMADO",INDEX(INDIRECT(area_gestora&amp;"!$B$6:$B$1000"),linha_itemPAC+1)),"")</f>
        <v/>
      </c>
      <c r="C527" s="64" t="str">
        <f ca="1">IFERROR(IF(INDEX(INDIRECT(area_gestora&amp;"!$D$6:$D$1000"),linha_itemPAC+1)="N/A","N/A", IF(INDEX(INDIRECT(area_gestora&amp;"!$D$6:$D$1000"),linha_itemPAC+1)="","NÃO INFORMADO", IF(INDEX(INDIRECT(area_gestora&amp;"!$D$6:$D$1000"),linha_itemPAC+1)=0,"NÃO INFORMADO", INDEX(INDIRECT(area_gestora&amp;"!$D$6:$D$1000"),linha_itemPAC+1)))),"")</f>
        <v/>
      </c>
      <c r="D527" s="64" t="str">
        <f ca="1">IFERROR(IF(ISERROR(VALUE(Dados_tratados[[#This Row],[Catálogo]]))=FALSE,Dados_tratados[[#This Row],[Catálogo]],VLOOKUP(Dados_tratados[[#This Row],[Catálogo]],$S$3:$T$6,2,FALSE)),"")</f>
        <v/>
      </c>
      <c r="E527" s="64" t="str">
        <f ca="1">IFERROR(IF(INDEX(INDIRECT(area_gestora&amp;"!$E$6:$E$1000"),linha_itemPAC+1)="N/A",9999999,
IF(INDEX(INDIRECT(area_gestora&amp;"!$E$6:$E$1000"),linha_itemPAC+1)="",0,
VALUE(INDEX(INDIRECT(area_gestora&amp;"!$E$6:$E$1000"),linha_itemPAC+1)))),"")</f>
        <v/>
      </c>
      <c r="F527" s="64" t="str">
        <f ca="1">IFERROR(IF(Dados_tratados[[#This Row],[Código CATSER ou Classe CATMAT]]="","",VALUE(1&amp;TEXT(Dados_tratados[[#This Row],[Código CATSER ou Classe CATMAT]],"0000000")&amp;Dados_tratados[[#This Row],[ID Catálogo]])),"")</f>
        <v/>
      </c>
      <c r="G527" s="64" t="str">
        <f ca="1">IF(Dados_tratados[[#This Row],[Código CATSER ou Classe CATMAT]]="","",COUNTIF(catmat_col_range,Dados_tratados[[#This Row],[Concatenação ID 1-catálogo-código]])&amp;"-"&amp;Dados_tratados[[#This Row],[Concatenação ID 1-catálogo-código]])</f>
        <v/>
      </c>
      <c r="H527" s="65" t="str">
        <f ca="1">IFERROR(INDEX(INDIRECT(area_gestora&amp;"!$L$6:$L$1000"),linha_itemPAC+1),"")</f>
        <v/>
      </c>
      <c r="I527" s="66" t="str">
        <f ca="1">Dados_tratados[[#This Row],[Área Gestora]]&amp;"-"&amp;Dados_tratados[[#This Row],[ID PCA]]</f>
        <v>-</v>
      </c>
      <c r="K527" s="67" t="str">
        <f ca="1">IFERROR(SMALL(Dados_tratados[Concatenação ID 1-catálogo-código],ROW(Dados_tratados[[#This Row],[Concatenação ID 1-catálogo-código]])-2),"")</f>
        <v/>
      </c>
      <c r="L527" s="67" t="str">
        <f ca="1">IFERROR(INDEX('Tratamento de dados'!$S$3:$S$6,MATCH(VALUE(RIGHT(Dados_ordenados[[#This Row],[ID 1-catálogo-código]],1)),'Tratamento de dados'!$T$3:$T$6,0)),"")</f>
        <v/>
      </c>
      <c r="M527" s="67" t="str">
        <f ca="1">IFERROR(VALUE(MID(Dados_ordenados[[#This Row],[ID 1-catálogo-código]],2,7)),"")</f>
        <v/>
      </c>
      <c r="N527" s="68" t="str">
        <f ca="1">IFERROR(VLOOKUP(COUNTIF(catmat_ord_col_range,Dados_ordenados[[#This Row],[ID 1-catálogo-código]])&amp;"-"&amp;Dados_ordenados[[#This Row],[ID 1-catálogo-código]],Dados_tratados[[CATMAT/CATSER - Contagem de ocorrências]:[Área Gestora + ID]],2,FALSE),"")</f>
        <v/>
      </c>
      <c r="O527" s="69" t="str">
        <f ca="1">IFERROR(VLOOKUP(COUNTIF(catmat_ord_col_range,Dados_ordenados[[#This Row],[ID 1-catálogo-código]])&amp;"-"&amp;Dados_ordenados[[#This Row],[ID 1-catálogo-código]],Dados_tratados[[CATMAT/CATSER - Contagem de ocorrências]:[Área Gestora + ID]],3,FALSE),"")</f>
        <v/>
      </c>
      <c r="P527" s="70" t="str">
        <f ca="1">IF(OR(Dados_ordenados[[#This Row],[ID 1-catálogo-código]]="",Dados_ordenados[[#This Row],[ID 1-catálogo-código]]&lt;&gt;catmat_anterior),Dados_ordenados[[#This Row],[Área Gestora-ID]],areagestoraID_anterior&amp;", "&amp;Dados_ordenados[[#This Row],[Área Gestora-ID]])</f>
        <v/>
      </c>
      <c r="Q527" s="70" t="str">
        <f ca="1">IF(OR(Dados_ordenados[[#This Row],[ID 1-catálogo-código]]="",Dados_ordenados[[#This Row],[ID 1-catálogo-código]]&lt;&gt;catmat_proximo),Dados_ordenados[[#This Row],[ID concatenado por catálogo/código]],"")</f>
        <v/>
      </c>
    </row>
    <row r="528" spans="1:17" x14ac:dyDescent="0.25">
      <c r="A528" s="63" t="str">
        <f ca="1">area_gestora_concatenada</f>
        <v/>
      </c>
      <c r="B528" s="64" t="str">
        <f ca="1">IFERROR(IF(INDEX(INDIRECT(area_gestora&amp;"!$B$6:$B$1000"),linha_itemPAC+1)=0,"NÃO INFORMADO",INDEX(INDIRECT(area_gestora&amp;"!$B$6:$B$1000"),linha_itemPAC+1)),"")</f>
        <v/>
      </c>
      <c r="C528" s="64" t="str">
        <f ca="1">IFERROR(IF(INDEX(INDIRECT(area_gestora&amp;"!$D$6:$D$1000"),linha_itemPAC+1)="N/A","N/A", IF(INDEX(INDIRECT(area_gestora&amp;"!$D$6:$D$1000"),linha_itemPAC+1)="","NÃO INFORMADO", IF(INDEX(INDIRECT(area_gestora&amp;"!$D$6:$D$1000"),linha_itemPAC+1)=0,"NÃO INFORMADO", INDEX(INDIRECT(area_gestora&amp;"!$D$6:$D$1000"),linha_itemPAC+1)))),"")</f>
        <v/>
      </c>
      <c r="D528" s="64" t="str">
        <f ca="1">IFERROR(IF(ISERROR(VALUE(Dados_tratados[[#This Row],[Catálogo]]))=FALSE,Dados_tratados[[#This Row],[Catálogo]],VLOOKUP(Dados_tratados[[#This Row],[Catálogo]],$S$3:$T$6,2,FALSE)),"")</f>
        <v/>
      </c>
      <c r="E528" s="64" t="str">
        <f ca="1">IFERROR(IF(INDEX(INDIRECT(area_gestora&amp;"!$E$6:$E$1000"),linha_itemPAC+1)="N/A",9999999,
IF(INDEX(INDIRECT(area_gestora&amp;"!$E$6:$E$1000"),linha_itemPAC+1)="",0,
VALUE(INDEX(INDIRECT(area_gestora&amp;"!$E$6:$E$1000"),linha_itemPAC+1)))),"")</f>
        <v/>
      </c>
      <c r="F528" s="64" t="str">
        <f ca="1">IFERROR(IF(Dados_tratados[[#This Row],[Código CATSER ou Classe CATMAT]]="","",VALUE(1&amp;TEXT(Dados_tratados[[#This Row],[Código CATSER ou Classe CATMAT]],"0000000")&amp;Dados_tratados[[#This Row],[ID Catálogo]])),"")</f>
        <v/>
      </c>
      <c r="G528" s="64" t="str">
        <f ca="1">IF(Dados_tratados[[#This Row],[Código CATSER ou Classe CATMAT]]="","",COUNTIF(catmat_col_range,Dados_tratados[[#This Row],[Concatenação ID 1-catálogo-código]])&amp;"-"&amp;Dados_tratados[[#This Row],[Concatenação ID 1-catálogo-código]])</f>
        <v/>
      </c>
      <c r="H528" s="65" t="str">
        <f ca="1">IFERROR(INDEX(INDIRECT(area_gestora&amp;"!$L$6:$L$1000"),linha_itemPAC+1),"")</f>
        <v/>
      </c>
      <c r="I528" s="66" t="str">
        <f ca="1">Dados_tratados[[#This Row],[Área Gestora]]&amp;"-"&amp;Dados_tratados[[#This Row],[ID PCA]]</f>
        <v>-</v>
      </c>
      <c r="K528" s="67" t="str">
        <f ca="1">IFERROR(SMALL(Dados_tratados[Concatenação ID 1-catálogo-código],ROW(Dados_tratados[[#This Row],[Concatenação ID 1-catálogo-código]])-2),"")</f>
        <v/>
      </c>
      <c r="L528" s="67" t="str">
        <f ca="1">IFERROR(INDEX('Tratamento de dados'!$S$3:$S$6,MATCH(VALUE(RIGHT(Dados_ordenados[[#This Row],[ID 1-catálogo-código]],1)),'Tratamento de dados'!$T$3:$T$6,0)),"")</f>
        <v/>
      </c>
      <c r="M528" s="67" t="str">
        <f ca="1">IFERROR(VALUE(MID(Dados_ordenados[[#This Row],[ID 1-catálogo-código]],2,7)),"")</f>
        <v/>
      </c>
      <c r="N528" s="68" t="str">
        <f ca="1">IFERROR(VLOOKUP(COUNTIF(catmat_ord_col_range,Dados_ordenados[[#This Row],[ID 1-catálogo-código]])&amp;"-"&amp;Dados_ordenados[[#This Row],[ID 1-catálogo-código]],Dados_tratados[[CATMAT/CATSER - Contagem de ocorrências]:[Área Gestora + ID]],2,FALSE),"")</f>
        <v/>
      </c>
      <c r="O528" s="69" t="str">
        <f ca="1">IFERROR(VLOOKUP(COUNTIF(catmat_ord_col_range,Dados_ordenados[[#This Row],[ID 1-catálogo-código]])&amp;"-"&amp;Dados_ordenados[[#This Row],[ID 1-catálogo-código]],Dados_tratados[[CATMAT/CATSER - Contagem de ocorrências]:[Área Gestora + ID]],3,FALSE),"")</f>
        <v/>
      </c>
      <c r="P528" s="70" t="str">
        <f ca="1">IF(OR(Dados_ordenados[[#This Row],[ID 1-catálogo-código]]="",Dados_ordenados[[#This Row],[ID 1-catálogo-código]]&lt;&gt;catmat_anterior),Dados_ordenados[[#This Row],[Área Gestora-ID]],areagestoraID_anterior&amp;", "&amp;Dados_ordenados[[#This Row],[Área Gestora-ID]])</f>
        <v/>
      </c>
      <c r="Q528" s="70" t="str">
        <f ca="1">IF(OR(Dados_ordenados[[#This Row],[ID 1-catálogo-código]]="",Dados_ordenados[[#This Row],[ID 1-catálogo-código]]&lt;&gt;catmat_proximo),Dados_ordenados[[#This Row],[ID concatenado por catálogo/código]],"")</f>
        <v/>
      </c>
    </row>
    <row r="529" spans="1:17" x14ac:dyDescent="0.25">
      <c r="A529" s="63" t="str">
        <f ca="1">area_gestora_concatenada</f>
        <v/>
      </c>
      <c r="B529" s="64" t="str">
        <f ca="1">IFERROR(IF(INDEX(INDIRECT(area_gestora&amp;"!$B$6:$B$1000"),linha_itemPAC+1)=0,"NÃO INFORMADO",INDEX(INDIRECT(area_gestora&amp;"!$B$6:$B$1000"),linha_itemPAC+1)),"")</f>
        <v/>
      </c>
      <c r="C529" s="64" t="str">
        <f ca="1">IFERROR(IF(INDEX(INDIRECT(area_gestora&amp;"!$D$6:$D$1000"),linha_itemPAC+1)="N/A","N/A", IF(INDEX(INDIRECT(area_gestora&amp;"!$D$6:$D$1000"),linha_itemPAC+1)="","NÃO INFORMADO", IF(INDEX(INDIRECT(area_gestora&amp;"!$D$6:$D$1000"),linha_itemPAC+1)=0,"NÃO INFORMADO", INDEX(INDIRECT(area_gestora&amp;"!$D$6:$D$1000"),linha_itemPAC+1)))),"")</f>
        <v/>
      </c>
      <c r="D529" s="64" t="str">
        <f ca="1">IFERROR(IF(ISERROR(VALUE(Dados_tratados[[#This Row],[Catálogo]]))=FALSE,Dados_tratados[[#This Row],[Catálogo]],VLOOKUP(Dados_tratados[[#This Row],[Catálogo]],$S$3:$T$6,2,FALSE)),"")</f>
        <v/>
      </c>
      <c r="E529" s="64" t="str">
        <f ca="1">IFERROR(IF(INDEX(INDIRECT(area_gestora&amp;"!$E$6:$E$1000"),linha_itemPAC+1)="N/A",9999999,
IF(INDEX(INDIRECT(area_gestora&amp;"!$E$6:$E$1000"),linha_itemPAC+1)="",0,
VALUE(INDEX(INDIRECT(area_gestora&amp;"!$E$6:$E$1000"),linha_itemPAC+1)))),"")</f>
        <v/>
      </c>
      <c r="F529" s="64" t="str">
        <f ca="1">IFERROR(IF(Dados_tratados[[#This Row],[Código CATSER ou Classe CATMAT]]="","",VALUE(1&amp;TEXT(Dados_tratados[[#This Row],[Código CATSER ou Classe CATMAT]],"0000000")&amp;Dados_tratados[[#This Row],[ID Catálogo]])),"")</f>
        <v/>
      </c>
      <c r="G529" s="64" t="str">
        <f ca="1">IF(Dados_tratados[[#This Row],[Código CATSER ou Classe CATMAT]]="","",COUNTIF(catmat_col_range,Dados_tratados[[#This Row],[Concatenação ID 1-catálogo-código]])&amp;"-"&amp;Dados_tratados[[#This Row],[Concatenação ID 1-catálogo-código]])</f>
        <v/>
      </c>
      <c r="H529" s="65" t="str">
        <f ca="1">IFERROR(INDEX(INDIRECT(area_gestora&amp;"!$L$6:$L$1000"),linha_itemPAC+1),"")</f>
        <v/>
      </c>
      <c r="I529" s="66" t="str">
        <f ca="1">Dados_tratados[[#This Row],[Área Gestora]]&amp;"-"&amp;Dados_tratados[[#This Row],[ID PCA]]</f>
        <v>-</v>
      </c>
      <c r="K529" s="67" t="str">
        <f ca="1">IFERROR(SMALL(Dados_tratados[Concatenação ID 1-catálogo-código],ROW(Dados_tratados[[#This Row],[Concatenação ID 1-catálogo-código]])-2),"")</f>
        <v/>
      </c>
      <c r="L529" s="67" t="str">
        <f ca="1">IFERROR(INDEX('Tratamento de dados'!$S$3:$S$6,MATCH(VALUE(RIGHT(Dados_ordenados[[#This Row],[ID 1-catálogo-código]],1)),'Tratamento de dados'!$T$3:$T$6,0)),"")</f>
        <v/>
      </c>
      <c r="M529" s="67" t="str">
        <f ca="1">IFERROR(VALUE(MID(Dados_ordenados[[#This Row],[ID 1-catálogo-código]],2,7)),"")</f>
        <v/>
      </c>
      <c r="N529" s="68" t="str">
        <f ca="1">IFERROR(VLOOKUP(COUNTIF(catmat_ord_col_range,Dados_ordenados[[#This Row],[ID 1-catálogo-código]])&amp;"-"&amp;Dados_ordenados[[#This Row],[ID 1-catálogo-código]],Dados_tratados[[CATMAT/CATSER - Contagem de ocorrências]:[Área Gestora + ID]],2,FALSE),"")</f>
        <v/>
      </c>
      <c r="O529" s="69" t="str">
        <f ca="1">IFERROR(VLOOKUP(COUNTIF(catmat_ord_col_range,Dados_ordenados[[#This Row],[ID 1-catálogo-código]])&amp;"-"&amp;Dados_ordenados[[#This Row],[ID 1-catálogo-código]],Dados_tratados[[CATMAT/CATSER - Contagem de ocorrências]:[Área Gestora + ID]],3,FALSE),"")</f>
        <v/>
      </c>
      <c r="P529" s="70" t="str">
        <f ca="1">IF(OR(Dados_ordenados[[#This Row],[ID 1-catálogo-código]]="",Dados_ordenados[[#This Row],[ID 1-catálogo-código]]&lt;&gt;catmat_anterior),Dados_ordenados[[#This Row],[Área Gestora-ID]],areagestoraID_anterior&amp;", "&amp;Dados_ordenados[[#This Row],[Área Gestora-ID]])</f>
        <v/>
      </c>
      <c r="Q529" s="70" t="str">
        <f ca="1">IF(OR(Dados_ordenados[[#This Row],[ID 1-catálogo-código]]="",Dados_ordenados[[#This Row],[ID 1-catálogo-código]]&lt;&gt;catmat_proximo),Dados_ordenados[[#This Row],[ID concatenado por catálogo/código]],"")</f>
        <v/>
      </c>
    </row>
    <row r="530" spans="1:17" x14ac:dyDescent="0.25">
      <c r="A530" s="63" t="str">
        <f ca="1">area_gestora_concatenada</f>
        <v/>
      </c>
      <c r="B530" s="64" t="str">
        <f ca="1">IFERROR(IF(INDEX(INDIRECT(area_gestora&amp;"!$B$6:$B$1000"),linha_itemPAC+1)=0,"NÃO INFORMADO",INDEX(INDIRECT(area_gestora&amp;"!$B$6:$B$1000"),linha_itemPAC+1)),"")</f>
        <v/>
      </c>
      <c r="C530" s="64" t="str">
        <f ca="1">IFERROR(IF(INDEX(INDIRECT(area_gestora&amp;"!$D$6:$D$1000"),linha_itemPAC+1)="N/A","N/A", IF(INDEX(INDIRECT(area_gestora&amp;"!$D$6:$D$1000"),linha_itemPAC+1)="","NÃO INFORMADO", IF(INDEX(INDIRECT(area_gestora&amp;"!$D$6:$D$1000"),linha_itemPAC+1)=0,"NÃO INFORMADO", INDEX(INDIRECT(area_gestora&amp;"!$D$6:$D$1000"),linha_itemPAC+1)))),"")</f>
        <v/>
      </c>
      <c r="D530" s="64" t="str">
        <f ca="1">IFERROR(IF(ISERROR(VALUE(Dados_tratados[[#This Row],[Catálogo]]))=FALSE,Dados_tratados[[#This Row],[Catálogo]],VLOOKUP(Dados_tratados[[#This Row],[Catálogo]],$S$3:$T$6,2,FALSE)),"")</f>
        <v/>
      </c>
      <c r="E530" s="64" t="str">
        <f ca="1">IFERROR(IF(INDEX(INDIRECT(area_gestora&amp;"!$E$6:$E$1000"),linha_itemPAC+1)="N/A",9999999,
IF(INDEX(INDIRECT(area_gestora&amp;"!$E$6:$E$1000"),linha_itemPAC+1)="",0,
VALUE(INDEX(INDIRECT(area_gestora&amp;"!$E$6:$E$1000"),linha_itemPAC+1)))),"")</f>
        <v/>
      </c>
      <c r="F530" s="64" t="str">
        <f ca="1">IFERROR(IF(Dados_tratados[[#This Row],[Código CATSER ou Classe CATMAT]]="","",VALUE(1&amp;TEXT(Dados_tratados[[#This Row],[Código CATSER ou Classe CATMAT]],"0000000")&amp;Dados_tratados[[#This Row],[ID Catálogo]])),"")</f>
        <v/>
      </c>
      <c r="G530" s="64" t="str">
        <f ca="1">IF(Dados_tratados[[#This Row],[Código CATSER ou Classe CATMAT]]="","",COUNTIF(catmat_col_range,Dados_tratados[[#This Row],[Concatenação ID 1-catálogo-código]])&amp;"-"&amp;Dados_tratados[[#This Row],[Concatenação ID 1-catálogo-código]])</f>
        <v/>
      </c>
      <c r="H530" s="65" t="str">
        <f ca="1">IFERROR(INDEX(INDIRECT(area_gestora&amp;"!$L$6:$L$1000"),linha_itemPAC+1),"")</f>
        <v/>
      </c>
      <c r="I530" s="66" t="str">
        <f ca="1">Dados_tratados[[#This Row],[Área Gestora]]&amp;"-"&amp;Dados_tratados[[#This Row],[ID PCA]]</f>
        <v>-</v>
      </c>
      <c r="K530" s="67" t="str">
        <f ca="1">IFERROR(SMALL(Dados_tratados[Concatenação ID 1-catálogo-código],ROW(Dados_tratados[[#This Row],[Concatenação ID 1-catálogo-código]])-2),"")</f>
        <v/>
      </c>
      <c r="L530" s="67" t="str">
        <f ca="1">IFERROR(INDEX('Tratamento de dados'!$S$3:$S$6,MATCH(VALUE(RIGHT(Dados_ordenados[[#This Row],[ID 1-catálogo-código]],1)),'Tratamento de dados'!$T$3:$T$6,0)),"")</f>
        <v/>
      </c>
      <c r="M530" s="67" t="str">
        <f ca="1">IFERROR(VALUE(MID(Dados_ordenados[[#This Row],[ID 1-catálogo-código]],2,7)),"")</f>
        <v/>
      </c>
      <c r="N530" s="68" t="str">
        <f ca="1">IFERROR(VLOOKUP(COUNTIF(catmat_ord_col_range,Dados_ordenados[[#This Row],[ID 1-catálogo-código]])&amp;"-"&amp;Dados_ordenados[[#This Row],[ID 1-catálogo-código]],Dados_tratados[[CATMAT/CATSER - Contagem de ocorrências]:[Área Gestora + ID]],2,FALSE),"")</f>
        <v/>
      </c>
      <c r="O530" s="69" t="str">
        <f ca="1">IFERROR(VLOOKUP(COUNTIF(catmat_ord_col_range,Dados_ordenados[[#This Row],[ID 1-catálogo-código]])&amp;"-"&amp;Dados_ordenados[[#This Row],[ID 1-catálogo-código]],Dados_tratados[[CATMAT/CATSER - Contagem de ocorrências]:[Área Gestora + ID]],3,FALSE),"")</f>
        <v/>
      </c>
      <c r="P530" s="70" t="str">
        <f ca="1">IF(OR(Dados_ordenados[[#This Row],[ID 1-catálogo-código]]="",Dados_ordenados[[#This Row],[ID 1-catálogo-código]]&lt;&gt;catmat_anterior),Dados_ordenados[[#This Row],[Área Gestora-ID]],areagestoraID_anterior&amp;", "&amp;Dados_ordenados[[#This Row],[Área Gestora-ID]])</f>
        <v/>
      </c>
      <c r="Q530" s="70" t="str">
        <f ca="1">IF(OR(Dados_ordenados[[#This Row],[ID 1-catálogo-código]]="",Dados_ordenados[[#This Row],[ID 1-catálogo-código]]&lt;&gt;catmat_proximo),Dados_ordenados[[#This Row],[ID concatenado por catálogo/código]],"")</f>
        <v/>
      </c>
    </row>
    <row r="531" spans="1:17" x14ac:dyDescent="0.25">
      <c r="A531" s="63" t="str">
        <f ca="1">area_gestora_concatenada</f>
        <v/>
      </c>
      <c r="B531" s="64" t="str">
        <f ca="1">IFERROR(IF(INDEX(INDIRECT(area_gestora&amp;"!$B$6:$B$1000"),linha_itemPAC+1)=0,"NÃO INFORMADO",INDEX(INDIRECT(area_gestora&amp;"!$B$6:$B$1000"),linha_itemPAC+1)),"")</f>
        <v/>
      </c>
      <c r="C531" s="64" t="str">
        <f ca="1">IFERROR(IF(INDEX(INDIRECT(area_gestora&amp;"!$D$6:$D$1000"),linha_itemPAC+1)="N/A","N/A", IF(INDEX(INDIRECT(area_gestora&amp;"!$D$6:$D$1000"),linha_itemPAC+1)="","NÃO INFORMADO", IF(INDEX(INDIRECT(area_gestora&amp;"!$D$6:$D$1000"),linha_itemPAC+1)=0,"NÃO INFORMADO", INDEX(INDIRECT(area_gestora&amp;"!$D$6:$D$1000"),linha_itemPAC+1)))),"")</f>
        <v/>
      </c>
      <c r="D531" s="64" t="str">
        <f ca="1">IFERROR(IF(ISERROR(VALUE(Dados_tratados[[#This Row],[Catálogo]]))=FALSE,Dados_tratados[[#This Row],[Catálogo]],VLOOKUP(Dados_tratados[[#This Row],[Catálogo]],$S$3:$T$6,2,FALSE)),"")</f>
        <v/>
      </c>
      <c r="E531" s="64" t="str">
        <f ca="1">IFERROR(IF(INDEX(INDIRECT(area_gestora&amp;"!$E$6:$E$1000"),linha_itemPAC+1)="N/A",9999999,
IF(INDEX(INDIRECT(area_gestora&amp;"!$E$6:$E$1000"),linha_itemPAC+1)="",0,
VALUE(INDEX(INDIRECT(area_gestora&amp;"!$E$6:$E$1000"),linha_itemPAC+1)))),"")</f>
        <v/>
      </c>
      <c r="F531" s="64" t="str">
        <f ca="1">IFERROR(IF(Dados_tratados[[#This Row],[Código CATSER ou Classe CATMAT]]="","",VALUE(1&amp;TEXT(Dados_tratados[[#This Row],[Código CATSER ou Classe CATMAT]],"0000000")&amp;Dados_tratados[[#This Row],[ID Catálogo]])),"")</f>
        <v/>
      </c>
      <c r="G531" s="64" t="str">
        <f ca="1">IF(Dados_tratados[[#This Row],[Código CATSER ou Classe CATMAT]]="","",COUNTIF(catmat_col_range,Dados_tratados[[#This Row],[Concatenação ID 1-catálogo-código]])&amp;"-"&amp;Dados_tratados[[#This Row],[Concatenação ID 1-catálogo-código]])</f>
        <v/>
      </c>
      <c r="H531" s="65" t="str">
        <f ca="1">IFERROR(INDEX(INDIRECT(area_gestora&amp;"!$L$6:$L$1000"),linha_itemPAC+1),"")</f>
        <v/>
      </c>
      <c r="I531" s="66" t="str">
        <f ca="1">Dados_tratados[[#This Row],[Área Gestora]]&amp;"-"&amp;Dados_tratados[[#This Row],[ID PCA]]</f>
        <v>-</v>
      </c>
      <c r="K531" s="67" t="str">
        <f ca="1">IFERROR(SMALL(Dados_tratados[Concatenação ID 1-catálogo-código],ROW(Dados_tratados[[#This Row],[Concatenação ID 1-catálogo-código]])-2),"")</f>
        <v/>
      </c>
      <c r="L531" s="67" t="str">
        <f ca="1">IFERROR(INDEX('Tratamento de dados'!$S$3:$S$6,MATCH(VALUE(RIGHT(Dados_ordenados[[#This Row],[ID 1-catálogo-código]],1)),'Tratamento de dados'!$T$3:$T$6,0)),"")</f>
        <v/>
      </c>
      <c r="M531" s="67" t="str">
        <f ca="1">IFERROR(VALUE(MID(Dados_ordenados[[#This Row],[ID 1-catálogo-código]],2,7)),"")</f>
        <v/>
      </c>
      <c r="N531" s="68" t="str">
        <f ca="1">IFERROR(VLOOKUP(COUNTIF(catmat_ord_col_range,Dados_ordenados[[#This Row],[ID 1-catálogo-código]])&amp;"-"&amp;Dados_ordenados[[#This Row],[ID 1-catálogo-código]],Dados_tratados[[CATMAT/CATSER - Contagem de ocorrências]:[Área Gestora + ID]],2,FALSE),"")</f>
        <v/>
      </c>
      <c r="O531" s="69" t="str">
        <f ca="1">IFERROR(VLOOKUP(COUNTIF(catmat_ord_col_range,Dados_ordenados[[#This Row],[ID 1-catálogo-código]])&amp;"-"&amp;Dados_ordenados[[#This Row],[ID 1-catálogo-código]],Dados_tratados[[CATMAT/CATSER - Contagem de ocorrências]:[Área Gestora + ID]],3,FALSE),"")</f>
        <v/>
      </c>
      <c r="P531" s="70" t="str">
        <f ca="1">IF(OR(Dados_ordenados[[#This Row],[ID 1-catálogo-código]]="",Dados_ordenados[[#This Row],[ID 1-catálogo-código]]&lt;&gt;catmat_anterior),Dados_ordenados[[#This Row],[Área Gestora-ID]],areagestoraID_anterior&amp;", "&amp;Dados_ordenados[[#This Row],[Área Gestora-ID]])</f>
        <v/>
      </c>
      <c r="Q531" s="70" t="str">
        <f ca="1">IF(OR(Dados_ordenados[[#This Row],[ID 1-catálogo-código]]="",Dados_ordenados[[#This Row],[ID 1-catálogo-código]]&lt;&gt;catmat_proximo),Dados_ordenados[[#This Row],[ID concatenado por catálogo/código]],"")</f>
        <v/>
      </c>
    </row>
    <row r="532" spans="1:17" x14ac:dyDescent="0.25">
      <c r="A532" s="63" t="str">
        <f ca="1">area_gestora_concatenada</f>
        <v/>
      </c>
      <c r="B532" s="64" t="str">
        <f ca="1">IFERROR(IF(INDEX(INDIRECT(area_gestora&amp;"!$B$6:$B$1000"),linha_itemPAC+1)=0,"NÃO INFORMADO",INDEX(INDIRECT(area_gestora&amp;"!$B$6:$B$1000"),linha_itemPAC+1)),"")</f>
        <v/>
      </c>
      <c r="C532" s="64" t="str">
        <f ca="1">IFERROR(IF(INDEX(INDIRECT(area_gestora&amp;"!$D$6:$D$1000"),linha_itemPAC+1)="N/A","N/A", IF(INDEX(INDIRECT(area_gestora&amp;"!$D$6:$D$1000"),linha_itemPAC+1)="","NÃO INFORMADO", IF(INDEX(INDIRECT(area_gestora&amp;"!$D$6:$D$1000"),linha_itemPAC+1)=0,"NÃO INFORMADO", INDEX(INDIRECT(area_gestora&amp;"!$D$6:$D$1000"),linha_itemPAC+1)))),"")</f>
        <v/>
      </c>
      <c r="D532" s="64" t="str">
        <f ca="1">IFERROR(IF(ISERROR(VALUE(Dados_tratados[[#This Row],[Catálogo]]))=FALSE,Dados_tratados[[#This Row],[Catálogo]],VLOOKUP(Dados_tratados[[#This Row],[Catálogo]],$S$3:$T$6,2,FALSE)),"")</f>
        <v/>
      </c>
      <c r="E532" s="64" t="str">
        <f ca="1">IFERROR(IF(INDEX(INDIRECT(area_gestora&amp;"!$E$6:$E$1000"),linha_itemPAC+1)="N/A",9999999,
IF(INDEX(INDIRECT(area_gestora&amp;"!$E$6:$E$1000"),linha_itemPAC+1)="",0,
VALUE(INDEX(INDIRECT(area_gestora&amp;"!$E$6:$E$1000"),linha_itemPAC+1)))),"")</f>
        <v/>
      </c>
      <c r="F532" s="64" t="str">
        <f ca="1">IFERROR(IF(Dados_tratados[[#This Row],[Código CATSER ou Classe CATMAT]]="","",VALUE(1&amp;TEXT(Dados_tratados[[#This Row],[Código CATSER ou Classe CATMAT]],"0000000")&amp;Dados_tratados[[#This Row],[ID Catálogo]])),"")</f>
        <v/>
      </c>
      <c r="G532" s="64" t="str">
        <f ca="1">IF(Dados_tratados[[#This Row],[Código CATSER ou Classe CATMAT]]="","",COUNTIF(catmat_col_range,Dados_tratados[[#This Row],[Concatenação ID 1-catálogo-código]])&amp;"-"&amp;Dados_tratados[[#This Row],[Concatenação ID 1-catálogo-código]])</f>
        <v/>
      </c>
      <c r="H532" s="65" t="str">
        <f ca="1">IFERROR(INDEX(INDIRECT(area_gestora&amp;"!$L$6:$L$1000"),linha_itemPAC+1),"")</f>
        <v/>
      </c>
      <c r="I532" s="66" t="str">
        <f ca="1">Dados_tratados[[#This Row],[Área Gestora]]&amp;"-"&amp;Dados_tratados[[#This Row],[ID PCA]]</f>
        <v>-</v>
      </c>
      <c r="K532" s="67" t="str">
        <f ca="1">IFERROR(SMALL(Dados_tratados[Concatenação ID 1-catálogo-código],ROW(Dados_tratados[[#This Row],[Concatenação ID 1-catálogo-código]])-2),"")</f>
        <v/>
      </c>
      <c r="L532" s="67" t="str">
        <f ca="1">IFERROR(INDEX('Tratamento de dados'!$S$3:$S$6,MATCH(VALUE(RIGHT(Dados_ordenados[[#This Row],[ID 1-catálogo-código]],1)),'Tratamento de dados'!$T$3:$T$6,0)),"")</f>
        <v/>
      </c>
      <c r="M532" s="67" t="str">
        <f ca="1">IFERROR(VALUE(MID(Dados_ordenados[[#This Row],[ID 1-catálogo-código]],2,7)),"")</f>
        <v/>
      </c>
      <c r="N532" s="68" t="str">
        <f ca="1">IFERROR(VLOOKUP(COUNTIF(catmat_ord_col_range,Dados_ordenados[[#This Row],[ID 1-catálogo-código]])&amp;"-"&amp;Dados_ordenados[[#This Row],[ID 1-catálogo-código]],Dados_tratados[[CATMAT/CATSER - Contagem de ocorrências]:[Área Gestora + ID]],2,FALSE),"")</f>
        <v/>
      </c>
      <c r="O532" s="69" t="str">
        <f ca="1">IFERROR(VLOOKUP(COUNTIF(catmat_ord_col_range,Dados_ordenados[[#This Row],[ID 1-catálogo-código]])&amp;"-"&amp;Dados_ordenados[[#This Row],[ID 1-catálogo-código]],Dados_tratados[[CATMAT/CATSER - Contagem de ocorrências]:[Área Gestora + ID]],3,FALSE),"")</f>
        <v/>
      </c>
      <c r="P532" s="70" t="str">
        <f ca="1">IF(OR(Dados_ordenados[[#This Row],[ID 1-catálogo-código]]="",Dados_ordenados[[#This Row],[ID 1-catálogo-código]]&lt;&gt;catmat_anterior),Dados_ordenados[[#This Row],[Área Gestora-ID]],areagestoraID_anterior&amp;", "&amp;Dados_ordenados[[#This Row],[Área Gestora-ID]])</f>
        <v/>
      </c>
      <c r="Q532" s="70" t="str">
        <f ca="1">IF(OR(Dados_ordenados[[#This Row],[ID 1-catálogo-código]]="",Dados_ordenados[[#This Row],[ID 1-catálogo-código]]&lt;&gt;catmat_proximo),Dados_ordenados[[#This Row],[ID concatenado por catálogo/código]],"")</f>
        <v/>
      </c>
    </row>
    <row r="533" spans="1:17" x14ac:dyDescent="0.25">
      <c r="A533" s="63" t="str">
        <f ca="1">area_gestora_concatenada</f>
        <v/>
      </c>
      <c r="B533" s="64" t="str">
        <f ca="1">IFERROR(IF(INDEX(INDIRECT(area_gestora&amp;"!$B$6:$B$1000"),linha_itemPAC+1)=0,"NÃO INFORMADO",INDEX(INDIRECT(area_gestora&amp;"!$B$6:$B$1000"),linha_itemPAC+1)),"")</f>
        <v/>
      </c>
      <c r="C533" s="64" t="str">
        <f ca="1">IFERROR(IF(INDEX(INDIRECT(area_gestora&amp;"!$D$6:$D$1000"),linha_itemPAC+1)="N/A","N/A", IF(INDEX(INDIRECT(area_gestora&amp;"!$D$6:$D$1000"),linha_itemPAC+1)="","NÃO INFORMADO", IF(INDEX(INDIRECT(area_gestora&amp;"!$D$6:$D$1000"),linha_itemPAC+1)=0,"NÃO INFORMADO", INDEX(INDIRECT(area_gestora&amp;"!$D$6:$D$1000"),linha_itemPAC+1)))),"")</f>
        <v/>
      </c>
      <c r="D533" s="64" t="str">
        <f ca="1">IFERROR(IF(ISERROR(VALUE(Dados_tratados[[#This Row],[Catálogo]]))=FALSE,Dados_tratados[[#This Row],[Catálogo]],VLOOKUP(Dados_tratados[[#This Row],[Catálogo]],$S$3:$T$6,2,FALSE)),"")</f>
        <v/>
      </c>
      <c r="E533" s="64" t="str">
        <f ca="1">IFERROR(IF(INDEX(INDIRECT(area_gestora&amp;"!$E$6:$E$1000"),linha_itemPAC+1)="N/A",9999999,
IF(INDEX(INDIRECT(area_gestora&amp;"!$E$6:$E$1000"),linha_itemPAC+1)="",0,
VALUE(INDEX(INDIRECT(area_gestora&amp;"!$E$6:$E$1000"),linha_itemPAC+1)))),"")</f>
        <v/>
      </c>
      <c r="F533" s="64" t="str">
        <f ca="1">IFERROR(IF(Dados_tratados[[#This Row],[Código CATSER ou Classe CATMAT]]="","",VALUE(1&amp;TEXT(Dados_tratados[[#This Row],[Código CATSER ou Classe CATMAT]],"0000000")&amp;Dados_tratados[[#This Row],[ID Catálogo]])),"")</f>
        <v/>
      </c>
      <c r="G533" s="64" t="str">
        <f ca="1">IF(Dados_tratados[[#This Row],[Código CATSER ou Classe CATMAT]]="","",COUNTIF(catmat_col_range,Dados_tratados[[#This Row],[Concatenação ID 1-catálogo-código]])&amp;"-"&amp;Dados_tratados[[#This Row],[Concatenação ID 1-catálogo-código]])</f>
        <v/>
      </c>
      <c r="H533" s="65" t="str">
        <f ca="1">IFERROR(INDEX(INDIRECT(area_gestora&amp;"!$L$6:$L$1000"),linha_itemPAC+1),"")</f>
        <v/>
      </c>
      <c r="I533" s="66" t="str">
        <f ca="1">Dados_tratados[[#This Row],[Área Gestora]]&amp;"-"&amp;Dados_tratados[[#This Row],[ID PCA]]</f>
        <v>-</v>
      </c>
      <c r="K533" s="67" t="str">
        <f ca="1">IFERROR(SMALL(Dados_tratados[Concatenação ID 1-catálogo-código],ROW(Dados_tratados[[#This Row],[Concatenação ID 1-catálogo-código]])-2),"")</f>
        <v/>
      </c>
      <c r="L533" s="67" t="str">
        <f ca="1">IFERROR(INDEX('Tratamento de dados'!$S$3:$S$6,MATCH(VALUE(RIGHT(Dados_ordenados[[#This Row],[ID 1-catálogo-código]],1)),'Tratamento de dados'!$T$3:$T$6,0)),"")</f>
        <v/>
      </c>
      <c r="M533" s="67" t="str">
        <f ca="1">IFERROR(VALUE(MID(Dados_ordenados[[#This Row],[ID 1-catálogo-código]],2,7)),"")</f>
        <v/>
      </c>
      <c r="N533" s="68" t="str">
        <f ca="1">IFERROR(VLOOKUP(COUNTIF(catmat_ord_col_range,Dados_ordenados[[#This Row],[ID 1-catálogo-código]])&amp;"-"&amp;Dados_ordenados[[#This Row],[ID 1-catálogo-código]],Dados_tratados[[CATMAT/CATSER - Contagem de ocorrências]:[Área Gestora + ID]],2,FALSE),"")</f>
        <v/>
      </c>
      <c r="O533" s="69" t="str">
        <f ca="1">IFERROR(VLOOKUP(COUNTIF(catmat_ord_col_range,Dados_ordenados[[#This Row],[ID 1-catálogo-código]])&amp;"-"&amp;Dados_ordenados[[#This Row],[ID 1-catálogo-código]],Dados_tratados[[CATMAT/CATSER - Contagem de ocorrências]:[Área Gestora + ID]],3,FALSE),"")</f>
        <v/>
      </c>
      <c r="P533" s="70" t="str">
        <f ca="1">IF(OR(Dados_ordenados[[#This Row],[ID 1-catálogo-código]]="",Dados_ordenados[[#This Row],[ID 1-catálogo-código]]&lt;&gt;catmat_anterior),Dados_ordenados[[#This Row],[Área Gestora-ID]],areagestoraID_anterior&amp;", "&amp;Dados_ordenados[[#This Row],[Área Gestora-ID]])</f>
        <v/>
      </c>
      <c r="Q533" s="70" t="str">
        <f ca="1">IF(OR(Dados_ordenados[[#This Row],[ID 1-catálogo-código]]="",Dados_ordenados[[#This Row],[ID 1-catálogo-código]]&lt;&gt;catmat_proximo),Dados_ordenados[[#This Row],[ID concatenado por catálogo/código]],"")</f>
        <v/>
      </c>
    </row>
    <row r="534" spans="1:17" x14ac:dyDescent="0.25">
      <c r="A534" s="63" t="str">
        <f ca="1">area_gestora_concatenada</f>
        <v/>
      </c>
      <c r="B534" s="64" t="str">
        <f ca="1">IFERROR(IF(INDEX(INDIRECT(area_gestora&amp;"!$B$6:$B$1000"),linha_itemPAC+1)=0,"NÃO INFORMADO",INDEX(INDIRECT(area_gestora&amp;"!$B$6:$B$1000"),linha_itemPAC+1)),"")</f>
        <v/>
      </c>
      <c r="C534" s="64" t="str">
        <f ca="1">IFERROR(IF(INDEX(INDIRECT(area_gestora&amp;"!$D$6:$D$1000"),linha_itemPAC+1)="N/A","N/A", IF(INDEX(INDIRECT(area_gestora&amp;"!$D$6:$D$1000"),linha_itemPAC+1)="","NÃO INFORMADO", IF(INDEX(INDIRECT(area_gestora&amp;"!$D$6:$D$1000"),linha_itemPAC+1)=0,"NÃO INFORMADO", INDEX(INDIRECT(area_gestora&amp;"!$D$6:$D$1000"),linha_itemPAC+1)))),"")</f>
        <v/>
      </c>
      <c r="D534" s="64" t="str">
        <f ca="1">IFERROR(IF(ISERROR(VALUE(Dados_tratados[[#This Row],[Catálogo]]))=FALSE,Dados_tratados[[#This Row],[Catálogo]],VLOOKUP(Dados_tratados[[#This Row],[Catálogo]],$S$3:$T$6,2,FALSE)),"")</f>
        <v/>
      </c>
      <c r="E534" s="64" t="str">
        <f ca="1">IFERROR(IF(INDEX(INDIRECT(area_gestora&amp;"!$E$6:$E$1000"),linha_itemPAC+1)="N/A",9999999,
IF(INDEX(INDIRECT(area_gestora&amp;"!$E$6:$E$1000"),linha_itemPAC+1)="",0,
VALUE(INDEX(INDIRECT(area_gestora&amp;"!$E$6:$E$1000"),linha_itemPAC+1)))),"")</f>
        <v/>
      </c>
      <c r="F534" s="64" t="str">
        <f ca="1">IFERROR(IF(Dados_tratados[[#This Row],[Código CATSER ou Classe CATMAT]]="","",VALUE(1&amp;TEXT(Dados_tratados[[#This Row],[Código CATSER ou Classe CATMAT]],"0000000")&amp;Dados_tratados[[#This Row],[ID Catálogo]])),"")</f>
        <v/>
      </c>
      <c r="G534" s="64" t="str">
        <f ca="1">IF(Dados_tratados[[#This Row],[Código CATSER ou Classe CATMAT]]="","",COUNTIF(catmat_col_range,Dados_tratados[[#This Row],[Concatenação ID 1-catálogo-código]])&amp;"-"&amp;Dados_tratados[[#This Row],[Concatenação ID 1-catálogo-código]])</f>
        <v/>
      </c>
      <c r="H534" s="65" t="str">
        <f ca="1">IFERROR(INDEX(INDIRECT(area_gestora&amp;"!$L$6:$L$1000"),linha_itemPAC+1),"")</f>
        <v/>
      </c>
      <c r="I534" s="66" t="str">
        <f ca="1">Dados_tratados[[#This Row],[Área Gestora]]&amp;"-"&amp;Dados_tratados[[#This Row],[ID PCA]]</f>
        <v>-</v>
      </c>
      <c r="K534" s="67" t="str">
        <f ca="1">IFERROR(SMALL(Dados_tratados[Concatenação ID 1-catálogo-código],ROW(Dados_tratados[[#This Row],[Concatenação ID 1-catálogo-código]])-2),"")</f>
        <v/>
      </c>
      <c r="L534" s="67" t="str">
        <f ca="1">IFERROR(INDEX('Tratamento de dados'!$S$3:$S$6,MATCH(VALUE(RIGHT(Dados_ordenados[[#This Row],[ID 1-catálogo-código]],1)),'Tratamento de dados'!$T$3:$T$6,0)),"")</f>
        <v/>
      </c>
      <c r="M534" s="67" t="str">
        <f ca="1">IFERROR(VALUE(MID(Dados_ordenados[[#This Row],[ID 1-catálogo-código]],2,7)),"")</f>
        <v/>
      </c>
      <c r="N534" s="68" t="str">
        <f ca="1">IFERROR(VLOOKUP(COUNTIF(catmat_ord_col_range,Dados_ordenados[[#This Row],[ID 1-catálogo-código]])&amp;"-"&amp;Dados_ordenados[[#This Row],[ID 1-catálogo-código]],Dados_tratados[[CATMAT/CATSER - Contagem de ocorrências]:[Área Gestora + ID]],2,FALSE),"")</f>
        <v/>
      </c>
      <c r="O534" s="69" t="str">
        <f ca="1">IFERROR(VLOOKUP(COUNTIF(catmat_ord_col_range,Dados_ordenados[[#This Row],[ID 1-catálogo-código]])&amp;"-"&amp;Dados_ordenados[[#This Row],[ID 1-catálogo-código]],Dados_tratados[[CATMAT/CATSER - Contagem de ocorrências]:[Área Gestora + ID]],3,FALSE),"")</f>
        <v/>
      </c>
      <c r="P534" s="70" t="str">
        <f ca="1">IF(OR(Dados_ordenados[[#This Row],[ID 1-catálogo-código]]="",Dados_ordenados[[#This Row],[ID 1-catálogo-código]]&lt;&gt;catmat_anterior),Dados_ordenados[[#This Row],[Área Gestora-ID]],areagestoraID_anterior&amp;", "&amp;Dados_ordenados[[#This Row],[Área Gestora-ID]])</f>
        <v/>
      </c>
      <c r="Q534" s="70" t="str">
        <f ca="1">IF(OR(Dados_ordenados[[#This Row],[ID 1-catálogo-código]]="",Dados_ordenados[[#This Row],[ID 1-catálogo-código]]&lt;&gt;catmat_proximo),Dados_ordenados[[#This Row],[ID concatenado por catálogo/código]],"")</f>
        <v/>
      </c>
    </row>
    <row r="535" spans="1:17" x14ac:dyDescent="0.25">
      <c r="A535" s="63" t="str">
        <f ca="1">area_gestora_concatenada</f>
        <v/>
      </c>
      <c r="B535" s="64" t="str">
        <f ca="1">IFERROR(IF(INDEX(INDIRECT(area_gestora&amp;"!$B$6:$B$1000"),linha_itemPAC+1)=0,"NÃO INFORMADO",INDEX(INDIRECT(area_gestora&amp;"!$B$6:$B$1000"),linha_itemPAC+1)),"")</f>
        <v/>
      </c>
      <c r="C535" s="64" t="str">
        <f ca="1">IFERROR(IF(INDEX(INDIRECT(area_gestora&amp;"!$D$6:$D$1000"),linha_itemPAC+1)="N/A","N/A", IF(INDEX(INDIRECT(area_gestora&amp;"!$D$6:$D$1000"),linha_itemPAC+1)="","NÃO INFORMADO", IF(INDEX(INDIRECT(area_gestora&amp;"!$D$6:$D$1000"),linha_itemPAC+1)=0,"NÃO INFORMADO", INDEX(INDIRECT(area_gestora&amp;"!$D$6:$D$1000"),linha_itemPAC+1)))),"")</f>
        <v/>
      </c>
      <c r="D535" s="64" t="str">
        <f ca="1">IFERROR(IF(ISERROR(VALUE(Dados_tratados[[#This Row],[Catálogo]]))=FALSE,Dados_tratados[[#This Row],[Catálogo]],VLOOKUP(Dados_tratados[[#This Row],[Catálogo]],$S$3:$T$6,2,FALSE)),"")</f>
        <v/>
      </c>
      <c r="E535" s="64" t="str">
        <f ca="1">IFERROR(IF(INDEX(INDIRECT(area_gestora&amp;"!$E$6:$E$1000"),linha_itemPAC+1)="N/A",9999999,
IF(INDEX(INDIRECT(area_gestora&amp;"!$E$6:$E$1000"),linha_itemPAC+1)="",0,
VALUE(INDEX(INDIRECT(area_gestora&amp;"!$E$6:$E$1000"),linha_itemPAC+1)))),"")</f>
        <v/>
      </c>
      <c r="F535" s="64" t="str">
        <f ca="1">IFERROR(IF(Dados_tratados[[#This Row],[Código CATSER ou Classe CATMAT]]="","",VALUE(1&amp;TEXT(Dados_tratados[[#This Row],[Código CATSER ou Classe CATMAT]],"0000000")&amp;Dados_tratados[[#This Row],[ID Catálogo]])),"")</f>
        <v/>
      </c>
      <c r="G535" s="64" t="str">
        <f ca="1">IF(Dados_tratados[[#This Row],[Código CATSER ou Classe CATMAT]]="","",COUNTIF(catmat_col_range,Dados_tratados[[#This Row],[Concatenação ID 1-catálogo-código]])&amp;"-"&amp;Dados_tratados[[#This Row],[Concatenação ID 1-catálogo-código]])</f>
        <v/>
      </c>
      <c r="H535" s="65" t="str">
        <f ca="1">IFERROR(INDEX(INDIRECT(area_gestora&amp;"!$L$6:$L$1000"),linha_itemPAC+1),"")</f>
        <v/>
      </c>
      <c r="I535" s="66" t="str">
        <f ca="1">Dados_tratados[[#This Row],[Área Gestora]]&amp;"-"&amp;Dados_tratados[[#This Row],[ID PCA]]</f>
        <v>-</v>
      </c>
      <c r="K535" s="67" t="str">
        <f ca="1">IFERROR(SMALL(Dados_tratados[Concatenação ID 1-catálogo-código],ROW(Dados_tratados[[#This Row],[Concatenação ID 1-catálogo-código]])-2),"")</f>
        <v/>
      </c>
      <c r="L535" s="67" t="str">
        <f ca="1">IFERROR(INDEX('Tratamento de dados'!$S$3:$S$6,MATCH(VALUE(RIGHT(Dados_ordenados[[#This Row],[ID 1-catálogo-código]],1)),'Tratamento de dados'!$T$3:$T$6,0)),"")</f>
        <v/>
      </c>
      <c r="M535" s="67" t="str">
        <f ca="1">IFERROR(VALUE(MID(Dados_ordenados[[#This Row],[ID 1-catálogo-código]],2,7)),"")</f>
        <v/>
      </c>
      <c r="N535" s="68" t="str">
        <f ca="1">IFERROR(VLOOKUP(COUNTIF(catmat_ord_col_range,Dados_ordenados[[#This Row],[ID 1-catálogo-código]])&amp;"-"&amp;Dados_ordenados[[#This Row],[ID 1-catálogo-código]],Dados_tratados[[CATMAT/CATSER - Contagem de ocorrências]:[Área Gestora + ID]],2,FALSE),"")</f>
        <v/>
      </c>
      <c r="O535" s="69" t="str">
        <f ca="1">IFERROR(VLOOKUP(COUNTIF(catmat_ord_col_range,Dados_ordenados[[#This Row],[ID 1-catálogo-código]])&amp;"-"&amp;Dados_ordenados[[#This Row],[ID 1-catálogo-código]],Dados_tratados[[CATMAT/CATSER - Contagem de ocorrências]:[Área Gestora + ID]],3,FALSE),"")</f>
        <v/>
      </c>
      <c r="P535" s="70" t="str">
        <f ca="1">IF(OR(Dados_ordenados[[#This Row],[ID 1-catálogo-código]]="",Dados_ordenados[[#This Row],[ID 1-catálogo-código]]&lt;&gt;catmat_anterior),Dados_ordenados[[#This Row],[Área Gestora-ID]],areagestoraID_anterior&amp;", "&amp;Dados_ordenados[[#This Row],[Área Gestora-ID]])</f>
        <v/>
      </c>
      <c r="Q535" s="70" t="str">
        <f ca="1">IF(OR(Dados_ordenados[[#This Row],[ID 1-catálogo-código]]="",Dados_ordenados[[#This Row],[ID 1-catálogo-código]]&lt;&gt;catmat_proximo),Dados_ordenados[[#This Row],[ID concatenado por catálogo/código]],"")</f>
        <v/>
      </c>
    </row>
    <row r="536" spans="1:17" x14ac:dyDescent="0.25">
      <c r="A536" s="63" t="str">
        <f ca="1">area_gestora_concatenada</f>
        <v/>
      </c>
      <c r="B536" s="64" t="str">
        <f ca="1">IFERROR(IF(INDEX(INDIRECT(area_gestora&amp;"!$B$6:$B$1000"),linha_itemPAC+1)=0,"NÃO INFORMADO",INDEX(INDIRECT(area_gestora&amp;"!$B$6:$B$1000"),linha_itemPAC+1)),"")</f>
        <v/>
      </c>
      <c r="C536" s="64" t="str">
        <f ca="1">IFERROR(IF(INDEX(INDIRECT(area_gestora&amp;"!$D$6:$D$1000"),linha_itemPAC+1)="N/A","N/A", IF(INDEX(INDIRECT(area_gestora&amp;"!$D$6:$D$1000"),linha_itemPAC+1)="","NÃO INFORMADO", IF(INDEX(INDIRECT(area_gestora&amp;"!$D$6:$D$1000"),linha_itemPAC+1)=0,"NÃO INFORMADO", INDEX(INDIRECT(area_gestora&amp;"!$D$6:$D$1000"),linha_itemPAC+1)))),"")</f>
        <v/>
      </c>
      <c r="D536" s="64" t="str">
        <f ca="1">IFERROR(IF(ISERROR(VALUE(Dados_tratados[[#This Row],[Catálogo]]))=FALSE,Dados_tratados[[#This Row],[Catálogo]],VLOOKUP(Dados_tratados[[#This Row],[Catálogo]],$S$3:$T$6,2,FALSE)),"")</f>
        <v/>
      </c>
      <c r="E536" s="64" t="str">
        <f ca="1">IFERROR(IF(INDEX(INDIRECT(area_gestora&amp;"!$E$6:$E$1000"),linha_itemPAC+1)="N/A",9999999,
IF(INDEX(INDIRECT(area_gestora&amp;"!$E$6:$E$1000"),linha_itemPAC+1)="",0,
VALUE(INDEX(INDIRECT(area_gestora&amp;"!$E$6:$E$1000"),linha_itemPAC+1)))),"")</f>
        <v/>
      </c>
      <c r="F536" s="64" t="str">
        <f ca="1">IFERROR(IF(Dados_tratados[[#This Row],[Código CATSER ou Classe CATMAT]]="","",VALUE(1&amp;TEXT(Dados_tratados[[#This Row],[Código CATSER ou Classe CATMAT]],"0000000")&amp;Dados_tratados[[#This Row],[ID Catálogo]])),"")</f>
        <v/>
      </c>
      <c r="G536" s="64" t="str">
        <f ca="1">IF(Dados_tratados[[#This Row],[Código CATSER ou Classe CATMAT]]="","",COUNTIF(catmat_col_range,Dados_tratados[[#This Row],[Concatenação ID 1-catálogo-código]])&amp;"-"&amp;Dados_tratados[[#This Row],[Concatenação ID 1-catálogo-código]])</f>
        <v/>
      </c>
      <c r="H536" s="65" t="str">
        <f ca="1">IFERROR(INDEX(INDIRECT(area_gestora&amp;"!$L$6:$L$1000"),linha_itemPAC+1),"")</f>
        <v/>
      </c>
      <c r="I536" s="66" t="str">
        <f ca="1">Dados_tratados[[#This Row],[Área Gestora]]&amp;"-"&amp;Dados_tratados[[#This Row],[ID PCA]]</f>
        <v>-</v>
      </c>
      <c r="K536" s="67" t="str">
        <f ca="1">IFERROR(SMALL(Dados_tratados[Concatenação ID 1-catálogo-código],ROW(Dados_tratados[[#This Row],[Concatenação ID 1-catálogo-código]])-2),"")</f>
        <v/>
      </c>
      <c r="L536" s="67" t="str">
        <f ca="1">IFERROR(INDEX('Tratamento de dados'!$S$3:$S$6,MATCH(VALUE(RIGHT(Dados_ordenados[[#This Row],[ID 1-catálogo-código]],1)),'Tratamento de dados'!$T$3:$T$6,0)),"")</f>
        <v/>
      </c>
      <c r="M536" s="67" t="str">
        <f ca="1">IFERROR(VALUE(MID(Dados_ordenados[[#This Row],[ID 1-catálogo-código]],2,7)),"")</f>
        <v/>
      </c>
      <c r="N536" s="68" t="str">
        <f ca="1">IFERROR(VLOOKUP(COUNTIF(catmat_ord_col_range,Dados_ordenados[[#This Row],[ID 1-catálogo-código]])&amp;"-"&amp;Dados_ordenados[[#This Row],[ID 1-catálogo-código]],Dados_tratados[[CATMAT/CATSER - Contagem de ocorrências]:[Área Gestora + ID]],2,FALSE),"")</f>
        <v/>
      </c>
      <c r="O536" s="69" t="str">
        <f ca="1">IFERROR(VLOOKUP(COUNTIF(catmat_ord_col_range,Dados_ordenados[[#This Row],[ID 1-catálogo-código]])&amp;"-"&amp;Dados_ordenados[[#This Row],[ID 1-catálogo-código]],Dados_tratados[[CATMAT/CATSER - Contagem de ocorrências]:[Área Gestora + ID]],3,FALSE),"")</f>
        <v/>
      </c>
      <c r="P536" s="70" t="str">
        <f ca="1">IF(OR(Dados_ordenados[[#This Row],[ID 1-catálogo-código]]="",Dados_ordenados[[#This Row],[ID 1-catálogo-código]]&lt;&gt;catmat_anterior),Dados_ordenados[[#This Row],[Área Gestora-ID]],areagestoraID_anterior&amp;", "&amp;Dados_ordenados[[#This Row],[Área Gestora-ID]])</f>
        <v/>
      </c>
      <c r="Q536" s="70" t="str">
        <f ca="1">IF(OR(Dados_ordenados[[#This Row],[ID 1-catálogo-código]]="",Dados_ordenados[[#This Row],[ID 1-catálogo-código]]&lt;&gt;catmat_proximo),Dados_ordenados[[#This Row],[ID concatenado por catálogo/código]],"")</f>
        <v/>
      </c>
    </row>
    <row r="537" spans="1:17" x14ac:dyDescent="0.25">
      <c r="A537" s="63" t="str">
        <f ca="1">area_gestora_concatenada</f>
        <v/>
      </c>
      <c r="B537" s="64" t="str">
        <f ca="1">IFERROR(IF(INDEX(INDIRECT(area_gestora&amp;"!$B$6:$B$1000"),linha_itemPAC+1)=0,"NÃO INFORMADO",INDEX(INDIRECT(area_gestora&amp;"!$B$6:$B$1000"),linha_itemPAC+1)),"")</f>
        <v/>
      </c>
      <c r="C537" s="64" t="str">
        <f ca="1">IFERROR(IF(INDEX(INDIRECT(area_gestora&amp;"!$D$6:$D$1000"),linha_itemPAC+1)="N/A","N/A", IF(INDEX(INDIRECT(area_gestora&amp;"!$D$6:$D$1000"),linha_itemPAC+1)="","NÃO INFORMADO", IF(INDEX(INDIRECT(area_gestora&amp;"!$D$6:$D$1000"),linha_itemPAC+1)=0,"NÃO INFORMADO", INDEX(INDIRECT(area_gestora&amp;"!$D$6:$D$1000"),linha_itemPAC+1)))),"")</f>
        <v/>
      </c>
      <c r="D537" s="64" t="str">
        <f ca="1">IFERROR(IF(ISERROR(VALUE(Dados_tratados[[#This Row],[Catálogo]]))=FALSE,Dados_tratados[[#This Row],[Catálogo]],VLOOKUP(Dados_tratados[[#This Row],[Catálogo]],$S$3:$T$6,2,FALSE)),"")</f>
        <v/>
      </c>
      <c r="E537" s="64" t="str">
        <f ca="1">IFERROR(IF(INDEX(INDIRECT(area_gestora&amp;"!$E$6:$E$1000"),linha_itemPAC+1)="N/A",9999999,
IF(INDEX(INDIRECT(area_gestora&amp;"!$E$6:$E$1000"),linha_itemPAC+1)="",0,
VALUE(INDEX(INDIRECT(area_gestora&amp;"!$E$6:$E$1000"),linha_itemPAC+1)))),"")</f>
        <v/>
      </c>
      <c r="F537" s="64" t="str">
        <f ca="1">IFERROR(IF(Dados_tratados[[#This Row],[Código CATSER ou Classe CATMAT]]="","",VALUE(1&amp;TEXT(Dados_tratados[[#This Row],[Código CATSER ou Classe CATMAT]],"0000000")&amp;Dados_tratados[[#This Row],[ID Catálogo]])),"")</f>
        <v/>
      </c>
      <c r="G537" s="64" t="str">
        <f ca="1">IF(Dados_tratados[[#This Row],[Código CATSER ou Classe CATMAT]]="","",COUNTIF(catmat_col_range,Dados_tratados[[#This Row],[Concatenação ID 1-catálogo-código]])&amp;"-"&amp;Dados_tratados[[#This Row],[Concatenação ID 1-catálogo-código]])</f>
        <v/>
      </c>
      <c r="H537" s="65" t="str">
        <f ca="1">IFERROR(INDEX(INDIRECT(area_gestora&amp;"!$L$6:$L$1000"),linha_itemPAC+1),"")</f>
        <v/>
      </c>
      <c r="I537" s="66" t="str">
        <f ca="1">Dados_tratados[[#This Row],[Área Gestora]]&amp;"-"&amp;Dados_tratados[[#This Row],[ID PCA]]</f>
        <v>-</v>
      </c>
      <c r="K537" s="67" t="str">
        <f ca="1">IFERROR(SMALL(Dados_tratados[Concatenação ID 1-catálogo-código],ROW(Dados_tratados[[#This Row],[Concatenação ID 1-catálogo-código]])-2),"")</f>
        <v/>
      </c>
      <c r="L537" s="67" t="str">
        <f ca="1">IFERROR(INDEX('Tratamento de dados'!$S$3:$S$6,MATCH(VALUE(RIGHT(Dados_ordenados[[#This Row],[ID 1-catálogo-código]],1)),'Tratamento de dados'!$T$3:$T$6,0)),"")</f>
        <v/>
      </c>
      <c r="M537" s="67" t="str">
        <f ca="1">IFERROR(VALUE(MID(Dados_ordenados[[#This Row],[ID 1-catálogo-código]],2,7)),"")</f>
        <v/>
      </c>
      <c r="N537" s="68" t="str">
        <f ca="1">IFERROR(VLOOKUP(COUNTIF(catmat_ord_col_range,Dados_ordenados[[#This Row],[ID 1-catálogo-código]])&amp;"-"&amp;Dados_ordenados[[#This Row],[ID 1-catálogo-código]],Dados_tratados[[CATMAT/CATSER - Contagem de ocorrências]:[Área Gestora + ID]],2,FALSE),"")</f>
        <v/>
      </c>
      <c r="O537" s="69" t="str">
        <f ca="1">IFERROR(VLOOKUP(COUNTIF(catmat_ord_col_range,Dados_ordenados[[#This Row],[ID 1-catálogo-código]])&amp;"-"&amp;Dados_ordenados[[#This Row],[ID 1-catálogo-código]],Dados_tratados[[CATMAT/CATSER - Contagem de ocorrências]:[Área Gestora + ID]],3,FALSE),"")</f>
        <v/>
      </c>
      <c r="P537" s="70" t="str">
        <f ca="1">IF(OR(Dados_ordenados[[#This Row],[ID 1-catálogo-código]]="",Dados_ordenados[[#This Row],[ID 1-catálogo-código]]&lt;&gt;catmat_anterior),Dados_ordenados[[#This Row],[Área Gestora-ID]],areagestoraID_anterior&amp;", "&amp;Dados_ordenados[[#This Row],[Área Gestora-ID]])</f>
        <v/>
      </c>
      <c r="Q537" s="70" t="str">
        <f ca="1">IF(OR(Dados_ordenados[[#This Row],[ID 1-catálogo-código]]="",Dados_ordenados[[#This Row],[ID 1-catálogo-código]]&lt;&gt;catmat_proximo),Dados_ordenados[[#This Row],[ID concatenado por catálogo/código]],"")</f>
        <v/>
      </c>
    </row>
    <row r="538" spans="1:17" x14ac:dyDescent="0.25">
      <c r="A538" s="63" t="str">
        <f ca="1">area_gestora_concatenada</f>
        <v/>
      </c>
      <c r="B538" s="64" t="str">
        <f ca="1">IFERROR(IF(INDEX(INDIRECT(area_gestora&amp;"!$B$6:$B$1000"),linha_itemPAC+1)=0,"NÃO INFORMADO",INDEX(INDIRECT(area_gestora&amp;"!$B$6:$B$1000"),linha_itemPAC+1)),"")</f>
        <v/>
      </c>
      <c r="C538" s="64" t="str">
        <f ca="1">IFERROR(IF(INDEX(INDIRECT(area_gestora&amp;"!$D$6:$D$1000"),linha_itemPAC+1)="N/A","N/A", IF(INDEX(INDIRECT(area_gestora&amp;"!$D$6:$D$1000"),linha_itemPAC+1)="","NÃO INFORMADO", IF(INDEX(INDIRECT(area_gestora&amp;"!$D$6:$D$1000"),linha_itemPAC+1)=0,"NÃO INFORMADO", INDEX(INDIRECT(area_gestora&amp;"!$D$6:$D$1000"),linha_itemPAC+1)))),"")</f>
        <v/>
      </c>
      <c r="D538" s="64" t="str">
        <f ca="1">IFERROR(IF(ISERROR(VALUE(Dados_tratados[[#This Row],[Catálogo]]))=FALSE,Dados_tratados[[#This Row],[Catálogo]],VLOOKUP(Dados_tratados[[#This Row],[Catálogo]],$S$3:$T$6,2,FALSE)),"")</f>
        <v/>
      </c>
      <c r="E538" s="64" t="str">
        <f ca="1">IFERROR(IF(INDEX(INDIRECT(area_gestora&amp;"!$E$6:$E$1000"),linha_itemPAC+1)="N/A",9999999,
IF(INDEX(INDIRECT(area_gestora&amp;"!$E$6:$E$1000"),linha_itemPAC+1)="",0,
VALUE(INDEX(INDIRECT(area_gestora&amp;"!$E$6:$E$1000"),linha_itemPAC+1)))),"")</f>
        <v/>
      </c>
      <c r="F538" s="64" t="str">
        <f ca="1">IFERROR(IF(Dados_tratados[[#This Row],[Código CATSER ou Classe CATMAT]]="","",VALUE(1&amp;TEXT(Dados_tratados[[#This Row],[Código CATSER ou Classe CATMAT]],"0000000")&amp;Dados_tratados[[#This Row],[ID Catálogo]])),"")</f>
        <v/>
      </c>
      <c r="G538" s="64" t="str">
        <f ca="1">IF(Dados_tratados[[#This Row],[Código CATSER ou Classe CATMAT]]="","",COUNTIF(catmat_col_range,Dados_tratados[[#This Row],[Concatenação ID 1-catálogo-código]])&amp;"-"&amp;Dados_tratados[[#This Row],[Concatenação ID 1-catálogo-código]])</f>
        <v/>
      </c>
      <c r="H538" s="65" t="str">
        <f ca="1">IFERROR(INDEX(INDIRECT(area_gestora&amp;"!$L$6:$L$1000"),linha_itemPAC+1),"")</f>
        <v/>
      </c>
      <c r="I538" s="66" t="str">
        <f ca="1">Dados_tratados[[#This Row],[Área Gestora]]&amp;"-"&amp;Dados_tratados[[#This Row],[ID PCA]]</f>
        <v>-</v>
      </c>
      <c r="K538" s="67" t="str">
        <f ca="1">IFERROR(SMALL(Dados_tratados[Concatenação ID 1-catálogo-código],ROW(Dados_tratados[[#This Row],[Concatenação ID 1-catálogo-código]])-2),"")</f>
        <v/>
      </c>
      <c r="L538" s="67" t="str">
        <f ca="1">IFERROR(INDEX('Tratamento de dados'!$S$3:$S$6,MATCH(VALUE(RIGHT(Dados_ordenados[[#This Row],[ID 1-catálogo-código]],1)),'Tratamento de dados'!$T$3:$T$6,0)),"")</f>
        <v/>
      </c>
      <c r="M538" s="67" t="str">
        <f ca="1">IFERROR(VALUE(MID(Dados_ordenados[[#This Row],[ID 1-catálogo-código]],2,7)),"")</f>
        <v/>
      </c>
      <c r="N538" s="68" t="str">
        <f ca="1">IFERROR(VLOOKUP(COUNTIF(catmat_ord_col_range,Dados_ordenados[[#This Row],[ID 1-catálogo-código]])&amp;"-"&amp;Dados_ordenados[[#This Row],[ID 1-catálogo-código]],Dados_tratados[[CATMAT/CATSER - Contagem de ocorrências]:[Área Gestora + ID]],2,FALSE),"")</f>
        <v/>
      </c>
      <c r="O538" s="69" t="str">
        <f ca="1">IFERROR(VLOOKUP(COUNTIF(catmat_ord_col_range,Dados_ordenados[[#This Row],[ID 1-catálogo-código]])&amp;"-"&amp;Dados_ordenados[[#This Row],[ID 1-catálogo-código]],Dados_tratados[[CATMAT/CATSER - Contagem de ocorrências]:[Área Gestora + ID]],3,FALSE),"")</f>
        <v/>
      </c>
      <c r="P538" s="70" t="str">
        <f ca="1">IF(OR(Dados_ordenados[[#This Row],[ID 1-catálogo-código]]="",Dados_ordenados[[#This Row],[ID 1-catálogo-código]]&lt;&gt;catmat_anterior),Dados_ordenados[[#This Row],[Área Gestora-ID]],areagestoraID_anterior&amp;", "&amp;Dados_ordenados[[#This Row],[Área Gestora-ID]])</f>
        <v/>
      </c>
      <c r="Q538" s="70" t="str">
        <f ca="1">IF(OR(Dados_ordenados[[#This Row],[ID 1-catálogo-código]]="",Dados_ordenados[[#This Row],[ID 1-catálogo-código]]&lt;&gt;catmat_proximo),Dados_ordenados[[#This Row],[ID concatenado por catálogo/código]],"")</f>
        <v/>
      </c>
    </row>
    <row r="539" spans="1:17" x14ac:dyDescent="0.25">
      <c r="A539" s="63" t="str">
        <f ca="1">area_gestora_concatenada</f>
        <v/>
      </c>
      <c r="B539" s="64" t="str">
        <f ca="1">IFERROR(IF(INDEX(INDIRECT(area_gestora&amp;"!$B$6:$B$1000"),linha_itemPAC+1)=0,"NÃO INFORMADO",INDEX(INDIRECT(area_gestora&amp;"!$B$6:$B$1000"),linha_itemPAC+1)),"")</f>
        <v/>
      </c>
      <c r="C539" s="64" t="str">
        <f ca="1">IFERROR(IF(INDEX(INDIRECT(area_gestora&amp;"!$D$6:$D$1000"),linha_itemPAC+1)="N/A","N/A", IF(INDEX(INDIRECT(area_gestora&amp;"!$D$6:$D$1000"),linha_itemPAC+1)="","NÃO INFORMADO", IF(INDEX(INDIRECT(area_gestora&amp;"!$D$6:$D$1000"),linha_itemPAC+1)=0,"NÃO INFORMADO", INDEX(INDIRECT(area_gestora&amp;"!$D$6:$D$1000"),linha_itemPAC+1)))),"")</f>
        <v/>
      </c>
      <c r="D539" s="64" t="str">
        <f ca="1">IFERROR(IF(ISERROR(VALUE(Dados_tratados[[#This Row],[Catálogo]]))=FALSE,Dados_tratados[[#This Row],[Catálogo]],VLOOKUP(Dados_tratados[[#This Row],[Catálogo]],$S$3:$T$6,2,FALSE)),"")</f>
        <v/>
      </c>
      <c r="E539" s="64" t="str">
        <f ca="1">IFERROR(IF(INDEX(INDIRECT(area_gestora&amp;"!$E$6:$E$1000"),linha_itemPAC+1)="N/A",9999999,
IF(INDEX(INDIRECT(area_gestora&amp;"!$E$6:$E$1000"),linha_itemPAC+1)="",0,
VALUE(INDEX(INDIRECT(area_gestora&amp;"!$E$6:$E$1000"),linha_itemPAC+1)))),"")</f>
        <v/>
      </c>
      <c r="F539" s="64" t="str">
        <f ca="1">IFERROR(IF(Dados_tratados[[#This Row],[Código CATSER ou Classe CATMAT]]="","",VALUE(1&amp;TEXT(Dados_tratados[[#This Row],[Código CATSER ou Classe CATMAT]],"0000000")&amp;Dados_tratados[[#This Row],[ID Catálogo]])),"")</f>
        <v/>
      </c>
      <c r="G539" s="64" t="str">
        <f ca="1">IF(Dados_tratados[[#This Row],[Código CATSER ou Classe CATMAT]]="","",COUNTIF(catmat_col_range,Dados_tratados[[#This Row],[Concatenação ID 1-catálogo-código]])&amp;"-"&amp;Dados_tratados[[#This Row],[Concatenação ID 1-catálogo-código]])</f>
        <v/>
      </c>
      <c r="H539" s="65" t="str">
        <f ca="1">IFERROR(INDEX(INDIRECT(area_gestora&amp;"!$L$6:$L$1000"),linha_itemPAC+1),"")</f>
        <v/>
      </c>
      <c r="I539" s="66" t="str">
        <f ca="1">Dados_tratados[[#This Row],[Área Gestora]]&amp;"-"&amp;Dados_tratados[[#This Row],[ID PCA]]</f>
        <v>-</v>
      </c>
      <c r="K539" s="67" t="str">
        <f ca="1">IFERROR(SMALL(Dados_tratados[Concatenação ID 1-catálogo-código],ROW(Dados_tratados[[#This Row],[Concatenação ID 1-catálogo-código]])-2),"")</f>
        <v/>
      </c>
      <c r="L539" s="67" t="str">
        <f ca="1">IFERROR(INDEX('Tratamento de dados'!$S$3:$S$6,MATCH(VALUE(RIGHT(Dados_ordenados[[#This Row],[ID 1-catálogo-código]],1)),'Tratamento de dados'!$T$3:$T$6,0)),"")</f>
        <v/>
      </c>
      <c r="M539" s="67" t="str">
        <f ca="1">IFERROR(VALUE(MID(Dados_ordenados[[#This Row],[ID 1-catálogo-código]],2,7)),"")</f>
        <v/>
      </c>
      <c r="N539" s="68" t="str">
        <f ca="1">IFERROR(VLOOKUP(COUNTIF(catmat_ord_col_range,Dados_ordenados[[#This Row],[ID 1-catálogo-código]])&amp;"-"&amp;Dados_ordenados[[#This Row],[ID 1-catálogo-código]],Dados_tratados[[CATMAT/CATSER - Contagem de ocorrências]:[Área Gestora + ID]],2,FALSE),"")</f>
        <v/>
      </c>
      <c r="O539" s="69" t="str">
        <f ca="1">IFERROR(VLOOKUP(COUNTIF(catmat_ord_col_range,Dados_ordenados[[#This Row],[ID 1-catálogo-código]])&amp;"-"&amp;Dados_ordenados[[#This Row],[ID 1-catálogo-código]],Dados_tratados[[CATMAT/CATSER - Contagem de ocorrências]:[Área Gestora + ID]],3,FALSE),"")</f>
        <v/>
      </c>
      <c r="P539" s="70" t="str">
        <f ca="1">IF(OR(Dados_ordenados[[#This Row],[ID 1-catálogo-código]]="",Dados_ordenados[[#This Row],[ID 1-catálogo-código]]&lt;&gt;catmat_anterior),Dados_ordenados[[#This Row],[Área Gestora-ID]],areagestoraID_anterior&amp;", "&amp;Dados_ordenados[[#This Row],[Área Gestora-ID]])</f>
        <v/>
      </c>
      <c r="Q539" s="70" t="str">
        <f ca="1">IF(OR(Dados_ordenados[[#This Row],[ID 1-catálogo-código]]="",Dados_ordenados[[#This Row],[ID 1-catálogo-código]]&lt;&gt;catmat_proximo),Dados_ordenados[[#This Row],[ID concatenado por catálogo/código]],"")</f>
        <v/>
      </c>
    </row>
    <row r="540" spans="1:17" x14ac:dyDescent="0.25">
      <c r="A540" s="63" t="str">
        <f ca="1">area_gestora_concatenada</f>
        <v/>
      </c>
      <c r="B540" s="64" t="str">
        <f ca="1">IFERROR(IF(INDEX(INDIRECT(area_gestora&amp;"!$B$6:$B$1000"),linha_itemPAC+1)=0,"NÃO INFORMADO",INDEX(INDIRECT(area_gestora&amp;"!$B$6:$B$1000"),linha_itemPAC+1)),"")</f>
        <v/>
      </c>
      <c r="C540" s="64" t="str">
        <f ca="1">IFERROR(IF(INDEX(INDIRECT(area_gestora&amp;"!$D$6:$D$1000"),linha_itemPAC+1)="N/A","N/A", IF(INDEX(INDIRECT(area_gestora&amp;"!$D$6:$D$1000"),linha_itemPAC+1)="","NÃO INFORMADO", IF(INDEX(INDIRECT(area_gestora&amp;"!$D$6:$D$1000"),linha_itemPAC+1)=0,"NÃO INFORMADO", INDEX(INDIRECT(area_gestora&amp;"!$D$6:$D$1000"),linha_itemPAC+1)))),"")</f>
        <v/>
      </c>
      <c r="D540" s="64" t="str">
        <f ca="1">IFERROR(IF(ISERROR(VALUE(Dados_tratados[[#This Row],[Catálogo]]))=FALSE,Dados_tratados[[#This Row],[Catálogo]],VLOOKUP(Dados_tratados[[#This Row],[Catálogo]],$S$3:$T$6,2,FALSE)),"")</f>
        <v/>
      </c>
      <c r="E540" s="64" t="str">
        <f ca="1">IFERROR(IF(INDEX(INDIRECT(area_gestora&amp;"!$E$6:$E$1000"),linha_itemPAC+1)="N/A",9999999,
IF(INDEX(INDIRECT(area_gestora&amp;"!$E$6:$E$1000"),linha_itemPAC+1)="",0,
VALUE(INDEX(INDIRECT(area_gestora&amp;"!$E$6:$E$1000"),linha_itemPAC+1)))),"")</f>
        <v/>
      </c>
      <c r="F540" s="64" t="str">
        <f ca="1">IFERROR(IF(Dados_tratados[[#This Row],[Código CATSER ou Classe CATMAT]]="","",VALUE(1&amp;TEXT(Dados_tratados[[#This Row],[Código CATSER ou Classe CATMAT]],"0000000")&amp;Dados_tratados[[#This Row],[ID Catálogo]])),"")</f>
        <v/>
      </c>
      <c r="G540" s="64" t="str">
        <f ca="1">IF(Dados_tratados[[#This Row],[Código CATSER ou Classe CATMAT]]="","",COUNTIF(catmat_col_range,Dados_tratados[[#This Row],[Concatenação ID 1-catálogo-código]])&amp;"-"&amp;Dados_tratados[[#This Row],[Concatenação ID 1-catálogo-código]])</f>
        <v/>
      </c>
      <c r="H540" s="65" t="str">
        <f ca="1">IFERROR(INDEX(INDIRECT(area_gestora&amp;"!$L$6:$L$1000"),linha_itemPAC+1),"")</f>
        <v/>
      </c>
      <c r="I540" s="66" t="str">
        <f ca="1">Dados_tratados[[#This Row],[Área Gestora]]&amp;"-"&amp;Dados_tratados[[#This Row],[ID PCA]]</f>
        <v>-</v>
      </c>
      <c r="K540" s="67" t="str">
        <f ca="1">IFERROR(SMALL(Dados_tratados[Concatenação ID 1-catálogo-código],ROW(Dados_tratados[[#This Row],[Concatenação ID 1-catálogo-código]])-2),"")</f>
        <v/>
      </c>
      <c r="L540" s="67" t="str">
        <f ca="1">IFERROR(INDEX('Tratamento de dados'!$S$3:$S$6,MATCH(VALUE(RIGHT(Dados_ordenados[[#This Row],[ID 1-catálogo-código]],1)),'Tratamento de dados'!$T$3:$T$6,0)),"")</f>
        <v/>
      </c>
      <c r="M540" s="67" t="str">
        <f ca="1">IFERROR(VALUE(MID(Dados_ordenados[[#This Row],[ID 1-catálogo-código]],2,7)),"")</f>
        <v/>
      </c>
      <c r="N540" s="68" t="str">
        <f ca="1">IFERROR(VLOOKUP(COUNTIF(catmat_ord_col_range,Dados_ordenados[[#This Row],[ID 1-catálogo-código]])&amp;"-"&amp;Dados_ordenados[[#This Row],[ID 1-catálogo-código]],Dados_tratados[[CATMAT/CATSER - Contagem de ocorrências]:[Área Gestora + ID]],2,FALSE),"")</f>
        <v/>
      </c>
      <c r="O540" s="69" t="str">
        <f ca="1">IFERROR(VLOOKUP(COUNTIF(catmat_ord_col_range,Dados_ordenados[[#This Row],[ID 1-catálogo-código]])&amp;"-"&amp;Dados_ordenados[[#This Row],[ID 1-catálogo-código]],Dados_tratados[[CATMAT/CATSER - Contagem de ocorrências]:[Área Gestora + ID]],3,FALSE),"")</f>
        <v/>
      </c>
      <c r="P540" s="70" t="str">
        <f ca="1">IF(OR(Dados_ordenados[[#This Row],[ID 1-catálogo-código]]="",Dados_ordenados[[#This Row],[ID 1-catálogo-código]]&lt;&gt;catmat_anterior),Dados_ordenados[[#This Row],[Área Gestora-ID]],areagestoraID_anterior&amp;", "&amp;Dados_ordenados[[#This Row],[Área Gestora-ID]])</f>
        <v/>
      </c>
      <c r="Q540" s="70" t="str">
        <f ca="1">IF(OR(Dados_ordenados[[#This Row],[ID 1-catálogo-código]]="",Dados_ordenados[[#This Row],[ID 1-catálogo-código]]&lt;&gt;catmat_proximo),Dados_ordenados[[#This Row],[ID concatenado por catálogo/código]],"")</f>
        <v/>
      </c>
    </row>
    <row r="541" spans="1:17" x14ac:dyDescent="0.25">
      <c r="A541" s="63" t="str">
        <f ca="1">area_gestora_concatenada</f>
        <v/>
      </c>
      <c r="B541" s="64" t="str">
        <f ca="1">IFERROR(IF(INDEX(INDIRECT(area_gestora&amp;"!$B$6:$B$1000"),linha_itemPAC+1)=0,"NÃO INFORMADO",INDEX(INDIRECT(area_gestora&amp;"!$B$6:$B$1000"),linha_itemPAC+1)),"")</f>
        <v/>
      </c>
      <c r="C541" s="64" t="str">
        <f ca="1">IFERROR(IF(INDEX(INDIRECT(area_gestora&amp;"!$D$6:$D$1000"),linha_itemPAC+1)="N/A","N/A", IF(INDEX(INDIRECT(area_gestora&amp;"!$D$6:$D$1000"),linha_itemPAC+1)="","NÃO INFORMADO", IF(INDEX(INDIRECT(area_gestora&amp;"!$D$6:$D$1000"),linha_itemPAC+1)=0,"NÃO INFORMADO", INDEX(INDIRECT(area_gestora&amp;"!$D$6:$D$1000"),linha_itemPAC+1)))),"")</f>
        <v/>
      </c>
      <c r="D541" s="64" t="str">
        <f ca="1">IFERROR(IF(ISERROR(VALUE(Dados_tratados[[#This Row],[Catálogo]]))=FALSE,Dados_tratados[[#This Row],[Catálogo]],VLOOKUP(Dados_tratados[[#This Row],[Catálogo]],$S$3:$T$6,2,FALSE)),"")</f>
        <v/>
      </c>
      <c r="E541" s="64" t="str">
        <f ca="1">IFERROR(IF(INDEX(INDIRECT(area_gestora&amp;"!$E$6:$E$1000"),linha_itemPAC+1)="N/A",9999999,
IF(INDEX(INDIRECT(area_gestora&amp;"!$E$6:$E$1000"),linha_itemPAC+1)="",0,
VALUE(INDEX(INDIRECT(area_gestora&amp;"!$E$6:$E$1000"),linha_itemPAC+1)))),"")</f>
        <v/>
      </c>
      <c r="F541" s="64" t="str">
        <f ca="1">IFERROR(IF(Dados_tratados[[#This Row],[Código CATSER ou Classe CATMAT]]="","",VALUE(1&amp;TEXT(Dados_tratados[[#This Row],[Código CATSER ou Classe CATMAT]],"0000000")&amp;Dados_tratados[[#This Row],[ID Catálogo]])),"")</f>
        <v/>
      </c>
      <c r="G541" s="64" t="str">
        <f ca="1">IF(Dados_tratados[[#This Row],[Código CATSER ou Classe CATMAT]]="","",COUNTIF(catmat_col_range,Dados_tratados[[#This Row],[Concatenação ID 1-catálogo-código]])&amp;"-"&amp;Dados_tratados[[#This Row],[Concatenação ID 1-catálogo-código]])</f>
        <v/>
      </c>
      <c r="H541" s="65" t="str">
        <f ca="1">IFERROR(INDEX(INDIRECT(area_gestora&amp;"!$L$6:$L$1000"),linha_itemPAC+1),"")</f>
        <v/>
      </c>
      <c r="I541" s="66" t="str">
        <f ca="1">Dados_tratados[[#This Row],[Área Gestora]]&amp;"-"&amp;Dados_tratados[[#This Row],[ID PCA]]</f>
        <v>-</v>
      </c>
      <c r="K541" s="67" t="str">
        <f ca="1">IFERROR(SMALL(Dados_tratados[Concatenação ID 1-catálogo-código],ROW(Dados_tratados[[#This Row],[Concatenação ID 1-catálogo-código]])-2),"")</f>
        <v/>
      </c>
      <c r="L541" s="67" t="str">
        <f ca="1">IFERROR(INDEX('Tratamento de dados'!$S$3:$S$6,MATCH(VALUE(RIGHT(Dados_ordenados[[#This Row],[ID 1-catálogo-código]],1)),'Tratamento de dados'!$T$3:$T$6,0)),"")</f>
        <v/>
      </c>
      <c r="M541" s="67" t="str">
        <f ca="1">IFERROR(VALUE(MID(Dados_ordenados[[#This Row],[ID 1-catálogo-código]],2,7)),"")</f>
        <v/>
      </c>
      <c r="N541" s="68" t="str">
        <f ca="1">IFERROR(VLOOKUP(COUNTIF(catmat_ord_col_range,Dados_ordenados[[#This Row],[ID 1-catálogo-código]])&amp;"-"&amp;Dados_ordenados[[#This Row],[ID 1-catálogo-código]],Dados_tratados[[CATMAT/CATSER - Contagem de ocorrências]:[Área Gestora + ID]],2,FALSE),"")</f>
        <v/>
      </c>
      <c r="O541" s="69" t="str">
        <f ca="1">IFERROR(VLOOKUP(COUNTIF(catmat_ord_col_range,Dados_ordenados[[#This Row],[ID 1-catálogo-código]])&amp;"-"&amp;Dados_ordenados[[#This Row],[ID 1-catálogo-código]],Dados_tratados[[CATMAT/CATSER - Contagem de ocorrências]:[Área Gestora + ID]],3,FALSE),"")</f>
        <v/>
      </c>
      <c r="P541" s="70" t="str">
        <f ca="1">IF(OR(Dados_ordenados[[#This Row],[ID 1-catálogo-código]]="",Dados_ordenados[[#This Row],[ID 1-catálogo-código]]&lt;&gt;catmat_anterior),Dados_ordenados[[#This Row],[Área Gestora-ID]],areagestoraID_anterior&amp;", "&amp;Dados_ordenados[[#This Row],[Área Gestora-ID]])</f>
        <v/>
      </c>
      <c r="Q541" s="70" t="str">
        <f ca="1">IF(OR(Dados_ordenados[[#This Row],[ID 1-catálogo-código]]="",Dados_ordenados[[#This Row],[ID 1-catálogo-código]]&lt;&gt;catmat_proximo),Dados_ordenados[[#This Row],[ID concatenado por catálogo/código]],"")</f>
        <v/>
      </c>
    </row>
    <row r="542" spans="1:17" x14ac:dyDescent="0.25">
      <c r="A542" s="63" t="str">
        <f ca="1">area_gestora_concatenada</f>
        <v/>
      </c>
      <c r="B542" s="64" t="str">
        <f ca="1">IFERROR(IF(INDEX(INDIRECT(area_gestora&amp;"!$B$6:$B$1000"),linha_itemPAC+1)=0,"NÃO INFORMADO",INDEX(INDIRECT(area_gestora&amp;"!$B$6:$B$1000"),linha_itemPAC+1)),"")</f>
        <v/>
      </c>
      <c r="C542" s="64" t="str">
        <f ca="1">IFERROR(IF(INDEX(INDIRECT(area_gestora&amp;"!$D$6:$D$1000"),linha_itemPAC+1)="N/A","N/A", IF(INDEX(INDIRECT(area_gestora&amp;"!$D$6:$D$1000"),linha_itemPAC+1)="","NÃO INFORMADO", IF(INDEX(INDIRECT(area_gestora&amp;"!$D$6:$D$1000"),linha_itemPAC+1)=0,"NÃO INFORMADO", INDEX(INDIRECT(area_gestora&amp;"!$D$6:$D$1000"),linha_itemPAC+1)))),"")</f>
        <v/>
      </c>
      <c r="D542" s="64" t="str">
        <f ca="1">IFERROR(IF(ISERROR(VALUE(Dados_tratados[[#This Row],[Catálogo]]))=FALSE,Dados_tratados[[#This Row],[Catálogo]],VLOOKUP(Dados_tratados[[#This Row],[Catálogo]],$S$3:$T$6,2,FALSE)),"")</f>
        <v/>
      </c>
      <c r="E542" s="64" t="str">
        <f ca="1">IFERROR(IF(INDEX(INDIRECT(area_gestora&amp;"!$E$6:$E$1000"),linha_itemPAC+1)="N/A",9999999,
IF(INDEX(INDIRECT(area_gestora&amp;"!$E$6:$E$1000"),linha_itemPAC+1)="",0,
VALUE(INDEX(INDIRECT(area_gestora&amp;"!$E$6:$E$1000"),linha_itemPAC+1)))),"")</f>
        <v/>
      </c>
      <c r="F542" s="64" t="str">
        <f ca="1">IFERROR(IF(Dados_tratados[[#This Row],[Código CATSER ou Classe CATMAT]]="","",VALUE(1&amp;TEXT(Dados_tratados[[#This Row],[Código CATSER ou Classe CATMAT]],"0000000")&amp;Dados_tratados[[#This Row],[ID Catálogo]])),"")</f>
        <v/>
      </c>
      <c r="G542" s="64" t="str">
        <f ca="1">IF(Dados_tratados[[#This Row],[Código CATSER ou Classe CATMAT]]="","",COUNTIF(catmat_col_range,Dados_tratados[[#This Row],[Concatenação ID 1-catálogo-código]])&amp;"-"&amp;Dados_tratados[[#This Row],[Concatenação ID 1-catálogo-código]])</f>
        <v/>
      </c>
      <c r="H542" s="65" t="str">
        <f ca="1">IFERROR(INDEX(INDIRECT(area_gestora&amp;"!$L$6:$L$1000"),linha_itemPAC+1),"")</f>
        <v/>
      </c>
      <c r="I542" s="66" t="str">
        <f ca="1">Dados_tratados[[#This Row],[Área Gestora]]&amp;"-"&amp;Dados_tratados[[#This Row],[ID PCA]]</f>
        <v>-</v>
      </c>
      <c r="K542" s="67" t="str">
        <f ca="1">IFERROR(SMALL(Dados_tratados[Concatenação ID 1-catálogo-código],ROW(Dados_tratados[[#This Row],[Concatenação ID 1-catálogo-código]])-2),"")</f>
        <v/>
      </c>
      <c r="L542" s="67" t="str">
        <f ca="1">IFERROR(INDEX('Tratamento de dados'!$S$3:$S$6,MATCH(VALUE(RIGHT(Dados_ordenados[[#This Row],[ID 1-catálogo-código]],1)),'Tratamento de dados'!$T$3:$T$6,0)),"")</f>
        <v/>
      </c>
      <c r="M542" s="67" t="str">
        <f ca="1">IFERROR(VALUE(MID(Dados_ordenados[[#This Row],[ID 1-catálogo-código]],2,7)),"")</f>
        <v/>
      </c>
      <c r="N542" s="68" t="str">
        <f ca="1">IFERROR(VLOOKUP(COUNTIF(catmat_ord_col_range,Dados_ordenados[[#This Row],[ID 1-catálogo-código]])&amp;"-"&amp;Dados_ordenados[[#This Row],[ID 1-catálogo-código]],Dados_tratados[[CATMAT/CATSER - Contagem de ocorrências]:[Área Gestora + ID]],2,FALSE),"")</f>
        <v/>
      </c>
      <c r="O542" s="69" t="str">
        <f ca="1">IFERROR(VLOOKUP(COUNTIF(catmat_ord_col_range,Dados_ordenados[[#This Row],[ID 1-catálogo-código]])&amp;"-"&amp;Dados_ordenados[[#This Row],[ID 1-catálogo-código]],Dados_tratados[[CATMAT/CATSER - Contagem de ocorrências]:[Área Gestora + ID]],3,FALSE),"")</f>
        <v/>
      </c>
      <c r="P542" s="70" t="str">
        <f ca="1">IF(OR(Dados_ordenados[[#This Row],[ID 1-catálogo-código]]="",Dados_ordenados[[#This Row],[ID 1-catálogo-código]]&lt;&gt;catmat_anterior),Dados_ordenados[[#This Row],[Área Gestora-ID]],areagestoraID_anterior&amp;", "&amp;Dados_ordenados[[#This Row],[Área Gestora-ID]])</f>
        <v/>
      </c>
      <c r="Q542" s="70" t="str">
        <f ca="1">IF(OR(Dados_ordenados[[#This Row],[ID 1-catálogo-código]]="",Dados_ordenados[[#This Row],[ID 1-catálogo-código]]&lt;&gt;catmat_proximo),Dados_ordenados[[#This Row],[ID concatenado por catálogo/código]],"")</f>
        <v/>
      </c>
    </row>
    <row r="543" spans="1:17" x14ac:dyDescent="0.25">
      <c r="A543" s="63" t="str">
        <f ca="1">area_gestora_concatenada</f>
        <v/>
      </c>
      <c r="B543" s="64" t="str">
        <f ca="1">IFERROR(IF(INDEX(INDIRECT(area_gestora&amp;"!$B$6:$B$1000"),linha_itemPAC+1)=0,"NÃO INFORMADO",INDEX(INDIRECT(area_gestora&amp;"!$B$6:$B$1000"),linha_itemPAC+1)),"")</f>
        <v/>
      </c>
      <c r="C543" s="64" t="str">
        <f ca="1">IFERROR(IF(INDEX(INDIRECT(area_gestora&amp;"!$D$6:$D$1000"),linha_itemPAC+1)="N/A","N/A", IF(INDEX(INDIRECT(area_gestora&amp;"!$D$6:$D$1000"),linha_itemPAC+1)="","NÃO INFORMADO", IF(INDEX(INDIRECT(area_gestora&amp;"!$D$6:$D$1000"),linha_itemPAC+1)=0,"NÃO INFORMADO", INDEX(INDIRECT(area_gestora&amp;"!$D$6:$D$1000"),linha_itemPAC+1)))),"")</f>
        <v/>
      </c>
      <c r="D543" s="64" t="str">
        <f ca="1">IFERROR(IF(ISERROR(VALUE(Dados_tratados[[#This Row],[Catálogo]]))=FALSE,Dados_tratados[[#This Row],[Catálogo]],VLOOKUP(Dados_tratados[[#This Row],[Catálogo]],$S$3:$T$6,2,FALSE)),"")</f>
        <v/>
      </c>
      <c r="E543" s="64" t="str">
        <f ca="1">IFERROR(IF(INDEX(INDIRECT(area_gestora&amp;"!$E$6:$E$1000"),linha_itemPAC+1)="N/A",9999999,
IF(INDEX(INDIRECT(area_gestora&amp;"!$E$6:$E$1000"),linha_itemPAC+1)="",0,
VALUE(INDEX(INDIRECT(area_gestora&amp;"!$E$6:$E$1000"),linha_itemPAC+1)))),"")</f>
        <v/>
      </c>
      <c r="F543" s="64" t="str">
        <f ca="1">IFERROR(IF(Dados_tratados[[#This Row],[Código CATSER ou Classe CATMAT]]="","",VALUE(1&amp;TEXT(Dados_tratados[[#This Row],[Código CATSER ou Classe CATMAT]],"0000000")&amp;Dados_tratados[[#This Row],[ID Catálogo]])),"")</f>
        <v/>
      </c>
      <c r="G543" s="64" t="str">
        <f ca="1">IF(Dados_tratados[[#This Row],[Código CATSER ou Classe CATMAT]]="","",COUNTIF(catmat_col_range,Dados_tratados[[#This Row],[Concatenação ID 1-catálogo-código]])&amp;"-"&amp;Dados_tratados[[#This Row],[Concatenação ID 1-catálogo-código]])</f>
        <v/>
      </c>
      <c r="H543" s="65" t="str">
        <f ca="1">IFERROR(INDEX(INDIRECT(area_gestora&amp;"!$L$6:$L$1000"),linha_itemPAC+1),"")</f>
        <v/>
      </c>
      <c r="I543" s="66" t="str">
        <f ca="1">Dados_tratados[[#This Row],[Área Gestora]]&amp;"-"&amp;Dados_tratados[[#This Row],[ID PCA]]</f>
        <v>-</v>
      </c>
      <c r="K543" s="67" t="str">
        <f ca="1">IFERROR(SMALL(Dados_tratados[Concatenação ID 1-catálogo-código],ROW(Dados_tratados[[#This Row],[Concatenação ID 1-catálogo-código]])-2),"")</f>
        <v/>
      </c>
      <c r="L543" s="67" t="str">
        <f ca="1">IFERROR(INDEX('Tratamento de dados'!$S$3:$S$6,MATCH(VALUE(RIGHT(Dados_ordenados[[#This Row],[ID 1-catálogo-código]],1)),'Tratamento de dados'!$T$3:$T$6,0)),"")</f>
        <v/>
      </c>
      <c r="M543" s="67" t="str">
        <f ca="1">IFERROR(VALUE(MID(Dados_ordenados[[#This Row],[ID 1-catálogo-código]],2,7)),"")</f>
        <v/>
      </c>
      <c r="N543" s="68" t="str">
        <f ca="1">IFERROR(VLOOKUP(COUNTIF(catmat_ord_col_range,Dados_ordenados[[#This Row],[ID 1-catálogo-código]])&amp;"-"&amp;Dados_ordenados[[#This Row],[ID 1-catálogo-código]],Dados_tratados[[CATMAT/CATSER - Contagem de ocorrências]:[Área Gestora + ID]],2,FALSE),"")</f>
        <v/>
      </c>
      <c r="O543" s="69" t="str">
        <f ca="1">IFERROR(VLOOKUP(COUNTIF(catmat_ord_col_range,Dados_ordenados[[#This Row],[ID 1-catálogo-código]])&amp;"-"&amp;Dados_ordenados[[#This Row],[ID 1-catálogo-código]],Dados_tratados[[CATMAT/CATSER - Contagem de ocorrências]:[Área Gestora + ID]],3,FALSE),"")</f>
        <v/>
      </c>
      <c r="P543" s="70" t="str">
        <f ca="1">IF(OR(Dados_ordenados[[#This Row],[ID 1-catálogo-código]]="",Dados_ordenados[[#This Row],[ID 1-catálogo-código]]&lt;&gt;catmat_anterior),Dados_ordenados[[#This Row],[Área Gestora-ID]],areagestoraID_anterior&amp;", "&amp;Dados_ordenados[[#This Row],[Área Gestora-ID]])</f>
        <v/>
      </c>
      <c r="Q543" s="70" t="str">
        <f ca="1">IF(OR(Dados_ordenados[[#This Row],[ID 1-catálogo-código]]="",Dados_ordenados[[#This Row],[ID 1-catálogo-código]]&lt;&gt;catmat_proximo),Dados_ordenados[[#This Row],[ID concatenado por catálogo/código]],"")</f>
        <v/>
      </c>
    </row>
    <row r="544" spans="1:17" x14ac:dyDescent="0.25">
      <c r="A544" s="63" t="str">
        <f ca="1">area_gestora_concatenada</f>
        <v/>
      </c>
      <c r="B544" s="64" t="str">
        <f ca="1">IFERROR(IF(INDEX(INDIRECT(area_gestora&amp;"!$B$6:$B$1000"),linha_itemPAC+1)=0,"NÃO INFORMADO",INDEX(INDIRECT(area_gestora&amp;"!$B$6:$B$1000"),linha_itemPAC+1)),"")</f>
        <v/>
      </c>
      <c r="C544" s="64" t="str">
        <f ca="1">IFERROR(IF(INDEX(INDIRECT(area_gestora&amp;"!$D$6:$D$1000"),linha_itemPAC+1)="N/A","N/A", IF(INDEX(INDIRECT(area_gestora&amp;"!$D$6:$D$1000"),linha_itemPAC+1)="","NÃO INFORMADO", IF(INDEX(INDIRECT(area_gestora&amp;"!$D$6:$D$1000"),linha_itemPAC+1)=0,"NÃO INFORMADO", INDEX(INDIRECT(area_gestora&amp;"!$D$6:$D$1000"),linha_itemPAC+1)))),"")</f>
        <v/>
      </c>
      <c r="D544" s="64" t="str">
        <f ca="1">IFERROR(IF(ISERROR(VALUE(Dados_tratados[[#This Row],[Catálogo]]))=FALSE,Dados_tratados[[#This Row],[Catálogo]],VLOOKUP(Dados_tratados[[#This Row],[Catálogo]],$S$3:$T$6,2,FALSE)),"")</f>
        <v/>
      </c>
      <c r="E544" s="64" t="str">
        <f ca="1">IFERROR(IF(INDEX(INDIRECT(area_gestora&amp;"!$E$6:$E$1000"),linha_itemPAC+1)="N/A",9999999,
IF(INDEX(INDIRECT(area_gestora&amp;"!$E$6:$E$1000"),linha_itemPAC+1)="",0,
VALUE(INDEX(INDIRECT(area_gestora&amp;"!$E$6:$E$1000"),linha_itemPAC+1)))),"")</f>
        <v/>
      </c>
      <c r="F544" s="64" t="str">
        <f ca="1">IFERROR(IF(Dados_tratados[[#This Row],[Código CATSER ou Classe CATMAT]]="","",VALUE(1&amp;TEXT(Dados_tratados[[#This Row],[Código CATSER ou Classe CATMAT]],"0000000")&amp;Dados_tratados[[#This Row],[ID Catálogo]])),"")</f>
        <v/>
      </c>
      <c r="G544" s="64" t="str">
        <f ca="1">IF(Dados_tratados[[#This Row],[Código CATSER ou Classe CATMAT]]="","",COUNTIF(catmat_col_range,Dados_tratados[[#This Row],[Concatenação ID 1-catálogo-código]])&amp;"-"&amp;Dados_tratados[[#This Row],[Concatenação ID 1-catálogo-código]])</f>
        <v/>
      </c>
      <c r="H544" s="65" t="str">
        <f ca="1">IFERROR(INDEX(INDIRECT(area_gestora&amp;"!$L$6:$L$1000"),linha_itemPAC+1),"")</f>
        <v/>
      </c>
      <c r="I544" s="66" t="str">
        <f ca="1">Dados_tratados[[#This Row],[Área Gestora]]&amp;"-"&amp;Dados_tratados[[#This Row],[ID PCA]]</f>
        <v>-</v>
      </c>
      <c r="K544" s="67" t="str">
        <f ca="1">IFERROR(SMALL(Dados_tratados[Concatenação ID 1-catálogo-código],ROW(Dados_tratados[[#This Row],[Concatenação ID 1-catálogo-código]])-2),"")</f>
        <v/>
      </c>
      <c r="L544" s="67" t="str">
        <f ca="1">IFERROR(INDEX('Tratamento de dados'!$S$3:$S$6,MATCH(VALUE(RIGHT(Dados_ordenados[[#This Row],[ID 1-catálogo-código]],1)),'Tratamento de dados'!$T$3:$T$6,0)),"")</f>
        <v/>
      </c>
      <c r="M544" s="67" t="str">
        <f ca="1">IFERROR(VALUE(MID(Dados_ordenados[[#This Row],[ID 1-catálogo-código]],2,7)),"")</f>
        <v/>
      </c>
      <c r="N544" s="68" t="str">
        <f ca="1">IFERROR(VLOOKUP(COUNTIF(catmat_ord_col_range,Dados_ordenados[[#This Row],[ID 1-catálogo-código]])&amp;"-"&amp;Dados_ordenados[[#This Row],[ID 1-catálogo-código]],Dados_tratados[[CATMAT/CATSER - Contagem de ocorrências]:[Área Gestora + ID]],2,FALSE),"")</f>
        <v/>
      </c>
      <c r="O544" s="69" t="str">
        <f ca="1">IFERROR(VLOOKUP(COUNTIF(catmat_ord_col_range,Dados_ordenados[[#This Row],[ID 1-catálogo-código]])&amp;"-"&amp;Dados_ordenados[[#This Row],[ID 1-catálogo-código]],Dados_tratados[[CATMAT/CATSER - Contagem de ocorrências]:[Área Gestora + ID]],3,FALSE),"")</f>
        <v/>
      </c>
      <c r="P544" s="70" t="str">
        <f ca="1">IF(OR(Dados_ordenados[[#This Row],[ID 1-catálogo-código]]="",Dados_ordenados[[#This Row],[ID 1-catálogo-código]]&lt;&gt;catmat_anterior),Dados_ordenados[[#This Row],[Área Gestora-ID]],areagestoraID_anterior&amp;", "&amp;Dados_ordenados[[#This Row],[Área Gestora-ID]])</f>
        <v/>
      </c>
      <c r="Q544" s="70" t="str">
        <f ca="1">IF(OR(Dados_ordenados[[#This Row],[ID 1-catálogo-código]]="",Dados_ordenados[[#This Row],[ID 1-catálogo-código]]&lt;&gt;catmat_proximo),Dados_ordenados[[#This Row],[ID concatenado por catálogo/código]],"")</f>
        <v/>
      </c>
    </row>
    <row r="545" spans="1:17" x14ac:dyDescent="0.25">
      <c r="A545" s="63" t="str">
        <f ca="1">area_gestora_concatenada</f>
        <v/>
      </c>
      <c r="B545" s="64" t="str">
        <f ca="1">IFERROR(IF(INDEX(INDIRECT(area_gestora&amp;"!$B$6:$B$1000"),linha_itemPAC+1)=0,"NÃO INFORMADO",INDEX(INDIRECT(area_gestora&amp;"!$B$6:$B$1000"),linha_itemPAC+1)),"")</f>
        <v/>
      </c>
      <c r="C545" s="64" t="str">
        <f ca="1">IFERROR(IF(INDEX(INDIRECT(area_gestora&amp;"!$D$6:$D$1000"),linha_itemPAC+1)="N/A","N/A", IF(INDEX(INDIRECT(area_gestora&amp;"!$D$6:$D$1000"),linha_itemPAC+1)="","NÃO INFORMADO", IF(INDEX(INDIRECT(area_gestora&amp;"!$D$6:$D$1000"),linha_itemPAC+1)=0,"NÃO INFORMADO", INDEX(INDIRECT(area_gestora&amp;"!$D$6:$D$1000"),linha_itemPAC+1)))),"")</f>
        <v/>
      </c>
      <c r="D545" s="64" t="str">
        <f ca="1">IFERROR(IF(ISERROR(VALUE(Dados_tratados[[#This Row],[Catálogo]]))=FALSE,Dados_tratados[[#This Row],[Catálogo]],VLOOKUP(Dados_tratados[[#This Row],[Catálogo]],$S$3:$T$6,2,FALSE)),"")</f>
        <v/>
      </c>
      <c r="E545" s="64" t="str">
        <f ca="1">IFERROR(IF(INDEX(INDIRECT(area_gestora&amp;"!$E$6:$E$1000"),linha_itemPAC+1)="N/A",9999999,
IF(INDEX(INDIRECT(area_gestora&amp;"!$E$6:$E$1000"),linha_itemPAC+1)="",0,
VALUE(INDEX(INDIRECT(area_gestora&amp;"!$E$6:$E$1000"),linha_itemPAC+1)))),"")</f>
        <v/>
      </c>
      <c r="F545" s="64" t="str">
        <f ca="1">IFERROR(IF(Dados_tratados[[#This Row],[Código CATSER ou Classe CATMAT]]="","",VALUE(1&amp;TEXT(Dados_tratados[[#This Row],[Código CATSER ou Classe CATMAT]],"0000000")&amp;Dados_tratados[[#This Row],[ID Catálogo]])),"")</f>
        <v/>
      </c>
      <c r="G545" s="64" t="str">
        <f ca="1">IF(Dados_tratados[[#This Row],[Código CATSER ou Classe CATMAT]]="","",COUNTIF(catmat_col_range,Dados_tratados[[#This Row],[Concatenação ID 1-catálogo-código]])&amp;"-"&amp;Dados_tratados[[#This Row],[Concatenação ID 1-catálogo-código]])</f>
        <v/>
      </c>
      <c r="H545" s="65" t="str">
        <f ca="1">IFERROR(INDEX(INDIRECT(area_gestora&amp;"!$L$6:$L$1000"),linha_itemPAC+1),"")</f>
        <v/>
      </c>
      <c r="I545" s="66" t="str">
        <f ca="1">Dados_tratados[[#This Row],[Área Gestora]]&amp;"-"&amp;Dados_tratados[[#This Row],[ID PCA]]</f>
        <v>-</v>
      </c>
      <c r="K545" s="67" t="str">
        <f ca="1">IFERROR(SMALL(Dados_tratados[Concatenação ID 1-catálogo-código],ROW(Dados_tratados[[#This Row],[Concatenação ID 1-catálogo-código]])-2),"")</f>
        <v/>
      </c>
      <c r="L545" s="67" t="str">
        <f ca="1">IFERROR(INDEX('Tratamento de dados'!$S$3:$S$6,MATCH(VALUE(RIGHT(Dados_ordenados[[#This Row],[ID 1-catálogo-código]],1)),'Tratamento de dados'!$T$3:$T$6,0)),"")</f>
        <v/>
      </c>
      <c r="M545" s="67" t="str">
        <f ca="1">IFERROR(VALUE(MID(Dados_ordenados[[#This Row],[ID 1-catálogo-código]],2,7)),"")</f>
        <v/>
      </c>
      <c r="N545" s="68" t="str">
        <f ca="1">IFERROR(VLOOKUP(COUNTIF(catmat_ord_col_range,Dados_ordenados[[#This Row],[ID 1-catálogo-código]])&amp;"-"&amp;Dados_ordenados[[#This Row],[ID 1-catálogo-código]],Dados_tratados[[CATMAT/CATSER - Contagem de ocorrências]:[Área Gestora + ID]],2,FALSE),"")</f>
        <v/>
      </c>
      <c r="O545" s="69" t="str">
        <f ca="1">IFERROR(VLOOKUP(COUNTIF(catmat_ord_col_range,Dados_ordenados[[#This Row],[ID 1-catálogo-código]])&amp;"-"&amp;Dados_ordenados[[#This Row],[ID 1-catálogo-código]],Dados_tratados[[CATMAT/CATSER - Contagem de ocorrências]:[Área Gestora + ID]],3,FALSE),"")</f>
        <v/>
      </c>
      <c r="P545" s="70" t="str">
        <f ca="1">IF(OR(Dados_ordenados[[#This Row],[ID 1-catálogo-código]]="",Dados_ordenados[[#This Row],[ID 1-catálogo-código]]&lt;&gt;catmat_anterior),Dados_ordenados[[#This Row],[Área Gestora-ID]],areagestoraID_anterior&amp;", "&amp;Dados_ordenados[[#This Row],[Área Gestora-ID]])</f>
        <v/>
      </c>
      <c r="Q545" s="70" t="str">
        <f ca="1">IF(OR(Dados_ordenados[[#This Row],[ID 1-catálogo-código]]="",Dados_ordenados[[#This Row],[ID 1-catálogo-código]]&lt;&gt;catmat_proximo),Dados_ordenados[[#This Row],[ID concatenado por catálogo/código]],"")</f>
        <v/>
      </c>
    </row>
    <row r="546" spans="1:17" x14ac:dyDescent="0.25">
      <c r="A546" s="63" t="str">
        <f ca="1">area_gestora_concatenada</f>
        <v/>
      </c>
      <c r="B546" s="64" t="str">
        <f ca="1">IFERROR(IF(INDEX(INDIRECT(area_gestora&amp;"!$B$6:$B$1000"),linha_itemPAC+1)=0,"NÃO INFORMADO",INDEX(INDIRECT(area_gestora&amp;"!$B$6:$B$1000"),linha_itemPAC+1)),"")</f>
        <v/>
      </c>
      <c r="C546" s="64" t="str">
        <f ca="1">IFERROR(IF(INDEX(INDIRECT(area_gestora&amp;"!$D$6:$D$1000"),linha_itemPAC+1)="N/A","N/A", IF(INDEX(INDIRECT(area_gestora&amp;"!$D$6:$D$1000"),linha_itemPAC+1)="","NÃO INFORMADO", IF(INDEX(INDIRECT(area_gestora&amp;"!$D$6:$D$1000"),linha_itemPAC+1)=0,"NÃO INFORMADO", INDEX(INDIRECT(area_gestora&amp;"!$D$6:$D$1000"),linha_itemPAC+1)))),"")</f>
        <v/>
      </c>
      <c r="D546" s="64" t="str">
        <f ca="1">IFERROR(IF(ISERROR(VALUE(Dados_tratados[[#This Row],[Catálogo]]))=FALSE,Dados_tratados[[#This Row],[Catálogo]],VLOOKUP(Dados_tratados[[#This Row],[Catálogo]],$S$3:$T$6,2,FALSE)),"")</f>
        <v/>
      </c>
      <c r="E546" s="64" t="str">
        <f ca="1">IFERROR(IF(INDEX(INDIRECT(area_gestora&amp;"!$E$6:$E$1000"),linha_itemPAC+1)="N/A",9999999,
IF(INDEX(INDIRECT(area_gestora&amp;"!$E$6:$E$1000"),linha_itemPAC+1)="",0,
VALUE(INDEX(INDIRECT(area_gestora&amp;"!$E$6:$E$1000"),linha_itemPAC+1)))),"")</f>
        <v/>
      </c>
      <c r="F546" s="64" t="str">
        <f ca="1">IFERROR(IF(Dados_tratados[[#This Row],[Código CATSER ou Classe CATMAT]]="","",VALUE(1&amp;TEXT(Dados_tratados[[#This Row],[Código CATSER ou Classe CATMAT]],"0000000")&amp;Dados_tratados[[#This Row],[ID Catálogo]])),"")</f>
        <v/>
      </c>
      <c r="G546" s="64" t="str">
        <f ca="1">IF(Dados_tratados[[#This Row],[Código CATSER ou Classe CATMAT]]="","",COUNTIF(catmat_col_range,Dados_tratados[[#This Row],[Concatenação ID 1-catálogo-código]])&amp;"-"&amp;Dados_tratados[[#This Row],[Concatenação ID 1-catálogo-código]])</f>
        <v/>
      </c>
      <c r="H546" s="65" t="str">
        <f ca="1">IFERROR(INDEX(INDIRECT(area_gestora&amp;"!$L$6:$L$1000"),linha_itemPAC+1),"")</f>
        <v/>
      </c>
      <c r="I546" s="66" t="str">
        <f ca="1">Dados_tratados[[#This Row],[Área Gestora]]&amp;"-"&amp;Dados_tratados[[#This Row],[ID PCA]]</f>
        <v>-</v>
      </c>
      <c r="K546" s="67" t="str">
        <f ca="1">IFERROR(SMALL(Dados_tratados[Concatenação ID 1-catálogo-código],ROW(Dados_tratados[[#This Row],[Concatenação ID 1-catálogo-código]])-2),"")</f>
        <v/>
      </c>
      <c r="L546" s="67" t="str">
        <f ca="1">IFERROR(INDEX('Tratamento de dados'!$S$3:$S$6,MATCH(VALUE(RIGHT(Dados_ordenados[[#This Row],[ID 1-catálogo-código]],1)),'Tratamento de dados'!$T$3:$T$6,0)),"")</f>
        <v/>
      </c>
      <c r="M546" s="67" t="str">
        <f ca="1">IFERROR(VALUE(MID(Dados_ordenados[[#This Row],[ID 1-catálogo-código]],2,7)),"")</f>
        <v/>
      </c>
      <c r="N546" s="68" t="str">
        <f ca="1">IFERROR(VLOOKUP(COUNTIF(catmat_ord_col_range,Dados_ordenados[[#This Row],[ID 1-catálogo-código]])&amp;"-"&amp;Dados_ordenados[[#This Row],[ID 1-catálogo-código]],Dados_tratados[[CATMAT/CATSER - Contagem de ocorrências]:[Área Gestora + ID]],2,FALSE),"")</f>
        <v/>
      </c>
      <c r="O546" s="69" t="str">
        <f ca="1">IFERROR(VLOOKUP(COUNTIF(catmat_ord_col_range,Dados_ordenados[[#This Row],[ID 1-catálogo-código]])&amp;"-"&amp;Dados_ordenados[[#This Row],[ID 1-catálogo-código]],Dados_tratados[[CATMAT/CATSER - Contagem de ocorrências]:[Área Gestora + ID]],3,FALSE),"")</f>
        <v/>
      </c>
      <c r="P546" s="70" t="str">
        <f ca="1">IF(OR(Dados_ordenados[[#This Row],[ID 1-catálogo-código]]="",Dados_ordenados[[#This Row],[ID 1-catálogo-código]]&lt;&gt;catmat_anterior),Dados_ordenados[[#This Row],[Área Gestora-ID]],areagestoraID_anterior&amp;", "&amp;Dados_ordenados[[#This Row],[Área Gestora-ID]])</f>
        <v/>
      </c>
      <c r="Q546" s="70" t="str">
        <f ca="1">IF(OR(Dados_ordenados[[#This Row],[ID 1-catálogo-código]]="",Dados_ordenados[[#This Row],[ID 1-catálogo-código]]&lt;&gt;catmat_proximo),Dados_ordenados[[#This Row],[ID concatenado por catálogo/código]],"")</f>
        <v/>
      </c>
    </row>
    <row r="547" spans="1:17" x14ac:dyDescent="0.25">
      <c r="A547" s="63" t="str">
        <f ca="1">area_gestora_concatenada</f>
        <v/>
      </c>
      <c r="B547" s="64" t="str">
        <f ca="1">IFERROR(IF(INDEX(INDIRECT(area_gestora&amp;"!$B$6:$B$1000"),linha_itemPAC+1)=0,"NÃO INFORMADO",INDEX(INDIRECT(area_gestora&amp;"!$B$6:$B$1000"),linha_itemPAC+1)),"")</f>
        <v/>
      </c>
      <c r="C547" s="64" t="str">
        <f ca="1">IFERROR(IF(INDEX(INDIRECT(area_gestora&amp;"!$D$6:$D$1000"),linha_itemPAC+1)="N/A","N/A", IF(INDEX(INDIRECT(area_gestora&amp;"!$D$6:$D$1000"),linha_itemPAC+1)="","NÃO INFORMADO", IF(INDEX(INDIRECT(area_gestora&amp;"!$D$6:$D$1000"),linha_itemPAC+1)=0,"NÃO INFORMADO", INDEX(INDIRECT(area_gestora&amp;"!$D$6:$D$1000"),linha_itemPAC+1)))),"")</f>
        <v/>
      </c>
      <c r="D547" s="64" t="str">
        <f ca="1">IFERROR(IF(ISERROR(VALUE(Dados_tratados[[#This Row],[Catálogo]]))=FALSE,Dados_tratados[[#This Row],[Catálogo]],VLOOKUP(Dados_tratados[[#This Row],[Catálogo]],$S$3:$T$6,2,FALSE)),"")</f>
        <v/>
      </c>
      <c r="E547" s="64" t="str">
        <f ca="1">IFERROR(IF(INDEX(INDIRECT(area_gestora&amp;"!$E$6:$E$1000"),linha_itemPAC+1)="N/A",9999999,
IF(INDEX(INDIRECT(area_gestora&amp;"!$E$6:$E$1000"),linha_itemPAC+1)="",0,
VALUE(INDEX(INDIRECT(area_gestora&amp;"!$E$6:$E$1000"),linha_itemPAC+1)))),"")</f>
        <v/>
      </c>
      <c r="F547" s="64" t="str">
        <f ca="1">IFERROR(IF(Dados_tratados[[#This Row],[Código CATSER ou Classe CATMAT]]="","",VALUE(1&amp;TEXT(Dados_tratados[[#This Row],[Código CATSER ou Classe CATMAT]],"0000000")&amp;Dados_tratados[[#This Row],[ID Catálogo]])),"")</f>
        <v/>
      </c>
      <c r="G547" s="64" t="str">
        <f ca="1">IF(Dados_tratados[[#This Row],[Código CATSER ou Classe CATMAT]]="","",COUNTIF(catmat_col_range,Dados_tratados[[#This Row],[Concatenação ID 1-catálogo-código]])&amp;"-"&amp;Dados_tratados[[#This Row],[Concatenação ID 1-catálogo-código]])</f>
        <v/>
      </c>
      <c r="H547" s="65" t="str">
        <f ca="1">IFERROR(INDEX(INDIRECT(area_gestora&amp;"!$L$6:$L$1000"),linha_itemPAC+1),"")</f>
        <v/>
      </c>
      <c r="I547" s="66" t="str">
        <f ca="1">Dados_tratados[[#This Row],[Área Gestora]]&amp;"-"&amp;Dados_tratados[[#This Row],[ID PCA]]</f>
        <v>-</v>
      </c>
      <c r="K547" s="67" t="str">
        <f ca="1">IFERROR(SMALL(Dados_tratados[Concatenação ID 1-catálogo-código],ROW(Dados_tratados[[#This Row],[Concatenação ID 1-catálogo-código]])-2),"")</f>
        <v/>
      </c>
      <c r="L547" s="67" t="str">
        <f ca="1">IFERROR(INDEX('Tratamento de dados'!$S$3:$S$6,MATCH(VALUE(RIGHT(Dados_ordenados[[#This Row],[ID 1-catálogo-código]],1)),'Tratamento de dados'!$T$3:$T$6,0)),"")</f>
        <v/>
      </c>
      <c r="M547" s="67" t="str">
        <f ca="1">IFERROR(VALUE(MID(Dados_ordenados[[#This Row],[ID 1-catálogo-código]],2,7)),"")</f>
        <v/>
      </c>
      <c r="N547" s="68" t="str">
        <f ca="1">IFERROR(VLOOKUP(COUNTIF(catmat_ord_col_range,Dados_ordenados[[#This Row],[ID 1-catálogo-código]])&amp;"-"&amp;Dados_ordenados[[#This Row],[ID 1-catálogo-código]],Dados_tratados[[CATMAT/CATSER - Contagem de ocorrências]:[Área Gestora + ID]],2,FALSE),"")</f>
        <v/>
      </c>
      <c r="O547" s="69" t="str">
        <f ca="1">IFERROR(VLOOKUP(COUNTIF(catmat_ord_col_range,Dados_ordenados[[#This Row],[ID 1-catálogo-código]])&amp;"-"&amp;Dados_ordenados[[#This Row],[ID 1-catálogo-código]],Dados_tratados[[CATMAT/CATSER - Contagem de ocorrências]:[Área Gestora + ID]],3,FALSE),"")</f>
        <v/>
      </c>
      <c r="P547" s="70" t="str">
        <f ca="1">IF(OR(Dados_ordenados[[#This Row],[ID 1-catálogo-código]]="",Dados_ordenados[[#This Row],[ID 1-catálogo-código]]&lt;&gt;catmat_anterior),Dados_ordenados[[#This Row],[Área Gestora-ID]],areagestoraID_anterior&amp;", "&amp;Dados_ordenados[[#This Row],[Área Gestora-ID]])</f>
        <v/>
      </c>
      <c r="Q547" s="70" t="str">
        <f ca="1">IF(OR(Dados_ordenados[[#This Row],[ID 1-catálogo-código]]="",Dados_ordenados[[#This Row],[ID 1-catálogo-código]]&lt;&gt;catmat_proximo),Dados_ordenados[[#This Row],[ID concatenado por catálogo/código]],"")</f>
        <v/>
      </c>
    </row>
    <row r="548" spans="1:17" x14ac:dyDescent="0.25">
      <c r="A548" s="63" t="str">
        <f ca="1">area_gestora_concatenada</f>
        <v/>
      </c>
      <c r="B548" s="64" t="str">
        <f ca="1">IFERROR(IF(INDEX(INDIRECT(area_gestora&amp;"!$B$6:$B$1000"),linha_itemPAC+1)=0,"NÃO INFORMADO",INDEX(INDIRECT(area_gestora&amp;"!$B$6:$B$1000"),linha_itemPAC+1)),"")</f>
        <v/>
      </c>
      <c r="C548" s="64" t="str">
        <f ca="1">IFERROR(IF(INDEX(INDIRECT(area_gestora&amp;"!$D$6:$D$1000"),linha_itemPAC+1)="N/A","N/A", IF(INDEX(INDIRECT(area_gestora&amp;"!$D$6:$D$1000"),linha_itemPAC+1)="","NÃO INFORMADO", IF(INDEX(INDIRECT(area_gestora&amp;"!$D$6:$D$1000"),linha_itemPAC+1)=0,"NÃO INFORMADO", INDEX(INDIRECT(area_gestora&amp;"!$D$6:$D$1000"),linha_itemPAC+1)))),"")</f>
        <v/>
      </c>
      <c r="D548" s="64" t="str">
        <f ca="1">IFERROR(IF(ISERROR(VALUE(Dados_tratados[[#This Row],[Catálogo]]))=FALSE,Dados_tratados[[#This Row],[Catálogo]],VLOOKUP(Dados_tratados[[#This Row],[Catálogo]],$S$3:$T$6,2,FALSE)),"")</f>
        <v/>
      </c>
      <c r="E548" s="64" t="str">
        <f ca="1">IFERROR(IF(INDEX(INDIRECT(area_gestora&amp;"!$E$6:$E$1000"),linha_itemPAC+1)="N/A",9999999,
IF(INDEX(INDIRECT(area_gestora&amp;"!$E$6:$E$1000"),linha_itemPAC+1)="",0,
VALUE(INDEX(INDIRECT(area_gestora&amp;"!$E$6:$E$1000"),linha_itemPAC+1)))),"")</f>
        <v/>
      </c>
      <c r="F548" s="64" t="str">
        <f ca="1">IFERROR(IF(Dados_tratados[[#This Row],[Código CATSER ou Classe CATMAT]]="","",VALUE(1&amp;TEXT(Dados_tratados[[#This Row],[Código CATSER ou Classe CATMAT]],"0000000")&amp;Dados_tratados[[#This Row],[ID Catálogo]])),"")</f>
        <v/>
      </c>
      <c r="G548" s="64" t="str">
        <f ca="1">IF(Dados_tratados[[#This Row],[Código CATSER ou Classe CATMAT]]="","",COUNTIF(catmat_col_range,Dados_tratados[[#This Row],[Concatenação ID 1-catálogo-código]])&amp;"-"&amp;Dados_tratados[[#This Row],[Concatenação ID 1-catálogo-código]])</f>
        <v/>
      </c>
      <c r="H548" s="65" t="str">
        <f ca="1">IFERROR(INDEX(INDIRECT(area_gestora&amp;"!$L$6:$L$1000"),linha_itemPAC+1),"")</f>
        <v/>
      </c>
      <c r="I548" s="66" t="str">
        <f ca="1">Dados_tratados[[#This Row],[Área Gestora]]&amp;"-"&amp;Dados_tratados[[#This Row],[ID PCA]]</f>
        <v>-</v>
      </c>
      <c r="K548" s="67" t="str">
        <f ca="1">IFERROR(SMALL(Dados_tratados[Concatenação ID 1-catálogo-código],ROW(Dados_tratados[[#This Row],[Concatenação ID 1-catálogo-código]])-2),"")</f>
        <v/>
      </c>
      <c r="L548" s="67" t="str">
        <f ca="1">IFERROR(INDEX('Tratamento de dados'!$S$3:$S$6,MATCH(VALUE(RIGHT(Dados_ordenados[[#This Row],[ID 1-catálogo-código]],1)),'Tratamento de dados'!$T$3:$T$6,0)),"")</f>
        <v/>
      </c>
      <c r="M548" s="67" t="str">
        <f ca="1">IFERROR(VALUE(MID(Dados_ordenados[[#This Row],[ID 1-catálogo-código]],2,7)),"")</f>
        <v/>
      </c>
      <c r="N548" s="68" t="str">
        <f ca="1">IFERROR(VLOOKUP(COUNTIF(catmat_ord_col_range,Dados_ordenados[[#This Row],[ID 1-catálogo-código]])&amp;"-"&amp;Dados_ordenados[[#This Row],[ID 1-catálogo-código]],Dados_tratados[[CATMAT/CATSER - Contagem de ocorrências]:[Área Gestora + ID]],2,FALSE),"")</f>
        <v/>
      </c>
      <c r="O548" s="69" t="str">
        <f ca="1">IFERROR(VLOOKUP(COUNTIF(catmat_ord_col_range,Dados_ordenados[[#This Row],[ID 1-catálogo-código]])&amp;"-"&amp;Dados_ordenados[[#This Row],[ID 1-catálogo-código]],Dados_tratados[[CATMAT/CATSER - Contagem de ocorrências]:[Área Gestora + ID]],3,FALSE),"")</f>
        <v/>
      </c>
      <c r="P548" s="70" t="str">
        <f ca="1">IF(OR(Dados_ordenados[[#This Row],[ID 1-catálogo-código]]="",Dados_ordenados[[#This Row],[ID 1-catálogo-código]]&lt;&gt;catmat_anterior),Dados_ordenados[[#This Row],[Área Gestora-ID]],areagestoraID_anterior&amp;", "&amp;Dados_ordenados[[#This Row],[Área Gestora-ID]])</f>
        <v/>
      </c>
      <c r="Q548" s="70" t="str">
        <f ca="1">IF(OR(Dados_ordenados[[#This Row],[ID 1-catálogo-código]]="",Dados_ordenados[[#This Row],[ID 1-catálogo-código]]&lt;&gt;catmat_proximo),Dados_ordenados[[#This Row],[ID concatenado por catálogo/código]],"")</f>
        <v/>
      </c>
    </row>
    <row r="549" spans="1:17" x14ac:dyDescent="0.25">
      <c r="A549" s="63" t="str">
        <f ca="1">area_gestora_concatenada</f>
        <v/>
      </c>
      <c r="B549" s="64" t="str">
        <f ca="1">IFERROR(IF(INDEX(INDIRECT(area_gestora&amp;"!$B$6:$B$1000"),linha_itemPAC+1)=0,"NÃO INFORMADO",INDEX(INDIRECT(area_gestora&amp;"!$B$6:$B$1000"),linha_itemPAC+1)),"")</f>
        <v/>
      </c>
      <c r="C549" s="64" t="str">
        <f ca="1">IFERROR(IF(INDEX(INDIRECT(area_gestora&amp;"!$D$6:$D$1000"),linha_itemPAC+1)="N/A","N/A", IF(INDEX(INDIRECT(area_gestora&amp;"!$D$6:$D$1000"),linha_itemPAC+1)="","NÃO INFORMADO", IF(INDEX(INDIRECT(area_gestora&amp;"!$D$6:$D$1000"),linha_itemPAC+1)=0,"NÃO INFORMADO", INDEX(INDIRECT(area_gestora&amp;"!$D$6:$D$1000"),linha_itemPAC+1)))),"")</f>
        <v/>
      </c>
      <c r="D549" s="64" t="str">
        <f ca="1">IFERROR(IF(ISERROR(VALUE(Dados_tratados[[#This Row],[Catálogo]]))=FALSE,Dados_tratados[[#This Row],[Catálogo]],VLOOKUP(Dados_tratados[[#This Row],[Catálogo]],$S$3:$T$6,2,FALSE)),"")</f>
        <v/>
      </c>
      <c r="E549" s="64" t="str">
        <f ca="1">IFERROR(IF(INDEX(INDIRECT(area_gestora&amp;"!$E$6:$E$1000"),linha_itemPAC+1)="N/A",9999999,
IF(INDEX(INDIRECT(area_gestora&amp;"!$E$6:$E$1000"),linha_itemPAC+1)="",0,
VALUE(INDEX(INDIRECT(area_gestora&amp;"!$E$6:$E$1000"),linha_itemPAC+1)))),"")</f>
        <v/>
      </c>
      <c r="F549" s="64" t="str">
        <f ca="1">IFERROR(IF(Dados_tratados[[#This Row],[Código CATSER ou Classe CATMAT]]="","",VALUE(1&amp;TEXT(Dados_tratados[[#This Row],[Código CATSER ou Classe CATMAT]],"0000000")&amp;Dados_tratados[[#This Row],[ID Catálogo]])),"")</f>
        <v/>
      </c>
      <c r="G549" s="64" t="str">
        <f ca="1">IF(Dados_tratados[[#This Row],[Código CATSER ou Classe CATMAT]]="","",COUNTIF(catmat_col_range,Dados_tratados[[#This Row],[Concatenação ID 1-catálogo-código]])&amp;"-"&amp;Dados_tratados[[#This Row],[Concatenação ID 1-catálogo-código]])</f>
        <v/>
      </c>
      <c r="H549" s="65" t="str">
        <f ca="1">IFERROR(INDEX(INDIRECT(area_gestora&amp;"!$L$6:$L$1000"),linha_itemPAC+1),"")</f>
        <v/>
      </c>
      <c r="I549" s="66" t="str">
        <f ca="1">Dados_tratados[[#This Row],[Área Gestora]]&amp;"-"&amp;Dados_tratados[[#This Row],[ID PCA]]</f>
        <v>-</v>
      </c>
      <c r="K549" s="67" t="str">
        <f ca="1">IFERROR(SMALL(Dados_tratados[Concatenação ID 1-catálogo-código],ROW(Dados_tratados[[#This Row],[Concatenação ID 1-catálogo-código]])-2),"")</f>
        <v/>
      </c>
      <c r="L549" s="67" t="str">
        <f ca="1">IFERROR(INDEX('Tratamento de dados'!$S$3:$S$6,MATCH(VALUE(RIGHT(Dados_ordenados[[#This Row],[ID 1-catálogo-código]],1)),'Tratamento de dados'!$T$3:$T$6,0)),"")</f>
        <v/>
      </c>
      <c r="M549" s="67" t="str">
        <f ca="1">IFERROR(VALUE(MID(Dados_ordenados[[#This Row],[ID 1-catálogo-código]],2,7)),"")</f>
        <v/>
      </c>
      <c r="N549" s="68" t="str">
        <f ca="1">IFERROR(VLOOKUP(COUNTIF(catmat_ord_col_range,Dados_ordenados[[#This Row],[ID 1-catálogo-código]])&amp;"-"&amp;Dados_ordenados[[#This Row],[ID 1-catálogo-código]],Dados_tratados[[CATMAT/CATSER - Contagem de ocorrências]:[Área Gestora + ID]],2,FALSE),"")</f>
        <v/>
      </c>
      <c r="O549" s="69" t="str">
        <f ca="1">IFERROR(VLOOKUP(COUNTIF(catmat_ord_col_range,Dados_ordenados[[#This Row],[ID 1-catálogo-código]])&amp;"-"&amp;Dados_ordenados[[#This Row],[ID 1-catálogo-código]],Dados_tratados[[CATMAT/CATSER - Contagem de ocorrências]:[Área Gestora + ID]],3,FALSE),"")</f>
        <v/>
      </c>
      <c r="P549" s="70" t="str">
        <f ca="1">IF(OR(Dados_ordenados[[#This Row],[ID 1-catálogo-código]]="",Dados_ordenados[[#This Row],[ID 1-catálogo-código]]&lt;&gt;catmat_anterior),Dados_ordenados[[#This Row],[Área Gestora-ID]],areagestoraID_anterior&amp;", "&amp;Dados_ordenados[[#This Row],[Área Gestora-ID]])</f>
        <v/>
      </c>
      <c r="Q549" s="70" t="str">
        <f ca="1">IF(OR(Dados_ordenados[[#This Row],[ID 1-catálogo-código]]="",Dados_ordenados[[#This Row],[ID 1-catálogo-código]]&lt;&gt;catmat_proximo),Dados_ordenados[[#This Row],[ID concatenado por catálogo/código]],"")</f>
        <v/>
      </c>
    </row>
    <row r="550" spans="1:17" x14ac:dyDescent="0.25">
      <c r="A550" s="63" t="str">
        <f ca="1">area_gestora_concatenada</f>
        <v/>
      </c>
      <c r="B550" s="64" t="str">
        <f ca="1">IFERROR(IF(INDEX(INDIRECT(area_gestora&amp;"!$B$6:$B$1000"),linha_itemPAC+1)=0,"NÃO INFORMADO",INDEX(INDIRECT(area_gestora&amp;"!$B$6:$B$1000"),linha_itemPAC+1)),"")</f>
        <v/>
      </c>
      <c r="C550" s="64" t="str">
        <f ca="1">IFERROR(IF(INDEX(INDIRECT(area_gestora&amp;"!$D$6:$D$1000"),linha_itemPAC+1)="N/A","N/A", IF(INDEX(INDIRECT(area_gestora&amp;"!$D$6:$D$1000"),linha_itemPAC+1)="","NÃO INFORMADO", IF(INDEX(INDIRECT(area_gestora&amp;"!$D$6:$D$1000"),linha_itemPAC+1)=0,"NÃO INFORMADO", INDEX(INDIRECT(area_gestora&amp;"!$D$6:$D$1000"),linha_itemPAC+1)))),"")</f>
        <v/>
      </c>
      <c r="D550" s="64" t="str">
        <f ca="1">IFERROR(IF(ISERROR(VALUE(Dados_tratados[[#This Row],[Catálogo]]))=FALSE,Dados_tratados[[#This Row],[Catálogo]],VLOOKUP(Dados_tratados[[#This Row],[Catálogo]],$S$3:$T$6,2,FALSE)),"")</f>
        <v/>
      </c>
      <c r="E550" s="64" t="str">
        <f ca="1">IFERROR(IF(INDEX(INDIRECT(area_gestora&amp;"!$E$6:$E$1000"),linha_itemPAC+1)="N/A",9999999,
IF(INDEX(INDIRECT(area_gestora&amp;"!$E$6:$E$1000"),linha_itemPAC+1)="",0,
VALUE(INDEX(INDIRECT(area_gestora&amp;"!$E$6:$E$1000"),linha_itemPAC+1)))),"")</f>
        <v/>
      </c>
      <c r="F550" s="64" t="str">
        <f ca="1">IFERROR(IF(Dados_tratados[[#This Row],[Código CATSER ou Classe CATMAT]]="","",VALUE(1&amp;TEXT(Dados_tratados[[#This Row],[Código CATSER ou Classe CATMAT]],"0000000")&amp;Dados_tratados[[#This Row],[ID Catálogo]])),"")</f>
        <v/>
      </c>
      <c r="G550" s="64" t="str">
        <f ca="1">IF(Dados_tratados[[#This Row],[Código CATSER ou Classe CATMAT]]="","",COUNTIF(catmat_col_range,Dados_tratados[[#This Row],[Concatenação ID 1-catálogo-código]])&amp;"-"&amp;Dados_tratados[[#This Row],[Concatenação ID 1-catálogo-código]])</f>
        <v/>
      </c>
      <c r="H550" s="65" t="str">
        <f ca="1">IFERROR(INDEX(INDIRECT(area_gestora&amp;"!$L$6:$L$1000"),linha_itemPAC+1),"")</f>
        <v/>
      </c>
      <c r="I550" s="66" t="str">
        <f ca="1">Dados_tratados[[#This Row],[Área Gestora]]&amp;"-"&amp;Dados_tratados[[#This Row],[ID PCA]]</f>
        <v>-</v>
      </c>
      <c r="K550" s="67" t="str">
        <f ca="1">IFERROR(SMALL(Dados_tratados[Concatenação ID 1-catálogo-código],ROW(Dados_tratados[[#This Row],[Concatenação ID 1-catálogo-código]])-2),"")</f>
        <v/>
      </c>
      <c r="L550" s="67" t="str">
        <f ca="1">IFERROR(INDEX('Tratamento de dados'!$S$3:$S$6,MATCH(VALUE(RIGHT(Dados_ordenados[[#This Row],[ID 1-catálogo-código]],1)),'Tratamento de dados'!$T$3:$T$6,0)),"")</f>
        <v/>
      </c>
      <c r="M550" s="67" t="str">
        <f ca="1">IFERROR(VALUE(MID(Dados_ordenados[[#This Row],[ID 1-catálogo-código]],2,7)),"")</f>
        <v/>
      </c>
      <c r="N550" s="68" t="str">
        <f ca="1">IFERROR(VLOOKUP(COUNTIF(catmat_ord_col_range,Dados_ordenados[[#This Row],[ID 1-catálogo-código]])&amp;"-"&amp;Dados_ordenados[[#This Row],[ID 1-catálogo-código]],Dados_tratados[[CATMAT/CATSER - Contagem de ocorrências]:[Área Gestora + ID]],2,FALSE),"")</f>
        <v/>
      </c>
      <c r="O550" s="69" t="str">
        <f ca="1">IFERROR(VLOOKUP(COUNTIF(catmat_ord_col_range,Dados_ordenados[[#This Row],[ID 1-catálogo-código]])&amp;"-"&amp;Dados_ordenados[[#This Row],[ID 1-catálogo-código]],Dados_tratados[[CATMAT/CATSER - Contagem de ocorrências]:[Área Gestora + ID]],3,FALSE),"")</f>
        <v/>
      </c>
      <c r="P550" s="70" t="str">
        <f ca="1">IF(OR(Dados_ordenados[[#This Row],[ID 1-catálogo-código]]="",Dados_ordenados[[#This Row],[ID 1-catálogo-código]]&lt;&gt;catmat_anterior),Dados_ordenados[[#This Row],[Área Gestora-ID]],areagestoraID_anterior&amp;", "&amp;Dados_ordenados[[#This Row],[Área Gestora-ID]])</f>
        <v/>
      </c>
      <c r="Q550" s="70" t="str">
        <f ca="1">IF(OR(Dados_ordenados[[#This Row],[ID 1-catálogo-código]]="",Dados_ordenados[[#This Row],[ID 1-catálogo-código]]&lt;&gt;catmat_proximo),Dados_ordenados[[#This Row],[ID concatenado por catálogo/código]],"")</f>
        <v/>
      </c>
    </row>
    <row r="551" spans="1:17" x14ac:dyDescent="0.25">
      <c r="A551" s="63" t="str">
        <f ca="1">area_gestora_concatenada</f>
        <v/>
      </c>
      <c r="B551" s="64" t="str">
        <f ca="1">IFERROR(IF(INDEX(INDIRECT(area_gestora&amp;"!$B$6:$B$1000"),linha_itemPAC+1)=0,"NÃO INFORMADO",INDEX(INDIRECT(area_gestora&amp;"!$B$6:$B$1000"),linha_itemPAC+1)),"")</f>
        <v/>
      </c>
      <c r="C551" s="64" t="str">
        <f ca="1">IFERROR(IF(INDEX(INDIRECT(area_gestora&amp;"!$D$6:$D$1000"),linha_itemPAC+1)="N/A","N/A", IF(INDEX(INDIRECT(area_gestora&amp;"!$D$6:$D$1000"),linha_itemPAC+1)="","NÃO INFORMADO", IF(INDEX(INDIRECT(area_gestora&amp;"!$D$6:$D$1000"),linha_itemPAC+1)=0,"NÃO INFORMADO", INDEX(INDIRECT(area_gestora&amp;"!$D$6:$D$1000"),linha_itemPAC+1)))),"")</f>
        <v/>
      </c>
      <c r="D551" s="64" t="str">
        <f ca="1">IFERROR(IF(ISERROR(VALUE(Dados_tratados[[#This Row],[Catálogo]]))=FALSE,Dados_tratados[[#This Row],[Catálogo]],VLOOKUP(Dados_tratados[[#This Row],[Catálogo]],$S$3:$T$6,2,FALSE)),"")</f>
        <v/>
      </c>
      <c r="E551" s="64" t="str">
        <f ca="1">IFERROR(IF(INDEX(INDIRECT(area_gestora&amp;"!$E$6:$E$1000"),linha_itemPAC+1)="N/A",9999999,
IF(INDEX(INDIRECT(area_gestora&amp;"!$E$6:$E$1000"),linha_itemPAC+1)="",0,
VALUE(INDEX(INDIRECT(area_gestora&amp;"!$E$6:$E$1000"),linha_itemPAC+1)))),"")</f>
        <v/>
      </c>
      <c r="F551" s="64" t="str">
        <f ca="1">IFERROR(IF(Dados_tratados[[#This Row],[Código CATSER ou Classe CATMAT]]="","",VALUE(1&amp;TEXT(Dados_tratados[[#This Row],[Código CATSER ou Classe CATMAT]],"0000000")&amp;Dados_tratados[[#This Row],[ID Catálogo]])),"")</f>
        <v/>
      </c>
      <c r="G551" s="64" t="str">
        <f ca="1">IF(Dados_tratados[[#This Row],[Código CATSER ou Classe CATMAT]]="","",COUNTIF(catmat_col_range,Dados_tratados[[#This Row],[Concatenação ID 1-catálogo-código]])&amp;"-"&amp;Dados_tratados[[#This Row],[Concatenação ID 1-catálogo-código]])</f>
        <v/>
      </c>
      <c r="H551" s="65" t="str">
        <f ca="1">IFERROR(INDEX(INDIRECT(area_gestora&amp;"!$L$6:$L$1000"),linha_itemPAC+1),"")</f>
        <v/>
      </c>
      <c r="I551" s="66" t="str">
        <f ca="1">Dados_tratados[[#This Row],[Área Gestora]]&amp;"-"&amp;Dados_tratados[[#This Row],[ID PCA]]</f>
        <v>-</v>
      </c>
      <c r="K551" s="67" t="str">
        <f ca="1">IFERROR(SMALL(Dados_tratados[Concatenação ID 1-catálogo-código],ROW(Dados_tratados[[#This Row],[Concatenação ID 1-catálogo-código]])-2),"")</f>
        <v/>
      </c>
      <c r="L551" s="67" t="str">
        <f ca="1">IFERROR(INDEX('Tratamento de dados'!$S$3:$S$6,MATCH(VALUE(RIGHT(Dados_ordenados[[#This Row],[ID 1-catálogo-código]],1)),'Tratamento de dados'!$T$3:$T$6,0)),"")</f>
        <v/>
      </c>
      <c r="M551" s="67" t="str">
        <f ca="1">IFERROR(VALUE(MID(Dados_ordenados[[#This Row],[ID 1-catálogo-código]],2,7)),"")</f>
        <v/>
      </c>
      <c r="N551" s="68" t="str">
        <f ca="1">IFERROR(VLOOKUP(COUNTIF(catmat_ord_col_range,Dados_ordenados[[#This Row],[ID 1-catálogo-código]])&amp;"-"&amp;Dados_ordenados[[#This Row],[ID 1-catálogo-código]],Dados_tratados[[CATMAT/CATSER - Contagem de ocorrências]:[Área Gestora + ID]],2,FALSE),"")</f>
        <v/>
      </c>
      <c r="O551" s="69" t="str">
        <f ca="1">IFERROR(VLOOKUP(COUNTIF(catmat_ord_col_range,Dados_ordenados[[#This Row],[ID 1-catálogo-código]])&amp;"-"&amp;Dados_ordenados[[#This Row],[ID 1-catálogo-código]],Dados_tratados[[CATMAT/CATSER - Contagem de ocorrências]:[Área Gestora + ID]],3,FALSE),"")</f>
        <v/>
      </c>
      <c r="P551" s="70" t="str">
        <f ca="1">IF(OR(Dados_ordenados[[#This Row],[ID 1-catálogo-código]]="",Dados_ordenados[[#This Row],[ID 1-catálogo-código]]&lt;&gt;catmat_anterior),Dados_ordenados[[#This Row],[Área Gestora-ID]],areagestoraID_anterior&amp;", "&amp;Dados_ordenados[[#This Row],[Área Gestora-ID]])</f>
        <v/>
      </c>
      <c r="Q551" s="70" t="str">
        <f ca="1">IF(OR(Dados_ordenados[[#This Row],[ID 1-catálogo-código]]="",Dados_ordenados[[#This Row],[ID 1-catálogo-código]]&lt;&gt;catmat_proximo),Dados_ordenados[[#This Row],[ID concatenado por catálogo/código]],"")</f>
        <v/>
      </c>
    </row>
    <row r="552" spans="1:17" x14ac:dyDescent="0.25">
      <c r="A552" s="63" t="str">
        <f ca="1">area_gestora_concatenada</f>
        <v/>
      </c>
      <c r="B552" s="64" t="str">
        <f ca="1">IFERROR(IF(INDEX(INDIRECT(area_gestora&amp;"!$B$6:$B$1000"),linha_itemPAC+1)=0,"NÃO INFORMADO",INDEX(INDIRECT(area_gestora&amp;"!$B$6:$B$1000"),linha_itemPAC+1)),"")</f>
        <v/>
      </c>
      <c r="C552" s="64" t="str">
        <f ca="1">IFERROR(IF(INDEX(INDIRECT(area_gestora&amp;"!$D$6:$D$1000"),linha_itemPAC+1)="N/A","N/A", IF(INDEX(INDIRECT(area_gestora&amp;"!$D$6:$D$1000"),linha_itemPAC+1)="","NÃO INFORMADO", IF(INDEX(INDIRECT(area_gestora&amp;"!$D$6:$D$1000"),linha_itemPAC+1)=0,"NÃO INFORMADO", INDEX(INDIRECT(area_gestora&amp;"!$D$6:$D$1000"),linha_itemPAC+1)))),"")</f>
        <v/>
      </c>
      <c r="D552" s="64" t="str">
        <f ca="1">IFERROR(IF(ISERROR(VALUE(Dados_tratados[[#This Row],[Catálogo]]))=FALSE,Dados_tratados[[#This Row],[Catálogo]],VLOOKUP(Dados_tratados[[#This Row],[Catálogo]],$S$3:$T$6,2,FALSE)),"")</f>
        <v/>
      </c>
      <c r="E552" s="64" t="str">
        <f ca="1">IFERROR(IF(INDEX(INDIRECT(area_gestora&amp;"!$E$6:$E$1000"),linha_itemPAC+1)="N/A",9999999,
IF(INDEX(INDIRECT(area_gestora&amp;"!$E$6:$E$1000"),linha_itemPAC+1)="",0,
VALUE(INDEX(INDIRECT(area_gestora&amp;"!$E$6:$E$1000"),linha_itemPAC+1)))),"")</f>
        <v/>
      </c>
      <c r="F552" s="64" t="str">
        <f ca="1">IFERROR(IF(Dados_tratados[[#This Row],[Código CATSER ou Classe CATMAT]]="","",VALUE(1&amp;TEXT(Dados_tratados[[#This Row],[Código CATSER ou Classe CATMAT]],"0000000")&amp;Dados_tratados[[#This Row],[ID Catálogo]])),"")</f>
        <v/>
      </c>
      <c r="G552" s="64" t="str">
        <f ca="1">IF(Dados_tratados[[#This Row],[Código CATSER ou Classe CATMAT]]="","",COUNTIF(catmat_col_range,Dados_tratados[[#This Row],[Concatenação ID 1-catálogo-código]])&amp;"-"&amp;Dados_tratados[[#This Row],[Concatenação ID 1-catálogo-código]])</f>
        <v/>
      </c>
      <c r="H552" s="65" t="str">
        <f ca="1">IFERROR(INDEX(INDIRECT(area_gestora&amp;"!$L$6:$L$1000"),linha_itemPAC+1),"")</f>
        <v/>
      </c>
      <c r="I552" s="66" t="str">
        <f ca="1">Dados_tratados[[#This Row],[Área Gestora]]&amp;"-"&amp;Dados_tratados[[#This Row],[ID PCA]]</f>
        <v>-</v>
      </c>
      <c r="K552" s="67" t="str">
        <f ca="1">IFERROR(SMALL(Dados_tratados[Concatenação ID 1-catálogo-código],ROW(Dados_tratados[[#This Row],[Concatenação ID 1-catálogo-código]])-2),"")</f>
        <v/>
      </c>
      <c r="L552" s="67" t="str">
        <f ca="1">IFERROR(INDEX('Tratamento de dados'!$S$3:$S$6,MATCH(VALUE(RIGHT(Dados_ordenados[[#This Row],[ID 1-catálogo-código]],1)),'Tratamento de dados'!$T$3:$T$6,0)),"")</f>
        <v/>
      </c>
      <c r="M552" s="67" t="str">
        <f ca="1">IFERROR(VALUE(MID(Dados_ordenados[[#This Row],[ID 1-catálogo-código]],2,7)),"")</f>
        <v/>
      </c>
      <c r="N552" s="68" t="str">
        <f ca="1">IFERROR(VLOOKUP(COUNTIF(catmat_ord_col_range,Dados_ordenados[[#This Row],[ID 1-catálogo-código]])&amp;"-"&amp;Dados_ordenados[[#This Row],[ID 1-catálogo-código]],Dados_tratados[[CATMAT/CATSER - Contagem de ocorrências]:[Área Gestora + ID]],2,FALSE),"")</f>
        <v/>
      </c>
      <c r="O552" s="69" t="str">
        <f ca="1">IFERROR(VLOOKUP(COUNTIF(catmat_ord_col_range,Dados_ordenados[[#This Row],[ID 1-catálogo-código]])&amp;"-"&amp;Dados_ordenados[[#This Row],[ID 1-catálogo-código]],Dados_tratados[[CATMAT/CATSER - Contagem de ocorrências]:[Área Gestora + ID]],3,FALSE),"")</f>
        <v/>
      </c>
      <c r="P552" s="70" t="str">
        <f ca="1">IF(OR(Dados_ordenados[[#This Row],[ID 1-catálogo-código]]="",Dados_ordenados[[#This Row],[ID 1-catálogo-código]]&lt;&gt;catmat_anterior),Dados_ordenados[[#This Row],[Área Gestora-ID]],areagestoraID_anterior&amp;", "&amp;Dados_ordenados[[#This Row],[Área Gestora-ID]])</f>
        <v/>
      </c>
      <c r="Q552" s="70" t="str">
        <f ca="1">IF(OR(Dados_ordenados[[#This Row],[ID 1-catálogo-código]]="",Dados_ordenados[[#This Row],[ID 1-catálogo-código]]&lt;&gt;catmat_proximo),Dados_ordenados[[#This Row],[ID concatenado por catálogo/código]],"")</f>
        <v/>
      </c>
    </row>
    <row r="553" spans="1:17" x14ac:dyDescent="0.25">
      <c r="A553" s="63" t="str">
        <f ca="1">area_gestora_concatenada</f>
        <v/>
      </c>
      <c r="B553" s="64" t="str">
        <f ca="1">IFERROR(IF(INDEX(INDIRECT(area_gestora&amp;"!$B$6:$B$1000"),linha_itemPAC+1)=0,"NÃO INFORMADO",INDEX(INDIRECT(area_gestora&amp;"!$B$6:$B$1000"),linha_itemPAC+1)),"")</f>
        <v/>
      </c>
      <c r="C553" s="64" t="str">
        <f ca="1">IFERROR(IF(INDEX(INDIRECT(area_gestora&amp;"!$D$6:$D$1000"),linha_itemPAC+1)="N/A","N/A", IF(INDEX(INDIRECT(area_gestora&amp;"!$D$6:$D$1000"),linha_itemPAC+1)="","NÃO INFORMADO", IF(INDEX(INDIRECT(area_gestora&amp;"!$D$6:$D$1000"),linha_itemPAC+1)=0,"NÃO INFORMADO", INDEX(INDIRECT(area_gestora&amp;"!$D$6:$D$1000"),linha_itemPAC+1)))),"")</f>
        <v/>
      </c>
      <c r="D553" s="64" t="str">
        <f ca="1">IFERROR(IF(ISERROR(VALUE(Dados_tratados[[#This Row],[Catálogo]]))=FALSE,Dados_tratados[[#This Row],[Catálogo]],VLOOKUP(Dados_tratados[[#This Row],[Catálogo]],$S$3:$T$6,2,FALSE)),"")</f>
        <v/>
      </c>
      <c r="E553" s="64" t="str">
        <f ca="1">IFERROR(IF(INDEX(INDIRECT(area_gestora&amp;"!$E$6:$E$1000"),linha_itemPAC+1)="N/A",9999999,
IF(INDEX(INDIRECT(area_gestora&amp;"!$E$6:$E$1000"),linha_itemPAC+1)="",0,
VALUE(INDEX(INDIRECT(area_gestora&amp;"!$E$6:$E$1000"),linha_itemPAC+1)))),"")</f>
        <v/>
      </c>
      <c r="F553" s="64" t="str">
        <f ca="1">IFERROR(IF(Dados_tratados[[#This Row],[Código CATSER ou Classe CATMAT]]="","",VALUE(1&amp;TEXT(Dados_tratados[[#This Row],[Código CATSER ou Classe CATMAT]],"0000000")&amp;Dados_tratados[[#This Row],[ID Catálogo]])),"")</f>
        <v/>
      </c>
      <c r="G553" s="64" t="str">
        <f ca="1">IF(Dados_tratados[[#This Row],[Código CATSER ou Classe CATMAT]]="","",COUNTIF(catmat_col_range,Dados_tratados[[#This Row],[Concatenação ID 1-catálogo-código]])&amp;"-"&amp;Dados_tratados[[#This Row],[Concatenação ID 1-catálogo-código]])</f>
        <v/>
      </c>
      <c r="H553" s="65" t="str">
        <f ca="1">IFERROR(INDEX(INDIRECT(area_gestora&amp;"!$L$6:$L$1000"),linha_itemPAC+1),"")</f>
        <v/>
      </c>
      <c r="I553" s="66" t="str">
        <f ca="1">Dados_tratados[[#This Row],[Área Gestora]]&amp;"-"&amp;Dados_tratados[[#This Row],[ID PCA]]</f>
        <v>-</v>
      </c>
      <c r="K553" s="67" t="str">
        <f ca="1">IFERROR(SMALL(Dados_tratados[Concatenação ID 1-catálogo-código],ROW(Dados_tratados[[#This Row],[Concatenação ID 1-catálogo-código]])-2),"")</f>
        <v/>
      </c>
      <c r="L553" s="67" t="str">
        <f ca="1">IFERROR(INDEX('Tratamento de dados'!$S$3:$S$6,MATCH(VALUE(RIGHT(Dados_ordenados[[#This Row],[ID 1-catálogo-código]],1)),'Tratamento de dados'!$T$3:$T$6,0)),"")</f>
        <v/>
      </c>
      <c r="M553" s="67" t="str">
        <f ca="1">IFERROR(VALUE(MID(Dados_ordenados[[#This Row],[ID 1-catálogo-código]],2,7)),"")</f>
        <v/>
      </c>
      <c r="N553" s="68" t="str">
        <f ca="1">IFERROR(VLOOKUP(COUNTIF(catmat_ord_col_range,Dados_ordenados[[#This Row],[ID 1-catálogo-código]])&amp;"-"&amp;Dados_ordenados[[#This Row],[ID 1-catálogo-código]],Dados_tratados[[CATMAT/CATSER - Contagem de ocorrências]:[Área Gestora + ID]],2,FALSE),"")</f>
        <v/>
      </c>
      <c r="O553" s="69" t="str">
        <f ca="1">IFERROR(VLOOKUP(COUNTIF(catmat_ord_col_range,Dados_ordenados[[#This Row],[ID 1-catálogo-código]])&amp;"-"&amp;Dados_ordenados[[#This Row],[ID 1-catálogo-código]],Dados_tratados[[CATMAT/CATSER - Contagem de ocorrências]:[Área Gestora + ID]],3,FALSE),"")</f>
        <v/>
      </c>
      <c r="P553" s="70" t="str">
        <f ca="1">IF(OR(Dados_ordenados[[#This Row],[ID 1-catálogo-código]]="",Dados_ordenados[[#This Row],[ID 1-catálogo-código]]&lt;&gt;catmat_anterior),Dados_ordenados[[#This Row],[Área Gestora-ID]],areagestoraID_anterior&amp;", "&amp;Dados_ordenados[[#This Row],[Área Gestora-ID]])</f>
        <v/>
      </c>
      <c r="Q553" s="70" t="str">
        <f ca="1">IF(OR(Dados_ordenados[[#This Row],[ID 1-catálogo-código]]="",Dados_ordenados[[#This Row],[ID 1-catálogo-código]]&lt;&gt;catmat_proximo),Dados_ordenados[[#This Row],[ID concatenado por catálogo/código]],"")</f>
        <v/>
      </c>
    </row>
    <row r="554" spans="1:17" x14ac:dyDescent="0.25">
      <c r="A554" s="63" t="str">
        <f ca="1">area_gestora_concatenada</f>
        <v/>
      </c>
      <c r="B554" s="64" t="str">
        <f ca="1">IFERROR(IF(INDEX(INDIRECT(area_gestora&amp;"!$B$6:$B$1000"),linha_itemPAC+1)=0,"NÃO INFORMADO",INDEX(INDIRECT(area_gestora&amp;"!$B$6:$B$1000"),linha_itemPAC+1)),"")</f>
        <v/>
      </c>
      <c r="C554" s="64" t="str">
        <f ca="1">IFERROR(IF(INDEX(INDIRECT(area_gestora&amp;"!$D$6:$D$1000"),linha_itemPAC+1)="N/A","N/A", IF(INDEX(INDIRECT(area_gestora&amp;"!$D$6:$D$1000"),linha_itemPAC+1)="","NÃO INFORMADO", IF(INDEX(INDIRECT(area_gestora&amp;"!$D$6:$D$1000"),linha_itemPAC+1)=0,"NÃO INFORMADO", INDEX(INDIRECT(area_gestora&amp;"!$D$6:$D$1000"),linha_itemPAC+1)))),"")</f>
        <v/>
      </c>
      <c r="D554" s="64" t="str">
        <f ca="1">IFERROR(IF(ISERROR(VALUE(Dados_tratados[[#This Row],[Catálogo]]))=FALSE,Dados_tratados[[#This Row],[Catálogo]],VLOOKUP(Dados_tratados[[#This Row],[Catálogo]],$S$3:$T$6,2,FALSE)),"")</f>
        <v/>
      </c>
      <c r="E554" s="64" t="str">
        <f ca="1">IFERROR(IF(INDEX(INDIRECT(area_gestora&amp;"!$E$6:$E$1000"),linha_itemPAC+1)="N/A",9999999,
IF(INDEX(INDIRECT(area_gestora&amp;"!$E$6:$E$1000"),linha_itemPAC+1)="",0,
VALUE(INDEX(INDIRECT(area_gestora&amp;"!$E$6:$E$1000"),linha_itemPAC+1)))),"")</f>
        <v/>
      </c>
      <c r="F554" s="64" t="str">
        <f ca="1">IFERROR(IF(Dados_tratados[[#This Row],[Código CATSER ou Classe CATMAT]]="","",VALUE(1&amp;TEXT(Dados_tratados[[#This Row],[Código CATSER ou Classe CATMAT]],"0000000")&amp;Dados_tratados[[#This Row],[ID Catálogo]])),"")</f>
        <v/>
      </c>
      <c r="G554" s="64" t="str">
        <f ca="1">IF(Dados_tratados[[#This Row],[Código CATSER ou Classe CATMAT]]="","",COUNTIF(catmat_col_range,Dados_tratados[[#This Row],[Concatenação ID 1-catálogo-código]])&amp;"-"&amp;Dados_tratados[[#This Row],[Concatenação ID 1-catálogo-código]])</f>
        <v/>
      </c>
      <c r="H554" s="65" t="str">
        <f ca="1">IFERROR(INDEX(INDIRECT(area_gestora&amp;"!$L$6:$L$1000"),linha_itemPAC+1),"")</f>
        <v/>
      </c>
      <c r="I554" s="66" t="str">
        <f ca="1">Dados_tratados[[#This Row],[Área Gestora]]&amp;"-"&amp;Dados_tratados[[#This Row],[ID PCA]]</f>
        <v>-</v>
      </c>
      <c r="K554" s="67" t="str">
        <f ca="1">IFERROR(SMALL(Dados_tratados[Concatenação ID 1-catálogo-código],ROW(Dados_tratados[[#This Row],[Concatenação ID 1-catálogo-código]])-2),"")</f>
        <v/>
      </c>
      <c r="L554" s="67" t="str">
        <f ca="1">IFERROR(INDEX('Tratamento de dados'!$S$3:$S$6,MATCH(VALUE(RIGHT(Dados_ordenados[[#This Row],[ID 1-catálogo-código]],1)),'Tratamento de dados'!$T$3:$T$6,0)),"")</f>
        <v/>
      </c>
      <c r="M554" s="67" t="str">
        <f ca="1">IFERROR(VALUE(MID(Dados_ordenados[[#This Row],[ID 1-catálogo-código]],2,7)),"")</f>
        <v/>
      </c>
      <c r="N554" s="68" t="str">
        <f ca="1">IFERROR(VLOOKUP(COUNTIF(catmat_ord_col_range,Dados_ordenados[[#This Row],[ID 1-catálogo-código]])&amp;"-"&amp;Dados_ordenados[[#This Row],[ID 1-catálogo-código]],Dados_tratados[[CATMAT/CATSER - Contagem de ocorrências]:[Área Gestora + ID]],2,FALSE),"")</f>
        <v/>
      </c>
      <c r="O554" s="69" t="str">
        <f ca="1">IFERROR(VLOOKUP(COUNTIF(catmat_ord_col_range,Dados_ordenados[[#This Row],[ID 1-catálogo-código]])&amp;"-"&amp;Dados_ordenados[[#This Row],[ID 1-catálogo-código]],Dados_tratados[[CATMAT/CATSER - Contagem de ocorrências]:[Área Gestora + ID]],3,FALSE),"")</f>
        <v/>
      </c>
      <c r="P554" s="70" t="str">
        <f ca="1">IF(OR(Dados_ordenados[[#This Row],[ID 1-catálogo-código]]="",Dados_ordenados[[#This Row],[ID 1-catálogo-código]]&lt;&gt;catmat_anterior),Dados_ordenados[[#This Row],[Área Gestora-ID]],areagestoraID_anterior&amp;", "&amp;Dados_ordenados[[#This Row],[Área Gestora-ID]])</f>
        <v/>
      </c>
      <c r="Q554" s="70" t="str">
        <f ca="1">IF(OR(Dados_ordenados[[#This Row],[ID 1-catálogo-código]]="",Dados_ordenados[[#This Row],[ID 1-catálogo-código]]&lt;&gt;catmat_proximo),Dados_ordenados[[#This Row],[ID concatenado por catálogo/código]],"")</f>
        <v/>
      </c>
    </row>
    <row r="555" spans="1:17" x14ac:dyDescent="0.25">
      <c r="A555" s="63" t="str">
        <f ca="1">area_gestora_concatenada</f>
        <v/>
      </c>
      <c r="B555" s="64" t="str">
        <f ca="1">IFERROR(IF(INDEX(INDIRECT(area_gestora&amp;"!$B$6:$B$1000"),linha_itemPAC+1)=0,"NÃO INFORMADO",INDEX(INDIRECT(area_gestora&amp;"!$B$6:$B$1000"),linha_itemPAC+1)),"")</f>
        <v/>
      </c>
      <c r="C555" s="64" t="str">
        <f ca="1">IFERROR(IF(INDEX(INDIRECT(area_gestora&amp;"!$D$6:$D$1000"),linha_itemPAC+1)="N/A","N/A", IF(INDEX(INDIRECT(area_gestora&amp;"!$D$6:$D$1000"),linha_itemPAC+1)="","NÃO INFORMADO", IF(INDEX(INDIRECT(area_gestora&amp;"!$D$6:$D$1000"),linha_itemPAC+1)=0,"NÃO INFORMADO", INDEX(INDIRECT(area_gestora&amp;"!$D$6:$D$1000"),linha_itemPAC+1)))),"")</f>
        <v/>
      </c>
      <c r="D555" s="64" t="str">
        <f ca="1">IFERROR(IF(ISERROR(VALUE(Dados_tratados[[#This Row],[Catálogo]]))=FALSE,Dados_tratados[[#This Row],[Catálogo]],VLOOKUP(Dados_tratados[[#This Row],[Catálogo]],$S$3:$T$6,2,FALSE)),"")</f>
        <v/>
      </c>
      <c r="E555" s="64" t="str">
        <f ca="1">IFERROR(IF(INDEX(INDIRECT(area_gestora&amp;"!$E$6:$E$1000"),linha_itemPAC+1)="N/A",9999999,
IF(INDEX(INDIRECT(area_gestora&amp;"!$E$6:$E$1000"),linha_itemPAC+1)="",0,
VALUE(INDEX(INDIRECT(area_gestora&amp;"!$E$6:$E$1000"),linha_itemPAC+1)))),"")</f>
        <v/>
      </c>
      <c r="F555" s="64" t="str">
        <f ca="1">IFERROR(IF(Dados_tratados[[#This Row],[Código CATSER ou Classe CATMAT]]="","",VALUE(1&amp;TEXT(Dados_tratados[[#This Row],[Código CATSER ou Classe CATMAT]],"0000000")&amp;Dados_tratados[[#This Row],[ID Catálogo]])),"")</f>
        <v/>
      </c>
      <c r="G555" s="64" t="str">
        <f ca="1">IF(Dados_tratados[[#This Row],[Código CATSER ou Classe CATMAT]]="","",COUNTIF(catmat_col_range,Dados_tratados[[#This Row],[Concatenação ID 1-catálogo-código]])&amp;"-"&amp;Dados_tratados[[#This Row],[Concatenação ID 1-catálogo-código]])</f>
        <v/>
      </c>
      <c r="H555" s="65" t="str">
        <f ca="1">IFERROR(INDEX(INDIRECT(area_gestora&amp;"!$L$6:$L$1000"),linha_itemPAC+1),"")</f>
        <v/>
      </c>
      <c r="I555" s="66" t="str">
        <f ca="1">Dados_tratados[[#This Row],[Área Gestora]]&amp;"-"&amp;Dados_tratados[[#This Row],[ID PCA]]</f>
        <v>-</v>
      </c>
      <c r="K555" s="67" t="str">
        <f ca="1">IFERROR(SMALL(Dados_tratados[Concatenação ID 1-catálogo-código],ROW(Dados_tratados[[#This Row],[Concatenação ID 1-catálogo-código]])-2),"")</f>
        <v/>
      </c>
      <c r="L555" s="67" t="str">
        <f ca="1">IFERROR(INDEX('Tratamento de dados'!$S$3:$S$6,MATCH(VALUE(RIGHT(Dados_ordenados[[#This Row],[ID 1-catálogo-código]],1)),'Tratamento de dados'!$T$3:$T$6,0)),"")</f>
        <v/>
      </c>
      <c r="M555" s="67" t="str">
        <f ca="1">IFERROR(VALUE(MID(Dados_ordenados[[#This Row],[ID 1-catálogo-código]],2,7)),"")</f>
        <v/>
      </c>
      <c r="N555" s="68" t="str">
        <f ca="1">IFERROR(VLOOKUP(COUNTIF(catmat_ord_col_range,Dados_ordenados[[#This Row],[ID 1-catálogo-código]])&amp;"-"&amp;Dados_ordenados[[#This Row],[ID 1-catálogo-código]],Dados_tratados[[CATMAT/CATSER - Contagem de ocorrências]:[Área Gestora + ID]],2,FALSE),"")</f>
        <v/>
      </c>
      <c r="O555" s="69" t="str">
        <f ca="1">IFERROR(VLOOKUP(COUNTIF(catmat_ord_col_range,Dados_ordenados[[#This Row],[ID 1-catálogo-código]])&amp;"-"&amp;Dados_ordenados[[#This Row],[ID 1-catálogo-código]],Dados_tratados[[CATMAT/CATSER - Contagem de ocorrências]:[Área Gestora + ID]],3,FALSE),"")</f>
        <v/>
      </c>
      <c r="P555" s="70" t="str">
        <f ca="1">IF(OR(Dados_ordenados[[#This Row],[ID 1-catálogo-código]]="",Dados_ordenados[[#This Row],[ID 1-catálogo-código]]&lt;&gt;catmat_anterior),Dados_ordenados[[#This Row],[Área Gestora-ID]],areagestoraID_anterior&amp;", "&amp;Dados_ordenados[[#This Row],[Área Gestora-ID]])</f>
        <v/>
      </c>
      <c r="Q555" s="70" t="str">
        <f ca="1">IF(OR(Dados_ordenados[[#This Row],[ID 1-catálogo-código]]="",Dados_ordenados[[#This Row],[ID 1-catálogo-código]]&lt;&gt;catmat_proximo),Dados_ordenados[[#This Row],[ID concatenado por catálogo/código]],"")</f>
        <v/>
      </c>
    </row>
    <row r="556" spans="1:17" x14ac:dyDescent="0.25">
      <c r="A556" s="63" t="str">
        <f ca="1">area_gestora_concatenada</f>
        <v/>
      </c>
      <c r="B556" s="64" t="str">
        <f ca="1">IFERROR(IF(INDEX(INDIRECT(area_gestora&amp;"!$B$6:$B$1000"),linha_itemPAC+1)=0,"NÃO INFORMADO",INDEX(INDIRECT(area_gestora&amp;"!$B$6:$B$1000"),linha_itemPAC+1)),"")</f>
        <v/>
      </c>
      <c r="C556" s="64" t="str">
        <f ca="1">IFERROR(IF(INDEX(INDIRECT(area_gestora&amp;"!$D$6:$D$1000"),linha_itemPAC+1)="N/A","N/A", IF(INDEX(INDIRECT(area_gestora&amp;"!$D$6:$D$1000"),linha_itemPAC+1)="","NÃO INFORMADO", IF(INDEX(INDIRECT(area_gestora&amp;"!$D$6:$D$1000"),linha_itemPAC+1)=0,"NÃO INFORMADO", INDEX(INDIRECT(area_gestora&amp;"!$D$6:$D$1000"),linha_itemPAC+1)))),"")</f>
        <v/>
      </c>
      <c r="D556" s="64" t="str">
        <f ca="1">IFERROR(IF(ISERROR(VALUE(Dados_tratados[[#This Row],[Catálogo]]))=FALSE,Dados_tratados[[#This Row],[Catálogo]],VLOOKUP(Dados_tratados[[#This Row],[Catálogo]],$S$3:$T$6,2,FALSE)),"")</f>
        <v/>
      </c>
      <c r="E556" s="64" t="str">
        <f ca="1">IFERROR(IF(INDEX(INDIRECT(area_gestora&amp;"!$E$6:$E$1000"),linha_itemPAC+1)="N/A",9999999,
IF(INDEX(INDIRECT(area_gestora&amp;"!$E$6:$E$1000"),linha_itemPAC+1)="",0,
VALUE(INDEX(INDIRECT(area_gestora&amp;"!$E$6:$E$1000"),linha_itemPAC+1)))),"")</f>
        <v/>
      </c>
      <c r="F556" s="64" t="str">
        <f ca="1">IFERROR(IF(Dados_tratados[[#This Row],[Código CATSER ou Classe CATMAT]]="","",VALUE(1&amp;TEXT(Dados_tratados[[#This Row],[Código CATSER ou Classe CATMAT]],"0000000")&amp;Dados_tratados[[#This Row],[ID Catálogo]])),"")</f>
        <v/>
      </c>
      <c r="G556" s="64" t="str">
        <f ca="1">IF(Dados_tratados[[#This Row],[Código CATSER ou Classe CATMAT]]="","",COUNTIF(catmat_col_range,Dados_tratados[[#This Row],[Concatenação ID 1-catálogo-código]])&amp;"-"&amp;Dados_tratados[[#This Row],[Concatenação ID 1-catálogo-código]])</f>
        <v/>
      </c>
      <c r="H556" s="65" t="str">
        <f ca="1">IFERROR(INDEX(INDIRECT(area_gestora&amp;"!$L$6:$L$1000"),linha_itemPAC+1),"")</f>
        <v/>
      </c>
      <c r="I556" s="66" t="str">
        <f ca="1">Dados_tratados[[#This Row],[Área Gestora]]&amp;"-"&amp;Dados_tratados[[#This Row],[ID PCA]]</f>
        <v>-</v>
      </c>
      <c r="K556" s="67" t="str">
        <f ca="1">IFERROR(SMALL(Dados_tratados[Concatenação ID 1-catálogo-código],ROW(Dados_tratados[[#This Row],[Concatenação ID 1-catálogo-código]])-2),"")</f>
        <v/>
      </c>
      <c r="L556" s="67" t="str">
        <f ca="1">IFERROR(INDEX('Tratamento de dados'!$S$3:$S$6,MATCH(VALUE(RIGHT(Dados_ordenados[[#This Row],[ID 1-catálogo-código]],1)),'Tratamento de dados'!$T$3:$T$6,0)),"")</f>
        <v/>
      </c>
      <c r="M556" s="67" t="str">
        <f ca="1">IFERROR(VALUE(MID(Dados_ordenados[[#This Row],[ID 1-catálogo-código]],2,7)),"")</f>
        <v/>
      </c>
      <c r="N556" s="68" t="str">
        <f ca="1">IFERROR(VLOOKUP(COUNTIF(catmat_ord_col_range,Dados_ordenados[[#This Row],[ID 1-catálogo-código]])&amp;"-"&amp;Dados_ordenados[[#This Row],[ID 1-catálogo-código]],Dados_tratados[[CATMAT/CATSER - Contagem de ocorrências]:[Área Gestora + ID]],2,FALSE),"")</f>
        <v/>
      </c>
      <c r="O556" s="69" t="str">
        <f ca="1">IFERROR(VLOOKUP(COUNTIF(catmat_ord_col_range,Dados_ordenados[[#This Row],[ID 1-catálogo-código]])&amp;"-"&amp;Dados_ordenados[[#This Row],[ID 1-catálogo-código]],Dados_tratados[[CATMAT/CATSER - Contagem de ocorrências]:[Área Gestora + ID]],3,FALSE),"")</f>
        <v/>
      </c>
      <c r="P556" s="70" t="str">
        <f ca="1">IF(OR(Dados_ordenados[[#This Row],[ID 1-catálogo-código]]="",Dados_ordenados[[#This Row],[ID 1-catálogo-código]]&lt;&gt;catmat_anterior),Dados_ordenados[[#This Row],[Área Gestora-ID]],areagestoraID_anterior&amp;", "&amp;Dados_ordenados[[#This Row],[Área Gestora-ID]])</f>
        <v/>
      </c>
      <c r="Q556" s="70" t="str">
        <f ca="1">IF(OR(Dados_ordenados[[#This Row],[ID 1-catálogo-código]]="",Dados_ordenados[[#This Row],[ID 1-catálogo-código]]&lt;&gt;catmat_proximo),Dados_ordenados[[#This Row],[ID concatenado por catálogo/código]],"")</f>
        <v/>
      </c>
    </row>
    <row r="557" spans="1:17" x14ac:dyDescent="0.25">
      <c r="A557" s="63" t="str">
        <f ca="1">area_gestora_concatenada</f>
        <v/>
      </c>
      <c r="B557" s="64" t="str">
        <f ca="1">IFERROR(IF(INDEX(INDIRECT(area_gestora&amp;"!$B$6:$B$1000"),linha_itemPAC+1)=0,"NÃO INFORMADO",INDEX(INDIRECT(area_gestora&amp;"!$B$6:$B$1000"),linha_itemPAC+1)),"")</f>
        <v/>
      </c>
      <c r="C557" s="64" t="str">
        <f ca="1">IFERROR(IF(INDEX(INDIRECT(area_gestora&amp;"!$D$6:$D$1000"),linha_itemPAC+1)="N/A","N/A", IF(INDEX(INDIRECT(area_gestora&amp;"!$D$6:$D$1000"),linha_itemPAC+1)="","NÃO INFORMADO", IF(INDEX(INDIRECT(area_gestora&amp;"!$D$6:$D$1000"),linha_itemPAC+1)=0,"NÃO INFORMADO", INDEX(INDIRECT(area_gestora&amp;"!$D$6:$D$1000"),linha_itemPAC+1)))),"")</f>
        <v/>
      </c>
      <c r="D557" s="64" t="str">
        <f ca="1">IFERROR(IF(ISERROR(VALUE(Dados_tratados[[#This Row],[Catálogo]]))=FALSE,Dados_tratados[[#This Row],[Catálogo]],VLOOKUP(Dados_tratados[[#This Row],[Catálogo]],$S$3:$T$6,2,FALSE)),"")</f>
        <v/>
      </c>
      <c r="E557" s="64" t="str">
        <f ca="1">IFERROR(IF(INDEX(INDIRECT(area_gestora&amp;"!$E$6:$E$1000"),linha_itemPAC+1)="N/A",9999999,
IF(INDEX(INDIRECT(area_gestora&amp;"!$E$6:$E$1000"),linha_itemPAC+1)="",0,
VALUE(INDEX(INDIRECT(area_gestora&amp;"!$E$6:$E$1000"),linha_itemPAC+1)))),"")</f>
        <v/>
      </c>
      <c r="F557" s="64" t="str">
        <f ca="1">IFERROR(IF(Dados_tratados[[#This Row],[Código CATSER ou Classe CATMAT]]="","",VALUE(1&amp;TEXT(Dados_tratados[[#This Row],[Código CATSER ou Classe CATMAT]],"0000000")&amp;Dados_tratados[[#This Row],[ID Catálogo]])),"")</f>
        <v/>
      </c>
      <c r="G557" s="64" t="str">
        <f ca="1">IF(Dados_tratados[[#This Row],[Código CATSER ou Classe CATMAT]]="","",COUNTIF(catmat_col_range,Dados_tratados[[#This Row],[Concatenação ID 1-catálogo-código]])&amp;"-"&amp;Dados_tratados[[#This Row],[Concatenação ID 1-catálogo-código]])</f>
        <v/>
      </c>
      <c r="H557" s="65" t="str">
        <f ca="1">IFERROR(INDEX(INDIRECT(area_gestora&amp;"!$L$6:$L$1000"),linha_itemPAC+1),"")</f>
        <v/>
      </c>
      <c r="I557" s="66" t="str">
        <f ca="1">Dados_tratados[[#This Row],[Área Gestora]]&amp;"-"&amp;Dados_tratados[[#This Row],[ID PCA]]</f>
        <v>-</v>
      </c>
      <c r="K557" s="67" t="str">
        <f ca="1">IFERROR(SMALL(Dados_tratados[Concatenação ID 1-catálogo-código],ROW(Dados_tratados[[#This Row],[Concatenação ID 1-catálogo-código]])-2),"")</f>
        <v/>
      </c>
      <c r="L557" s="67" t="str">
        <f ca="1">IFERROR(INDEX('Tratamento de dados'!$S$3:$S$6,MATCH(VALUE(RIGHT(Dados_ordenados[[#This Row],[ID 1-catálogo-código]],1)),'Tratamento de dados'!$T$3:$T$6,0)),"")</f>
        <v/>
      </c>
      <c r="M557" s="67" t="str">
        <f ca="1">IFERROR(VALUE(MID(Dados_ordenados[[#This Row],[ID 1-catálogo-código]],2,7)),"")</f>
        <v/>
      </c>
      <c r="N557" s="68" t="str">
        <f ca="1">IFERROR(VLOOKUP(COUNTIF(catmat_ord_col_range,Dados_ordenados[[#This Row],[ID 1-catálogo-código]])&amp;"-"&amp;Dados_ordenados[[#This Row],[ID 1-catálogo-código]],Dados_tratados[[CATMAT/CATSER - Contagem de ocorrências]:[Área Gestora + ID]],2,FALSE),"")</f>
        <v/>
      </c>
      <c r="O557" s="69" t="str">
        <f ca="1">IFERROR(VLOOKUP(COUNTIF(catmat_ord_col_range,Dados_ordenados[[#This Row],[ID 1-catálogo-código]])&amp;"-"&amp;Dados_ordenados[[#This Row],[ID 1-catálogo-código]],Dados_tratados[[CATMAT/CATSER - Contagem de ocorrências]:[Área Gestora + ID]],3,FALSE),"")</f>
        <v/>
      </c>
      <c r="P557" s="70" t="str">
        <f ca="1">IF(OR(Dados_ordenados[[#This Row],[ID 1-catálogo-código]]="",Dados_ordenados[[#This Row],[ID 1-catálogo-código]]&lt;&gt;catmat_anterior),Dados_ordenados[[#This Row],[Área Gestora-ID]],areagestoraID_anterior&amp;", "&amp;Dados_ordenados[[#This Row],[Área Gestora-ID]])</f>
        <v/>
      </c>
      <c r="Q557" s="70" t="str">
        <f ca="1">IF(OR(Dados_ordenados[[#This Row],[ID 1-catálogo-código]]="",Dados_ordenados[[#This Row],[ID 1-catálogo-código]]&lt;&gt;catmat_proximo),Dados_ordenados[[#This Row],[ID concatenado por catálogo/código]],"")</f>
        <v/>
      </c>
    </row>
    <row r="558" spans="1:17" x14ac:dyDescent="0.25">
      <c r="A558" s="63" t="str">
        <f ca="1">area_gestora_concatenada</f>
        <v/>
      </c>
      <c r="B558" s="64" t="str">
        <f ca="1">IFERROR(IF(INDEX(INDIRECT(area_gestora&amp;"!$B$6:$B$1000"),linha_itemPAC+1)=0,"NÃO INFORMADO",INDEX(INDIRECT(area_gestora&amp;"!$B$6:$B$1000"),linha_itemPAC+1)),"")</f>
        <v/>
      </c>
      <c r="C558" s="64" t="str">
        <f ca="1">IFERROR(IF(INDEX(INDIRECT(area_gestora&amp;"!$D$6:$D$1000"),linha_itemPAC+1)="N/A","N/A", IF(INDEX(INDIRECT(area_gestora&amp;"!$D$6:$D$1000"),linha_itemPAC+1)="","NÃO INFORMADO", IF(INDEX(INDIRECT(area_gestora&amp;"!$D$6:$D$1000"),linha_itemPAC+1)=0,"NÃO INFORMADO", INDEX(INDIRECT(area_gestora&amp;"!$D$6:$D$1000"),linha_itemPAC+1)))),"")</f>
        <v/>
      </c>
      <c r="D558" s="64" t="str">
        <f ca="1">IFERROR(IF(ISERROR(VALUE(Dados_tratados[[#This Row],[Catálogo]]))=FALSE,Dados_tratados[[#This Row],[Catálogo]],VLOOKUP(Dados_tratados[[#This Row],[Catálogo]],$S$3:$T$6,2,FALSE)),"")</f>
        <v/>
      </c>
      <c r="E558" s="64" t="str">
        <f ca="1">IFERROR(IF(INDEX(INDIRECT(area_gestora&amp;"!$E$6:$E$1000"),linha_itemPAC+1)="N/A",9999999,
IF(INDEX(INDIRECT(area_gestora&amp;"!$E$6:$E$1000"),linha_itemPAC+1)="",0,
VALUE(INDEX(INDIRECT(area_gestora&amp;"!$E$6:$E$1000"),linha_itemPAC+1)))),"")</f>
        <v/>
      </c>
      <c r="F558" s="64" t="str">
        <f ca="1">IFERROR(IF(Dados_tratados[[#This Row],[Código CATSER ou Classe CATMAT]]="","",VALUE(1&amp;TEXT(Dados_tratados[[#This Row],[Código CATSER ou Classe CATMAT]],"0000000")&amp;Dados_tratados[[#This Row],[ID Catálogo]])),"")</f>
        <v/>
      </c>
      <c r="G558" s="64" t="str">
        <f ca="1">IF(Dados_tratados[[#This Row],[Código CATSER ou Classe CATMAT]]="","",COUNTIF(catmat_col_range,Dados_tratados[[#This Row],[Concatenação ID 1-catálogo-código]])&amp;"-"&amp;Dados_tratados[[#This Row],[Concatenação ID 1-catálogo-código]])</f>
        <v/>
      </c>
      <c r="H558" s="65" t="str">
        <f ca="1">IFERROR(INDEX(INDIRECT(area_gestora&amp;"!$L$6:$L$1000"),linha_itemPAC+1),"")</f>
        <v/>
      </c>
      <c r="I558" s="66" t="str">
        <f ca="1">Dados_tratados[[#This Row],[Área Gestora]]&amp;"-"&amp;Dados_tratados[[#This Row],[ID PCA]]</f>
        <v>-</v>
      </c>
      <c r="K558" s="67" t="str">
        <f ca="1">IFERROR(SMALL(Dados_tratados[Concatenação ID 1-catálogo-código],ROW(Dados_tratados[[#This Row],[Concatenação ID 1-catálogo-código]])-2),"")</f>
        <v/>
      </c>
      <c r="L558" s="67" t="str">
        <f ca="1">IFERROR(INDEX('Tratamento de dados'!$S$3:$S$6,MATCH(VALUE(RIGHT(Dados_ordenados[[#This Row],[ID 1-catálogo-código]],1)),'Tratamento de dados'!$T$3:$T$6,0)),"")</f>
        <v/>
      </c>
      <c r="M558" s="67" t="str">
        <f ca="1">IFERROR(VALUE(MID(Dados_ordenados[[#This Row],[ID 1-catálogo-código]],2,7)),"")</f>
        <v/>
      </c>
      <c r="N558" s="68" t="str">
        <f ca="1">IFERROR(VLOOKUP(COUNTIF(catmat_ord_col_range,Dados_ordenados[[#This Row],[ID 1-catálogo-código]])&amp;"-"&amp;Dados_ordenados[[#This Row],[ID 1-catálogo-código]],Dados_tratados[[CATMAT/CATSER - Contagem de ocorrências]:[Área Gestora + ID]],2,FALSE),"")</f>
        <v/>
      </c>
      <c r="O558" s="69" t="str">
        <f ca="1">IFERROR(VLOOKUP(COUNTIF(catmat_ord_col_range,Dados_ordenados[[#This Row],[ID 1-catálogo-código]])&amp;"-"&amp;Dados_ordenados[[#This Row],[ID 1-catálogo-código]],Dados_tratados[[CATMAT/CATSER - Contagem de ocorrências]:[Área Gestora + ID]],3,FALSE),"")</f>
        <v/>
      </c>
      <c r="P558" s="70" t="str">
        <f ca="1">IF(OR(Dados_ordenados[[#This Row],[ID 1-catálogo-código]]="",Dados_ordenados[[#This Row],[ID 1-catálogo-código]]&lt;&gt;catmat_anterior),Dados_ordenados[[#This Row],[Área Gestora-ID]],areagestoraID_anterior&amp;", "&amp;Dados_ordenados[[#This Row],[Área Gestora-ID]])</f>
        <v/>
      </c>
      <c r="Q558" s="70" t="str">
        <f ca="1">IF(OR(Dados_ordenados[[#This Row],[ID 1-catálogo-código]]="",Dados_ordenados[[#This Row],[ID 1-catálogo-código]]&lt;&gt;catmat_proximo),Dados_ordenados[[#This Row],[ID concatenado por catálogo/código]],"")</f>
        <v/>
      </c>
    </row>
    <row r="559" spans="1:17" x14ac:dyDescent="0.25">
      <c r="A559" s="63" t="str">
        <f ca="1">area_gestora_concatenada</f>
        <v/>
      </c>
      <c r="B559" s="64" t="str">
        <f ca="1">IFERROR(IF(INDEX(INDIRECT(area_gestora&amp;"!$B$6:$B$1000"),linha_itemPAC+1)=0,"NÃO INFORMADO",INDEX(INDIRECT(area_gestora&amp;"!$B$6:$B$1000"),linha_itemPAC+1)),"")</f>
        <v/>
      </c>
      <c r="C559" s="64" t="str">
        <f ca="1">IFERROR(IF(INDEX(INDIRECT(area_gestora&amp;"!$D$6:$D$1000"),linha_itemPAC+1)="N/A","N/A", IF(INDEX(INDIRECT(area_gestora&amp;"!$D$6:$D$1000"),linha_itemPAC+1)="","NÃO INFORMADO", IF(INDEX(INDIRECT(area_gestora&amp;"!$D$6:$D$1000"),linha_itemPAC+1)=0,"NÃO INFORMADO", INDEX(INDIRECT(area_gestora&amp;"!$D$6:$D$1000"),linha_itemPAC+1)))),"")</f>
        <v/>
      </c>
      <c r="D559" s="64" t="str">
        <f ca="1">IFERROR(IF(ISERROR(VALUE(Dados_tratados[[#This Row],[Catálogo]]))=FALSE,Dados_tratados[[#This Row],[Catálogo]],VLOOKUP(Dados_tratados[[#This Row],[Catálogo]],$S$3:$T$6,2,FALSE)),"")</f>
        <v/>
      </c>
      <c r="E559" s="64" t="str">
        <f ca="1">IFERROR(IF(INDEX(INDIRECT(area_gestora&amp;"!$E$6:$E$1000"),linha_itemPAC+1)="N/A",9999999,
IF(INDEX(INDIRECT(area_gestora&amp;"!$E$6:$E$1000"),linha_itemPAC+1)="",0,
VALUE(INDEX(INDIRECT(area_gestora&amp;"!$E$6:$E$1000"),linha_itemPAC+1)))),"")</f>
        <v/>
      </c>
      <c r="F559" s="64" t="str">
        <f ca="1">IFERROR(IF(Dados_tratados[[#This Row],[Código CATSER ou Classe CATMAT]]="","",VALUE(1&amp;TEXT(Dados_tratados[[#This Row],[Código CATSER ou Classe CATMAT]],"0000000")&amp;Dados_tratados[[#This Row],[ID Catálogo]])),"")</f>
        <v/>
      </c>
      <c r="G559" s="64" t="str">
        <f ca="1">IF(Dados_tratados[[#This Row],[Código CATSER ou Classe CATMAT]]="","",COUNTIF(catmat_col_range,Dados_tratados[[#This Row],[Concatenação ID 1-catálogo-código]])&amp;"-"&amp;Dados_tratados[[#This Row],[Concatenação ID 1-catálogo-código]])</f>
        <v/>
      </c>
      <c r="H559" s="65" t="str">
        <f ca="1">IFERROR(INDEX(INDIRECT(area_gestora&amp;"!$L$6:$L$1000"),linha_itemPAC+1),"")</f>
        <v/>
      </c>
      <c r="I559" s="66" t="str">
        <f ca="1">Dados_tratados[[#This Row],[Área Gestora]]&amp;"-"&amp;Dados_tratados[[#This Row],[ID PCA]]</f>
        <v>-</v>
      </c>
      <c r="K559" s="67" t="str">
        <f ca="1">IFERROR(SMALL(Dados_tratados[Concatenação ID 1-catálogo-código],ROW(Dados_tratados[[#This Row],[Concatenação ID 1-catálogo-código]])-2),"")</f>
        <v/>
      </c>
      <c r="L559" s="67" t="str">
        <f ca="1">IFERROR(INDEX('Tratamento de dados'!$S$3:$S$6,MATCH(VALUE(RIGHT(Dados_ordenados[[#This Row],[ID 1-catálogo-código]],1)),'Tratamento de dados'!$T$3:$T$6,0)),"")</f>
        <v/>
      </c>
      <c r="M559" s="67" t="str">
        <f ca="1">IFERROR(VALUE(MID(Dados_ordenados[[#This Row],[ID 1-catálogo-código]],2,7)),"")</f>
        <v/>
      </c>
      <c r="N559" s="68" t="str">
        <f ca="1">IFERROR(VLOOKUP(COUNTIF(catmat_ord_col_range,Dados_ordenados[[#This Row],[ID 1-catálogo-código]])&amp;"-"&amp;Dados_ordenados[[#This Row],[ID 1-catálogo-código]],Dados_tratados[[CATMAT/CATSER - Contagem de ocorrências]:[Área Gestora + ID]],2,FALSE),"")</f>
        <v/>
      </c>
      <c r="O559" s="69" t="str">
        <f ca="1">IFERROR(VLOOKUP(COUNTIF(catmat_ord_col_range,Dados_ordenados[[#This Row],[ID 1-catálogo-código]])&amp;"-"&amp;Dados_ordenados[[#This Row],[ID 1-catálogo-código]],Dados_tratados[[CATMAT/CATSER - Contagem de ocorrências]:[Área Gestora + ID]],3,FALSE),"")</f>
        <v/>
      </c>
      <c r="P559" s="70" t="str">
        <f ca="1">IF(OR(Dados_ordenados[[#This Row],[ID 1-catálogo-código]]="",Dados_ordenados[[#This Row],[ID 1-catálogo-código]]&lt;&gt;catmat_anterior),Dados_ordenados[[#This Row],[Área Gestora-ID]],areagestoraID_anterior&amp;", "&amp;Dados_ordenados[[#This Row],[Área Gestora-ID]])</f>
        <v/>
      </c>
      <c r="Q559" s="70" t="str">
        <f ca="1">IF(OR(Dados_ordenados[[#This Row],[ID 1-catálogo-código]]="",Dados_ordenados[[#This Row],[ID 1-catálogo-código]]&lt;&gt;catmat_proximo),Dados_ordenados[[#This Row],[ID concatenado por catálogo/código]],"")</f>
        <v/>
      </c>
    </row>
    <row r="560" spans="1:17" x14ac:dyDescent="0.25">
      <c r="A560" s="63" t="str">
        <f ca="1">area_gestora_concatenada</f>
        <v/>
      </c>
      <c r="B560" s="64" t="str">
        <f ca="1">IFERROR(IF(INDEX(INDIRECT(area_gestora&amp;"!$B$6:$B$1000"),linha_itemPAC+1)=0,"NÃO INFORMADO",INDEX(INDIRECT(area_gestora&amp;"!$B$6:$B$1000"),linha_itemPAC+1)),"")</f>
        <v/>
      </c>
      <c r="C560" s="64" t="str">
        <f ca="1">IFERROR(IF(INDEX(INDIRECT(area_gestora&amp;"!$D$6:$D$1000"),linha_itemPAC+1)="N/A","N/A", IF(INDEX(INDIRECT(area_gestora&amp;"!$D$6:$D$1000"),linha_itemPAC+1)="","NÃO INFORMADO", IF(INDEX(INDIRECT(area_gestora&amp;"!$D$6:$D$1000"),linha_itemPAC+1)=0,"NÃO INFORMADO", INDEX(INDIRECT(area_gestora&amp;"!$D$6:$D$1000"),linha_itemPAC+1)))),"")</f>
        <v/>
      </c>
      <c r="D560" s="64" t="str">
        <f ca="1">IFERROR(IF(ISERROR(VALUE(Dados_tratados[[#This Row],[Catálogo]]))=FALSE,Dados_tratados[[#This Row],[Catálogo]],VLOOKUP(Dados_tratados[[#This Row],[Catálogo]],$S$3:$T$6,2,FALSE)),"")</f>
        <v/>
      </c>
      <c r="E560" s="64" t="str">
        <f ca="1">IFERROR(IF(INDEX(INDIRECT(area_gestora&amp;"!$E$6:$E$1000"),linha_itemPAC+1)="N/A",9999999,
IF(INDEX(INDIRECT(area_gestora&amp;"!$E$6:$E$1000"),linha_itemPAC+1)="",0,
VALUE(INDEX(INDIRECT(area_gestora&amp;"!$E$6:$E$1000"),linha_itemPAC+1)))),"")</f>
        <v/>
      </c>
      <c r="F560" s="64" t="str">
        <f ca="1">IFERROR(IF(Dados_tratados[[#This Row],[Código CATSER ou Classe CATMAT]]="","",VALUE(1&amp;TEXT(Dados_tratados[[#This Row],[Código CATSER ou Classe CATMAT]],"0000000")&amp;Dados_tratados[[#This Row],[ID Catálogo]])),"")</f>
        <v/>
      </c>
      <c r="G560" s="64" t="str">
        <f ca="1">IF(Dados_tratados[[#This Row],[Código CATSER ou Classe CATMAT]]="","",COUNTIF(catmat_col_range,Dados_tratados[[#This Row],[Concatenação ID 1-catálogo-código]])&amp;"-"&amp;Dados_tratados[[#This Row],[Concatenação ID 1-catálogo-código]])</f>
        <v/>
      </c>
      <c r="H560" s="65" t="str">
        <f ca="1">IFERROR(INDEX(INDIRECT(area_gestora&amp;"!$L$6:$L$1000"),linha_itemPAC+1),"")</f>
        <v/>
      </c>
      <c r="I560" s="66" t="str">
        <f ca="1">Dados_tratados[[#This Row],[Área Gestora]]&amp;"-"&amp;Dados_tratados[[#This Row],[ID PCA]]</f>
        <v>-</v>
      </c>
      <c r="K560" s="67" t="str">
        <f ca="1">IFERROR(SMALL(Dados_tratados[Concatenação ID 1-catálogo-código],ROW(Dados_tratados[[#This Row],[Concatenação ID 1-catálogo-código]])-2),"")</f>
        <v/>
      </c>
      <c r="L560" s="67" t="str">
        <f ca="1">IFERROR(INDEX('Tratamento de dados'!$S$3:$S$6,MATCH(VALUE(RIGHT(Dados_ordenados[[#This Row],[ID 1-catálogo-código]],1)),'Tratamento de dados'!$T$3:$T$6,0)),"")</f>
        <v/>
      </c>
      <c r="M560" s="67" t="str">
        <f ca="1">IFERROR(VALUE(MID(Dados_ordenados[[#This Row],[ID 1-catálogo-código]],2,7)),"")</f>
        <v/>
      </c>
      <c r="N560" s="68" t="str">
        <f ca="1">IFERROR(VLOOKUP(COUNTIF(catmat_ord_col_range,Dados_ordenados[[#This Row],[ID 1-catálogo-código]])&amp;"-"&amp;Dados_ordenados[[#This Row],[ID 1-catálogo-código]],Dados_tratados[[CATMAT/CATSER - Contagem de ocorrências]:[Área Gestora + ID]],2,FALSE),"")</f>
        <v/>
      </c>
      <c r="O560" s="69" t="str">
        <f ca="1">IFERROR(VLOOKUP(COUNTIF(catmat_ord_col_range,Dados_ordenados[[#This Row],[ID 1-catálogo-código]])&amp;"-"&amp;Dados_ordenados[[#This Row],[ID 1-catálogo-código]],Dados_tratados[[CATMAT/CATSER - Contagem de ocorrências]:[Área Gestora + ID]],3,FALSE),"")</f>
        <v/>
      </c>
      <c r="P560" s="70" t="str">
        <f ca="1">IF(OR(Dados_ordenados[[#This Row],[ID 1-catálogo-código]]="",Dados_ordenados[[#This Row],[ID 1-catálogo-código]]&lt;&gt;catmat_anterior),Dados_ordenados[[#This Row],[Área Gestora-ID]],areagestoraID_anterior&amp;", "&amp;Dados_ordenados[[#This Row],[Área Gestora-ID]])</f>
        <v/>
      </c>
      <c r="Q560" s="70" t="str">
        <f ca="1">IF(OR(Dados_ordenados[[#This Row],[ID 1-catálogo-código]]="",Dados_ordenados[[#This Row],[ID 1-catálogo-código]]&lt;&gt;catmat_proximo),Dados_ordenados[[#This Row],[ID concatenado por catálogo/código]],"")</f>
        <v/>
      </c>
    </row>
    <row r="561" spans="1:17" x14ac:dyDescent="0.25">
      <c r="A561" s="63" t="str">
        <f ca="1">area_gestora_concatenada</f>
        <v/>
      </c>
      <c r="B561" s="64" t="str">
        <f ca="1">IFERROR(IF(INDEX(INDIRECT(area_gestora&amp;"!$B$6:$B$1000"),linha_itemPAC+1)=0,"NÃO INFORMADO",INDEX(INDIRECT(area_gestora&amp;"!$B$6:$B$1000"),linha_itemPAC+1)),"")</f>
        <v/>
      </c>
      <c r="C561" s="64" t="str">
        <f ca="1">IFERROR(IF(INDEX(INDIRECT(area_gestora&amp;"!$D$6:$D$1000"),linha_itemPAC+1)="N/A","N/A", IF(INDEX(INDIRECT(area_gestora&amp;"!$D$6:$D$1000"),linha_itemPAC+1)="","NÃO INFORMADO", IF(INDEX(INDIRECT(area_gestora&amp;"!$D$6:$D$1000"),linha_itemPAC+1)=0,"NÃO INFORMADO", INDEX(INDIRECT(area_gestora&amp;"!$D$6:$D$1000"),linha_itemPAC+1)))),"")</f>
        <v/>
      </c>
      <c r="D561" s="64" t="str">
        <f ca="1">IFERROR(IF(ISERROR(VALUE(Dados_tratados[[#This Row],[Catálogo]]))=FALSE,Dados_tratados[[#This Row],[Catálogo]],VLOOKUP(Dados_tratados[[#This Row],[Catálogo]],$S$3:$T$6,2,FALSE)),"")</f>
        <v/>
      </c>
      <c r="E561" s="64" t="str">
        <f ca="1">IFERROR(IF(INDEX(INDIRECT(area_gestora&amp;"!$E$6:$E$1000"),linha_itemPAC+1)="N/A",9999999,
IF(INDEX(INDIRECT(area_gestora&amp;"!$E$6:$E$1000"),linha_itemPAC+1)="",0,
VALUE(INDEX(INDIRECT(area_gestora&amp;"!$E$6:$E$1000"),linha_itemPAC+1)))),"")</f>
        <v/>
      </c>
      <c r="F561" s="64" t="str">
        <f ca="1">IFERROR(IF(Dados_tratados[[#This Row],[Código CATSER ou Classe CATMAT]]="","",VALUE(1&amp;TEXT(Dados_tratados[[#This Row],[Código CATSER ou Classe CATMAT]],"0000000")&amp;Dados_tratados[[#This Row],[ID Catálogo]])),"")</f>
        <v/>
      </c>
      <c r="G561" s="64" t="str">
        <f ca="1">IF(Dados_tratados[[#This Row],[Código CATSER ou Classe CATMAT]]="","",COUNTIF(catmat_col_range,Dados_tratados[[#This Row],[Concatenação ID 1-catálogo-código]])&amp;"-"&amp;Dados_tratados[[#This Row],[Concatenação ID 1-catálogo-código]])</f>
        <v/>
      </c>
      <c r="H561" s="65" t="str">
        <f ca="1">IFERROR(INDEX(INDIRECT(area_gestora&amp;"!$L$6:$L$1000"),linha_itemPAC+1),"")</f>
        <v/>
      </c>
      <c r="I561" s="66" t="str">
        <f ca="1">Dados_tratados[[#This Row],[Área Gestora]]&amp;"-"&amp;Dados_tratados[[#This Row],[ID PCA]]</f>
        <v>-</v>
      </c>
      <c r="K561" s="67" t="str">
        <f ca="1">IFERROR(SMALL(Dados_tratados[Concatenação ID 1-catálogo-código],ROW(Dados_tratados[[#This Row],[Concatenação ID 1-catálogo-código]])-2),"")</f>
        <v/>
      </c>
      <c r="L561" s="67" t="str">
        <f ca="1">IFERROR(INDEX('Tratamento de dados'!$S$3:$S$6,MATCH(VALUE(RIGHT(Dados_ordenados[[#This Row],[ID 1-catálogo-código]],1)),'Tratamento de dados'!$T$3:$T$6,0)),"")</f>
        <v/>
      </c>
      <c r="M561" s="67" t="str">
        <f ca="1">IFERROR(VALUE(MID(Dados_ordenados[[#This Row],[ID 1-catálogo-código]],2,7)),"")</f>
        <v/>
      </c>
      <c r="N561" s="68" t="str">
        <f ca="1">IFERROR(VLOOKUP(COUNTIF(catmat_ord_col_range,Dados_ordenados[[#This Row],[ID 1-catálogo-código]])&amp;"-"&amp;Dados_ordenados[[#This Row],[ID 1-catálogo-código]],Dados_tratados[[CATMAT/CATSER - Contagem de ocorrências]:[Área Gestora + ID]],2,FALSE),"")</f>
        <v/>
      </c>
      <c r="O561" s="69" t="str">
        <f ca="1">IFERROR(VLOOKUP(COUNTIF(catmat_ord_col_range,Dados_ordenados[[#This Row],[ID 1-catálogo-código]])&amp;"-"&amp;Dados_ordenados[[#This Row],[ID 1-catálogo-código]],Dados_tratados[[CATMAT/CATSER - Contagem de ocorrências]:[Área Gestora + ID]],3,FALSE),"")</f>
        <v/>
      </c>
      <c r="P561" s="70" t="str">
        <f ca="1">IF(OR(Dados_ordenados[[#This Row],[ID 1-catálogo-código]]="",Dados_ordenados[[#This Row],[ID 1-catálogo-código]]&lt;&gt;catmat_anterior),Dados_ordenados[[#This Row],[Área Gestora-ID]],areagestoraID_anterior&amp;", "&amp;Dados_ordenados[[#This Row],[Área Gestora-ID]])</f>
        <v/>
      </c>
      <c r="Q561" s="70" t="str">
        <f ca="1">IF(OR(Dados_ordenados[[#This Row],[ID 1-catálogo-código]]="",Dados_ordenados[[#This Row],[ID 1-catálogo-código]]&lt;&gt;catmat_proximo),Dados_ordenados[[#This Row],[ID concatenado por catálogo/código]],"")</f>
        <v/>
      </c>
    </row>
    <row r="562" spans="1:17" x14ac:dyDescent="0.25">
      <c r="A562" s="63" t="str">
        <f ca="1">area_gestora_concatenada</f>
        <v/>
      </c>
      <c r="B562" s="64" t="str">
        <f ca="1">IFERROR(IF(INDEX(INDIRECT(area_gestora&amp;"!$B$6:$B$1000"),linha_itemPAC+1)=0,"NÃO INFORMADO",INDEX(INDIRECT(area_gestora&amp;"!$B$6:$B$1000"),linha_itemPAC+1)),"")</f>
        <v/>
      </c>
      <c r="C562" s="64" t="str">
        <f ca="1">IFERROR(IF(INDEX(INDIRECT(area_gestora&amp;"!$D$6:$D$1000"),linha_itemPAC+1)="N/A","N/A", IF(INDEX(INDIRECT(area_gestora&amp;"!$D$6:$D$1000"),linha_itemPAC+1)="","NÃO INFORMADO", IF(INDEX(INDIRECT(area_gestora&amp;"!$D$6:$D$1000"),linha_itemPAC+1)=0,"NÃO INFORMADO", INDEX(INDIRECT(area_gestora&amp;"!$D$6:$D$1000"),linha_itemPAC+1)))),"")</f>
        <v/>
      </c>
      <c r="D562" s="64" t="str">
        <f ca="1">IFERROR(IF(ISERROR(VALUE(Dados_tratados[[#This Row],[Catálogo]]))=FALSE,Dados_tratados[[#This Row],[Catálogo]],VLOOKUP(Dados_tratados[[#This Row],[Catálogo]],$S$3:$T$6,2,FALSE)),"")</f>
        <v/>
      </c>
      <c r="E562" s="64" t="str">
        <f ca="1">IFERROR(IF(INDEX(INDIRECT(area_gestora&amp;"!$E$6:$E$1000"),linha_itemPAC+1)="N/A",9999999,
IF(INDEX(INDIRECT(area_gestora&amp;"!$E$6:$E$1000"),linha_itemPAC+1)="",0,
VALUE(INDEX(INDIRECT(area_gestora&amp;"!$E$6:$E$1000"),linha_itemPAC+1)))),"")</f>
        <v/>
      </c>
      <c r="F562" s="64" t="str">
        <f ca="1">IFERROR(IF(Dados_tratados[[#This Row],[Código CATSER ou Classe CATMAT]]="","",VALUE(1&amp;TEXT(Dados_tratados[[#This Row],[Código CATSER ou Classe CATMAT]],"0000000")&amp;Dados_tratados[[#This Row],[ID Catálogo]])),"")</f>
        <v/>
      </c>
      <c r="G562" s="64" t="str">
        <f ca="1">IF(Dados_tratados[[#This Row],[Código CATSER ou Classe CATMAT]]="","",COUNTIF(catmat_col_range,Dados_tratados[[#This Row],[Concatenação ID 1-catálogo-código]])&amp;"-"&amp;Dados_tratados[[#This Row],[Concatenação ID 1-catálogo-código]])</f>
        <v/>
      </c>
      <c r="H562" s="65" t="str">
        <f ca="1">IFERROR(INDEX(INDIRECT(area_gestora&amp;"!$L$6:$L$1000"),linha_itemPAC+1),"")</f>
        <v/>
      </c>
      <c r="I562" s="66" t="str">
        <f ca="1">Dados_tratados[[#This Row],[Área Gestora]]&amp;"-"&amp;Dados_tratados[[#This Row],[ID PCA]]</f>
        <v>-</v>
      </c>
      <c r="K562" s="67" t="str">
        <f ca="1">IFERROR(SMALL(Dados_tratados[Concatenação ID 1-catálogo-código],ROW(Dados_tratados[[#This Row],[Concatenação ID 1-catálogo-código]])-2),"")</f>
        <v/>
      </c>
      <c r="L562" s="67" t="str">
        <f ca="1">IFERROR(INDEX('Tratamento de dados'!$S$3:$S$6,MATCH(VALUE(RIGHT(Dados_ordenados[[#This Row],[ID 1-catálogo-código]],1)),'Tratamento de dados'!$T$3:$T$6,0)),"")</f>
        <v/>
      </c>
      <c r="M562" s="67" t="str">
        <f ca="1">IFERROR(VALUE(MID(Dados_ordenados[[#This Row],[ID 1-catálogo-código]],2,7)),"")</f>
        <v/>
      </c>
      <c r="N562" s="68" t="str">
        <f ca="1">IFERROR(VLOOKUP(COUNTIF(catmat_ord_col_range,Dados_ordenados[[#This Row],[ID 1-catálogo-código]])&amp;"-"&amp;Dados_ordenados[[#This Row],[ID 1-catálogo-código]],Dados_tratados[[CATMAT/CATSER - Contagem de ocorrências]:[Área Gestora + ID]],2,FALSE),"")</f>
        <v/>
      </c>
      <c r="O562" s="69" t="str">
        <f ca="1">IFERROR(VLOOKUP(COUNTIF(catmat_ord_col_range,Dados_ordenados[[#This Row],[ID 1-catálogo-código]])&amp;"-"&amp;Dados_ordenados[[#This Row],[ID 1-catálogo-código]],Dados_tratados[[CATMAT/CATSER - Contagem de ocorrências]:[Área Gestora + ID]],3,FALSE),"")</f>
        <v/>
      </c>
      <c r="P562" s="70" t="str">
        <f ca="1">IF(OR(Dados_ordenados[[#This Row],[ID 1-catálogo-código]]="",Dados_ordenados[[#This Row],[ID 1-catálogo-código]]&lt;&gt;catmat_anterior),Dados_ordenados[[#This Row],[Área Gestora-ID]],areagestoraID_anterior&amp;", "&amp;Dados_ordenados[[#This Row],[Área Gestora-ID]])</f>
        <v/>
      </c>
      <c r="Q562" s="70" t="str">
        <f ca="1">IF(OR(Dados_ordenados[[#This Row],[ID 1-catálogo-código]]="",Dados_ordenados[[#This Row],[ID 1-catálogo-código]]&lt;&gt;catmat_proximo),Dados_ordenados[[#This Row],[ID concatenado por catálogo/código]],"")</f>
        <v/>
      </c>
    </row>
    <row r="563" spans="1:17" x14ac:dyDescent="0.25">
      <c r="A563" s="63" t="str">
        <f ca="1">area_gestora_concatenada</f>
        <v/>
      </c>
      <c r="B563" s="64" t="str">
        <f ca="1">IFERROR(IF(INDEX(INDIRECT(area_gestora&amp;"!$B$6:$B$1000"),linha_itemPAC+1)=0,"NÃO INFORMADO",INDEX(INDIRECT(area_gestora&amp;"!$B$6:$B$1000"),linha_itemPAC+1)),"")</f>
        <v/>
      </c>
      <c r="C563" s="64" t="str">
        <f ca="1">IFERROR(IF(INDEX(INDIRECT(area_gestora&amp;"!$D$6:$D$1000"),linha_itemPAC+1)="N/A","N/A", IF(INDEX(INDIRECT(area_gestora&amp;"!$D$6:$D$1000"),linha_itemPAC+1)="","NÃO INFORMADO", IF(INDEX(INDIRECT(area_gestora&amp;"!$D$6:$D$1000"),linha_itemPAC+1)=0,"NÃO INFORMADO", INDEX(INDIRECT(area_gestora&amp;"!$D$6:$D$1000"),linha_itemPAC+1)))),"")</f>
        <v/>
      </c>
      <c r="D563" s="64" t="str">
        <f ca="1">IFERROR(IF(ISERROR(VALUE(Dados_tratados[[#This Row],[Catálogo]]))=FALSE,Dados_tratados[[#This Row],[Catálogo]],VLOOKUP(Dados_tratados[[#This Row],[Catálogo]],$S$3:$T$6,2,FALSE)),"")</f>
        <v/>
      </c>
      <c r="E563" s="64" t="str">
        <f ca="1">IFERROR(IF(INDEX(INDIRECT(area_gestora&amp;"!$E$6:$E$1000"),linha_itemPAC+1)="N/A",9999999,
IF(INDEX(INDIRECT(area_gestora&amp;"!$E$6:$E$1000"),linha_itemPAC+1)="",0,
VALUE(INDEX(INDIRECT(area_gestora&amp;"!$E$6:$E$1000"),linha_itemPAC+1)))),"")</f>
        <v/>
      </c>
      <c r="F563" s="64" t="str">
        <f ca="1">IFERROR(IF(Dados_tratados[[#This Row],[Código CATSER ou Classe CATMAT]]="","",VALUE(1&amp;TEXT(Dados_tratados[[#This Row],[Código CATSER ou Classe CATMAT]],"0000000")&amp;Dados_tratados[[#This Row],[ID Catálogo]])),"")</f>
        <v/>
      </c>
      <c r="G563" s="64" t="str">
        <f ca="1">IF(Dados_tratados[[#This Row],[Código CATSER ou Classe CATMAT]]="","",COUNTIF(catmat_col_range,Dados_tratados[[#This Row],[Concatenação ID 1-catálogo-código]])&amp;"-"&amp;Dados_tratados[[#This Row],[Concatenação ID 1-catálogo-código]])</f>
        <v/>
      </c>
      <c r="H563" s="65" t="str">
        <f ca="1">IFERROR(INDEX(INDIRECT(area_gestora&amp;"!$L$6:$L$1000"),linha_itemPAC+1),"")</f>
        <v/>
      </c>
      <c r="I563" s="66" t="str">
        <f ca="1">Dados_tratados[[#This Row],[Área Gestora]]&amp;"-"&amp;Dados_tratados[[#This Row],[ID PCA]]</f>
        <v>-</v>
      </c>
      <c r="K563" s="67" t="str">
        <f ca="1">IFERROR(SMALL(Dados_tratados[Concatenação ID 1-catálogo-código],ROW(Dados_tratados[[#This Row],[Concatenação ID 1-catálogo-código]])-2),"")</f>
        <v/>
      </c>
      <c r="L563" s="67" t="str">
        <f ca="1">IFERROR(INDEX('Tratamento de dados'!$S$3:$S$6,MATCH(VALUE(RIGHT(Dados_ordenados[[#This Row],[ID 1-catálogo-código]],1)),'Tratamento de dados'!$T$3:$T$6,0)),"")</f>
        <v/>
      </c>
      <c r="M563" s="67" t="str">
        <f ca="1">IFERROR(VALUE(MID(Dados_ordenados[[#This Row],[ID 1-catálogo-código]],2,7)),"")</f>
        <v/>
      </c>
      <c r="N563" s="68" t="str">
        <f ca="1">IFERROR(VLOOKUP(COUNTIF(catmat_ord_col_range,Dados_ordenados[[#This Row],[ID 1-catálogo-código]])&amp;"-"&amp;Dados_ordenados[[#This Row],[ID 1-catálogo-código]],Dados_tratados[[CATMAT/CATSER - Contagem de ocorrências]:[Área Gestora + ID]],2,FALSE),"")</f>
        <v/>
      </c>
      <c r="O563" s="69" t="str">
        <f ca="1">IFERROR(VLOOKUP(COUNTIF(catmat_ord_col_range,Dados_ordenados[[#This Row],[ID 1-catálogo-código]])&amp;"-"&amp;Dados_ordenados[[#This Row],[ID 1-catálogo-código]],Dados_tratados[[CATMAT/CATSER - Contagem de ocorrências]:[Área Gestora + ID]],3,FALSE),"")</f>
        <v/>
      </c>
      <c r="P563" s="70" t="str">
        <f ca="1">IF(OR(Dados_ordenados[[#This Row],[ID 1-catálogo-código]]="",Dados_ordenados[[#This Row],[ID 1-catálogo-código]]&lt;&gt;catmat_anterior),Dados_ordenados[[#This Row],[Área Gestora-ID]],areagestoraID_anterior&amp;", "&amp;Dados_ordenados[[#This Row],[Área Gestora-ID]])</f>
        <v/>
      </c>
      <c r="Q563" s="70" t="str">
        <f ca="1">IF(OR(Dados_ordenados[[#This Row],[ID 1-catálogo-código]]="",Dados_ordenados[[#This Row],[ID 1-catálogo-código]]&lt;&gt;catmat_proximo),Dados_ordenados[[#This Row],[ID concatenado por catálogo/código]],"")</f>
        <v/>
      </c>
    </row>
    <row r="564" spans="1:17" x14ac:dyDescent="0.25">
      <c r="A564" s="63" t="str">
        <f ca="1">area_gestora_concatenada</f>
        <v/>
      </c>
      <c r="B564" s="64" t="str">
        <f ca="1">IFERROR(IF(INDEX(INDIRECT(area_gestora&amp;"!$B$6:$B$1000"),linha_itemPAC+1)=0,"NÃO INFORMADO",INDEX(INDIRECT(area_gestora&amp;"!$B$6:$B$1000"),linha_itemPAC+1)),"")</f>
        <v/>
      </c>
      <c r="C564" s="64" t="str">
        <f ca="1">IFERROR(IF(INDEX(INDIRECT(area_gestora&amp;"!$D$6:$D$1000"),linha_itemPAC+1)="N/A","N/A", IF(INDEX(INDIRECT(area_gestora&amp;"!$D$6:$D$1000"),linha_itemPAC+1)="","NÃO INFORMADO", IF(INDEX(INDIRECT(area_gestora&amp;"!$D$6:$D$1000"),linha_itemPAC+1)=0,"NÃO INFORMADO", INDEX(INDIRECT(area_gestora&amp;"!$D$6:$D$1000"),linha_itemPAC+1)))),"")</f>
        <v/>
      </c>
      <c r="D564" s="64" t="str">
        <f ca="1">IFERROR(IF(ISERROR(VALUE(Dados_tratados[[#This Row],[Catálogo]]))=FALSE,Dados_tratados[[#This Row],[Catálogo]],VLOOKUP(Dados_tratados[[#This Row],[Catálogo]],$S$3:$T$6,2,FALSE)),"")</f>
        <v/>
      </c>
      <c r="E564" s="64" t="str">
        <f ca="1">IFERROR(IF(INDEX(INDIRECT(area_gestora&amp;"!$E$6:$E$1000"),linha_itemPAC+1)="N/A",9999999,
IF(INDEX(INDIRECT(area_gestora&amp;"!$E$6:$E$1000"),linha_itemPAC+1)="",0,
VALUE(INDEX(INDIRECT(area_gestora&amp;"!$E$6:$E$1000"),linha_itemPAC+1)))),"")</f>
        <v/>
      </c>
      <c r="F564" s="64" t="str">
        <f ca="1">IFERROR(IF(Dados_tratados[[#This Row],[Código CATSER ou Classe CATMAT]]="","",VALUE(1&amp;TEXT(Dados_tratados[[#This Row],[Código CATSER ou Classe CATMAT]],"0000000")&amp;Dados_tratados[[#This Row],[ID Catálogo]])),"")</f>
        <v/>
      </c>
      <c r="G564" s="64" t="str">
        <f ca="1">IF(Dados_tratados[[#This Row],[Código CATSER ou Classe CATMAT]]="","",COUNTIF(catmat_col_range,Dados_tratados[[#This Row],[Concatenação ID 1-catálogo-código]])&amp;"-"&amp;Dados_tratados[[#This Row],[Concatenação ID 1-catálogo-código]])</f>
        <v/>
      </c>
      <c r="H564" s="65" t="str">
        <f ca="1">IFERROR(INDEX(INDIRECT(area_gestora&amp;"!$L$6:$L$1000"),linha_itemPAC+1),"")</f>
        <v/>
      </c>
      <c r="I564" s="66" t="str">
        <f ca="1">Dados_tratados[[#This Row],[Área Gestora]]&amp;"-"&amp;Dados_tratados[[#This Row],[ID PCA]]</f>
        <v>-</v>
      </c>
      <c r="K564" s="67" t="str">
        <f ca="1">IFERROR(SMALL(Dados_tratados[Concatenação ID 1-catálogo-código],ROW(Dados_tratados[[#This Row],[Concatenação ID 1-catálogo-código]])-2),"")</f>
        <v/>
      </c>
      <c r="L564" s="67" t="str">
        <f ca="1">IFERROR(INDEX('Tratamento de dados'!$S$3:$S$6,MATCH(VALUE(RIGHT(Dados_ordenados[[#This Row],[ID 1-catálogo-código]],1)),'Tratamento de dados'!$T$3:$T$6,0)),"")</f>
        <v/>
      </c>
      <c r="M564" s="67" t="str">
        <f ca="1">IFERROR(VALUE(MID(Dados_ordenados[[#This Row],[ID 1-catálogo-código]],2,7)),"")</f>
        <v/>
      </c>
      <c r="N564" s="68" t="str">
        <f ca="1">IFERROR(VLOOKUP(COUNTIF(catmat_ord_col_range,Dados_ordenados[[#This Row],[ID 1-catálogo-código]])&amp;"-"&amp;Dados_ordenados[[#This Row],[ID 1-catálogo-código]],Dados_tratados[[CATMAT/CATSER - Contagem de ocorrências]:[Área Gestora + ID]],2,FALSE),"")</f>
        <v/>
      </c>
      <c r="O564" s="69" t="str">
        <f ca="1">IFERROR(VLOOKUP(COUNTIF(catmat_ord_col_range,Dados_ordenados[[#This Row],[ID 1-catálogo-código]])&amp;"-"&amp;Dados_ordenados[[#This Row],[ID 1-catálogo-código]],Dados_tratados[[CATMAT/CATSER - Contagem de ocorrências]:[Área Gestora + ID]],3,FALSE),"")</f>
        <v/>
      </c>
      <c r="P564" s="70" t="str">
        <f ca="1">IF(OR(Dados_ordenados[[#This Row],[ID 1-catálogo-código]]="",Dados_ordenados[[#This Row],[ID 1-catálogo-código]]&lt;&gt;catmat_anterior),Dados_ordenados[[#This Row],[Área Gestora-ID]],areagestoraID_anterior&amp;", "&amp;Dados_ordenados[[#This Row],[Área Gestora-ID]])</f>
        <v/>
      </c>
      <c r="Q564" s="70" t="str">
        <f ca="1">IF(OR(Dados_ordenados[[#This Row],[ID 1-catálogo-código]]="",Dados_ordenados[[#This Row],[ID 1-catálogo-código]]&lt;&gt;catmat_proximo),Dados_ordenados[[#This Row],[ID concatenado por catálogo/código]],"")</f>
        <v/>
      </c>
    </row>
    <row r="565" spans="1:17" x14ac:dyDescent="0.25">
      <c r="A565" s="63" t="str">
        <f ca="1">area_gestora_concatenada</f>
        <v/>
      </c>
      <c r="B565" s="64" t="str">
        <f ca="1">IFERROR(IF(INDEX(INDIRECT(area_gestora&amp;"!$B$6:$B$1000"),linha_itemPAC+1)=0,"NÃO INFORMADO",INDEX(INDIRECT(area_gestora&amp;"!$B$6:$B$1000"),linha_itemPAC+1)),"")</f>
        <v/>
      </c>
      <c r="C565" s="64" t="str">
        <f ca="1">IFERROR(IF(INDEX(INDIRECT(area_gestora&amp;"!$D$6:$D$1000"),linha_itemPAC+1)="N/A","N/A", IF(INDEX(INDIRECT(area_gestora&amp;"!$D$6:$D$1000"),linha_itemPAC+1)="","NÃO INFORMADO", IF(INDEX(INDIRECT(area_gestora&amp;"!$D$6:$D$1000"),linha_itemPAC+1)=0,"NÃO INFORMADO", INDEX(INDIRECT(area_gestora&amp;"!$D$6:$D$1000"),linha_itemPAC+1)))),"")</f>
        <v/>
      </c>
      <c r="D565" s="64" t="str">
        <f ca="1">IFERROR(IF(ISERROR(VALUE(Dados_tratados[[#This Row],[Catálogo]]))=FALSE,Dados_tratados[[#This Row],[Catálogo]],VLOOKUP(Dados_tratados[[#This Row],[Catálogo]],$S$3:$T$6,2,FALSE)),"")</f>
        <v/>
      </c>
      <c r="E565" s="64" t="str">
        <f ca="1">IFERROR(IF(INDEX(INDIRECT(area_gestora&amp;"!$E$6:$E$1000"),linha_itemPAC+1)="N/A",9999999,
IF(INDEX(INDIRECT(area_gestora&amp;"!$E$6:$E$1000"),linha_itemPAC+1)="",0,
VALUE(INDEX(INDIRECT(area_gestora&amp;"!$E$6:$E$1000"),linha_itemPAC+1)))),"")</f>
        <v/>
      </c>
      <c r="F565" s="64" t="str">
        <f ca="1">IFERROR(IF(Dados_tratados[[#This Row],[Código CATSER ou Classe CATMAT]]="","",VALUE(1&amp;TEXT(Dados_tratados[[#This Row],[Código CATSER ou Classe CATMAT]],"0000000")&amp;Dados_tratados[[#This Row],[ID Catálogo]])),"")</f>
        <v/>
      </c>
      <c r="G565" s="64" t="str">
        <f ca="1">IF(Dados_tratados[[#This Row],[Código CATSER ou Classe CATMAT]]="","",COUNTIF(catmat_col_range,Dados_tratados[[#This Row],[Concatenação ID 1-catálogo-código]])&amp;"-"&amp;Dados_tratados[[#This Row],[Concatenação ID 1-catálogo-código]])</f>
        <v/>
      </c>
      <c r="H565" s="65" t="str">
        <f ca="1">IFERROR(INDEX(INDIRECT(area_gestora&amp;"!$L$6:$L$1000"),linha_itemPAC+1),"")</f>
        <v/>
      </c>
      <c r="I565" s="66" t="str">
        <f ca="1">Dados_tratados[[#This Row],[Área Gestora]]&amp;"-"&amp;Dados_tratados[[#This Row],[ID PCA]]</f>
        <v>-</v>
      </c>
      <c r="K565" s="67" t="str">
        <f ca="1">IFERROR(SMALL(Dados_tratados[Concatenação ID 1-catálogo-código],ROW(Dados_tratados[[#This Row],[Concatenação ID 1-catálogo-código]])-2),"")</f>
        <v/>
      </c>
      <c r="L565" s="67" t="str">
        <f ca="1">IFERROR(INDEX('Tratamento de dados'!$S$3:$S$6,MATCH(VALUE(RIGHT(Dados_ordenados[[#This Row],[ID 1-catálogo-código]],1)),'Tratamento de dados'!$T$3:$T$6,0)),"")</f>
        <v/>
      </c>
      <c r="M565" s="67" t="str">
        <f ca="1">IFERROR(VALUE(MID(Dados_ordenados[[#This Row],[ID 1-catálogo-código]],2,7)),"")</f>
        <v/>
      </c>
      <c r="N565" s="68" t="str">
        <f ca="1">IFERROR(VLOOKUP(COUNTIF(catmat_ord_col_range,Dados_ordenados[[#This Row],[ID 1-catálogo-código]])&amp;"-"&amp;Dados_ordenados[[#This Row],[ID 1-catálogo-código]],Dados_tratados[[CATMAT/CATSER - Contagem de ocorrências]:[Área Gestora + ID]],2,FALSE),"")</f>
        <v/>
      </c>
      <c r="O565" s="69" t="str">
        <f ca="1">IFERROR(VLOOKUP(COUNTIF(catmat_ord_col_range,Dados_ordenados[[#This Row],[ID 1-catálogo-código]])&amp;"-"&amp;Dados_ordenados[[#This Row],[ID 1-catálogo-código]],Dados_tratados[[CATMAT/CATSER - Contagem de ocorrências]:[Área Gestora + ID]],3,FALSE),"")</f>
        <v/>
      </c>
      <c r="P565" s="70" t="str">
        <f ca="1">IF(OR(Dados_ordenados[[#This Row],[ID 1-catálogo-código]]="",Dados_ordenados[[#This Row],[ID 1-catálogo-código]]&lt;&gt;catmat_anterior),Dados_ordenados[[#This Row],[Área Gestora-ID]],areagestoraID_anterior&amp;", "&amp;Dados_ordenados[[#This Row],[Área Gestora-ID]])</f>
        <v/>
      </c>
      <c r="Q565" s="70" t="str">
        <f ca="1">IF(OR(Dados_ordenados[[#This Row],[ID 1-catálogo-código]]="",Dados_ordenados[[#This Row],[ID 1-catálogo-código]]&lt;&gt;catmat_proximo),Dados_ordenados[[#This Row],[ID concatenado por catálogo/código]],"")</f>
        <v/>
      </c>
    </row>
    <row r="566" spans="1:17" x14ac:dyDescent="0.25">
      <c r="A566" s="63" t="str">
        <f ca="1">area_gestora_concatenada</f>
        <v/>
      </c>
      <c r="B566" s="64" t="str">
        <f ca="1">IFERROR(IF(INDEX(INDIRECT(area_gestora&amp;"!$B$6:$B$1000"),linha_itemPAC+1)=0,"NÃO INFORMADO",INDEX(INDIRECT(area_gestora&amp;"!$B$6:$B$1000"),linha_itemPAC+1)),"")</f>
        <v/>
      </c>
      <c r="C566" s="64" t="str">
        <f ca="1">IFERROR(IF(INDEX(INDIRECT(area_gestora&amp;"!$D$6:$D$1000"),linha_itemPAC+1)="N/A","N/A", IF(INDEX(INDIRECT(area_gestora&amp;"!$D$6:$D$1000"),linha_itemPAC+1)="","NÃO INFORMADO", IF(INDEX(INDIRECT(area_gestora&amp;"!$D$6:$D$1000"),linha_itemPAC+1)=0,"NÃO INFORMADO", INDEX(INDIRECT(area_gestora&amp;"!$D$6:$D$1000"),linha_itemPAC+1)))),"")</f>
        <v/>
      </c>
      <c r="D566" s="64" t="str">
        <f ca="1">IFERROR(IF(ISERROR(VALUE(Dados_tratados[[#This Row],[Catálogo]]))=FALSE,Dados_tratados[[#This Row],[Catálogo]],VLOOKUP(Dados_tratados[[#This Row],[Catálogo]],$S$3:$T$6,2,FALSE)),"")</f>
        <v/>
      </c>
      <c r="E566" s="64" t="str">
        <f ca="1">IFERROR(IF(INDEX(INDIRECT(area_gestora&amp;"!$E$6:$E$1000"),linha_itemPAC+1)="N/A",9999999,
IF(INDEX(INDIRECT(area_gestora&amp;"!$E$6:$E$1000"),linha_itemPAC+1)="",0,
VALUE(INDEX(INDIRECT(area_gestora&amp;"!$E$6:$E$1000"),linha_itemPAC+1)))),"")</f>
        <v/>
      </c>
      <c r="F566" s="64" t="str">
        <f ca="1">IFERROR(IF(Dados_tratados[[#This Row],[Código CATSER ou Classe CATMAT]]="","",VALUE(1&amp;TEXT(Dados_tratados[[#This Row],[Código CATSER ou Classe CATMAT]],"0000000")&amp;Dados_tratados[[#This Row],[ID Catálogo]])),"")</f>
        <v/>
      </c>
      <c r="G566" s="64" t="str">
        <f ca="1">IF(Dados_tratados[[#This Row],[Código CATSER ou Classe CATMAT]]="","",COUNTIF(catmat_col_range,Dados_tratados[[#This Row],[Concatenação ID 1-catálogo-código]])&amp;"-"&amp;Dados_tratados[[#This Row],[Concatenação ID 1-catálogo-código]])</f>
        <v/>
      </c>
      <c r="H566" s="65" t="str">
        <f ca="1">IFERROR(INDEX(INDIRECT(area_gestora&amp;"!$L$6:$L$1000"),linha_itemPAC+1),"")</f>
        <v/>
      </c>
      <c r="I566" s="66" t="str">
        <f ca="1">Dados_tratados[[#This Row],[Área Gestora]]&amp;"-"&amp;Dados_tratados[[#This Row],[ID PCA]]</f>
        <v>-</v>
      </c>
      <c r="K566" s="67" t="str">
        <f ca="1">IFERROR(SMALL(Dados_tratados[Concatenação ID 1-catálogo-código],ROW(Dados_tratados[[#This Row],[Concatenação ID 1-catálogo-código]])-2),"")</f>
        <v/>
      </c>
      <c r="L566" s="67" t="str">
        <f ca="1">IFERROR(INDEX('Tratamento de dados'!$S$3:$S$6,MATCH(VALUE(RIGHT(Dados_ordenados[[#This Row],[ID 1-catálogo-código]],1)),'Tratamento de dados'!$T$3:$T$6,0)),"")</f>
        <v/>
      </c>
      <c r="M566" s="67" t="str">
        <f ca="1">IFERROR(VALUE(MID(Dados_ordenados[[#This Row],[ID 1-catálogo-código]],2,7)),"")</f>
        <v/>
      </c>
      <c r="N566" s="68" t="str">
        <f ca="1">IFERROR(VLOOKUP(COUNTIF(catmat_ord_col_range,Dados_ordenados[[#This Row],[ID 1-catálogo-código]])&amp;"-"&amp;Dados_ordenados[[#This Row],[ID 1-catálogo-código]],Dados_tratados[[CATMAT/CATSER - Contagem de ocorrências]:[Área Gestora + ID]],2,FALSE),"")</f>
        <v/>
      </c>
      <c r="O566" s="69" t="str">
        <f ca="1">IFERROR(VLOOKUP(COUNTIF(catmat_ord_col_range,Dados_ordenados[[#This Row],[ID 1-catálogo-código]])&amp;"-"&amp;Dados_ordenados[[#This Row],[ID 1-catálogo-código]],Dados_tratados[[CATMAT/CATSER - Contagem de ocorrências]:[Área Gestora + ID]],3,FALSE),"")</f>
        <v/>
      </c>
      <c r="P566" s="70" t="str">
        <f ca="1">IF(OR(Dados_ordenados[[#This Row],[ID 1-catálogo-código]]="",Dados_ordenados[[#This Row],[ID 1-catálogo-código]]&lt;&gt;catmat_anterior),Dados_ordenados[[#This Row],[Área Gestora-ID]],areagestoraID_anterior&amp;", "&amp;Dados_ordenados[[#This Row],[Área Gestora-ID]])</f>
        <v/>
      </c>
      <c r="Q566" s="70" t="str">
        <f ca="1">IF(OR(Dados_ordenados[[#This Row],[ID 1-catálogo-código]]="",Dados_ordenados[[#This Row],[ID 1-catálogo-código]]&lt;&gt;catmat_proximo),Dados_ordenados[[#This Row],[ID concatenado por catálogo/código]],"")</f>
        <v/>
      </c>
    </row>
    <row r="567" spans="1:17" x14ac:dyDescent="0.25">
      <c r="A567" s="63" t="str">
        <f ca="1">area_gestora_concatenada</f>
        <v/>
      </c>
      <c r="B567" s="64" t="str">
        <f ca="1">IFERROR(IF(INDEX(INDIRECT(area_gestora&amp;"!$B$6:$B$1000"),linha_itemPAC+1)=0,"NÃO INFORMADO",INDEX(INDIRECT(area_gestora&amp;"!$B$6:$B$1000"),linha_itemPAC+1)),"")</f>
        <v/>
      </c>
      <c r="C567" s="64" t="str">
        <f ca="1">IFERROR(IF(INDEX(INDIRECT(area_gestora&amp;"!$D$6:$D$1000"),linha_itemPAC+1)="N/A","N/A", IF(INDEX(INDIRECT(area_gestora&amp;"!$D$6:$D$1000"),linha_itemPAC+1)="","NÃO INFORMADO", IF(INDEX(INDIRECT(area_gestora&amp;"!$D$6:$D$1000"),linha_itemPAC+1)=0,"NÃO INFORMADO", INDEX(INDIRECT(area_gestora&amp;"!$D$6:$D$1000"),linha_itemPAC+1)))),"")</f>
        <v/>
      </c>
      <c r="D567" s="64" t="str">
        <f ca="1">IFERROR(IF(ISERROR(VALUE(Dados_tratados[[#This Row],[Catálogo]]))=FALSE,Dados_tratados[[#This Row],[Catálogo]],VLOOKUP(Dados_tratados[[#This Row],[Catálogo]],$S$3:$T$6,2,FALSE)),"")</f>
        <v/>
      </c>
      <c r="E567" s="64" t="str">
        <f ca="1">IFERROR(IF(INDEX(INDIRECT(area_gestora&amp;"!$E$6:$E$1000"),linha_itemPAC+1)="N/A",9999999,
IF(INDEX(INDIRECT(area_gestora&amp;"!$E$6:$E$1000"),linha_itemPAC+1)="",0,
VALUE(INDEX(INDIRECT(area_gestora&amp;"!$E$6:$E$1000"),linha_itemPAC+1)))),"")</f>
        <v/>
      </c>
      <c r="F567" s="64" t="str">
        <f ca="1">IFERROR(IF(Dados_tratados[[#This Row],[Código CATSER ou Classe CATMAT]]="","",VALUE(1&amp;TEXT(Dados_tratados[[#This Row],[Código CATSER ou Classe CATMAT]],"0000000")&amp;Dados_tratados[[#This Row],[ID Catálogo]])),"")</f>
        <v/>
      </c>
      <c r="G567" s="64" t="str">
        <f ca="1">IF(Dados_tratados[[#This Row],[Código CATSER ou Classe CATMAT]]="","",COUNTIF(catmat_col_range,Dados_tratados[[#This Row],[Concatenação ID 1-catálogo-código]])&amp;"-"&amp;Dados_tratados[[#This Row],[Concatenação ID 1-catálogo-código]])</f>
        <v/>
      </c>
      <c r="H567" s="65" t="str">
        <f ca="1">IFERROR(INDEX(INDIRECT(area_gestora&amp;"!$L$6:$L$1000"),linha_itemPAC+1),"")</f>
        <v/>
      </c>
      <c r="I567" s="66" t="str">
        <f ca="1">Dados_tratados[[#This Row],[Área Gestora]]&amp;"-"&amp;Dados_tratados[[#This Row],[ID PCA]]</f>
        <v>-</v>
      </c>
      <c r="K567" s="67" t="str">
        <f ca="1">IFERROR(SMALL(Dados_tratados[Concatenação ID 1-catálogo-código],ROW(Dados_tratados[[#This Row],[Concatenação ID 1-catálogo-código]])-2),"")</f>
        <v/>
      </c>
      <c r="L567" s="67" t="str">
        <f ca="1">IFERROR(INDEX('Tratamento de dados'!$S$3:$S$6,MATCH(VALUE(RIGHT(Dados_ordenados[[#This Row],[ID 1-catálogo-código]],1)),'Tratamento de dados'!$T$3:$T$6,0)),"")</f>
        <v/>
      </c>
      <c r="M567" s="67" t="str">
        <f ca="1">IFERROR(VALUE(MID(Dados_ordenados[[#This Row],[ID 1-catálogo-código]],2,7)),"")</f>
        <v/>
      </c>
      <c r="N567" s="68" t="str">
        <f ca="1">IFERROR(VLOOKUP(COUNTIF(catmat_ord_col_range,Dados_ordenados[[#This Row],[ID 1-catálogo-código]])&amp;"-"&amp;Dados_ordenados[[#This Row],[ID 1-catálogo-código]],Dados_tratados[[CATMAT/CATSER - Contagem de ocorrências]:[Área Gestora + ID]],2,FALSE),"")</f>
        <v/>
      </c>
      <c r="O567" s="69" t="str">
        <f ca="1">IFERROR(VLOOKUP(COUNTIF(catmat_ord_col_range,Dados_ordenados[[#This Row],[ID 1-catálogo-código]])&amp;"-"&amp;Dados_ordenados[[#This Row],[ID 1-catálogo-código]],Dados_tratados[[CATMAT/CATSER - Contagem de ocorrências]:[Área Gestora + ID]],3,FALSE),"")</f>
        <v/>
      </c>
      <c r="P567" s="70" t="str">
        <f ca="1">IF(OR(Dados_ordenados[[#This Row],[ID 1-catálogo-código]]="",Dados_ordenados[[#This Row],[ID 1-catálogo-código]]&lt;&gt;catmat_anterior),Dados_ordenados[[#This Row],[Área Gestora-ID]],areagestoraID_anterior&amp;", "&amp;Dados_ordenados[[#This Row],[Área Gestora-ID]])</f>
        <v/>
      </c>
      <c r="Q567" s="70" t="str">
        <f ca="1">IF(OR(Dados_ordenados[[#This Row],[ID 1-catálogo-código]]="",Dados_ordenados[[#This Row],[ID 1-catálogo-código]]&lt;&gt;catmat_proximo),Dados_ordenados[[#This Row],[ID concatenado por catálogo/código]],"")</f>
        <v/>
      </c>
    </row>
    <row r="568" spans="1:17" x14ac:dyDescent="0.25">
      <c r="A568" s="63" t="str">
        <f ca="1">area_gestora_concatenada</f>
        <v/>
      </c>
      <c r="B568" s="64" t="str">
        <f ca="1">IFERROR(IF(INDEX(INDIRECT(area_gestora&amp;"!$B$6:$B$1000"),linha_itemPAC+1)=0,"NÃO INFORMADO",INDEX(INDIRECT(area_gestora&amp;"!$B$6:$B$1000"),linha_itemPAC+1)),"")</f>
        <v/>
      </c>
      <c r="C568" s="64" t="str">
        <f ca="1">IFERROR(IF(INDEX(INDIRECT(area_gestora&amp;"!$D$6:$D$1000"),linha_itemPAC+1)="N/A","N/A", IF(INDEX(INDIRECT(area_gestora&amp;"!$D$6:$D$1000"),linha_itemPAC+1)="","NÃO INFORMADO", IF(INDEX(INDIRECT(area_gestora&amp;"!$D$6:$D$1000"),linha_itemPAC+1)=0,"NÃO INFORMADO", INDEX(INDIRECT(area_gestora&amp;"!$D$6:$D$1000"),linha_itemPAC+1)))),"")</f>
        <v/>
      </c>
      <c r="D568" s="64" t="str">
        <f ca="1">IFERROR(IF(ISERROR(VALUE(Dados_tratados[[#This Row],[Catálogo]]))=FALSE,Dados_tratados[[#This Row],[Catálogo]],VLOOKUP(Dados_tratados[[#This Row],[Catálogo]],$S$3:$T$6,2,FALSE)),"")</f>
        <v/>
      </c>
      <c r="E568" s="64" t="str">
        <f ca="1">IFERROR(IF(INDEX(INDIRECT(area_gestora&amp;"!$E$6:$E$1000"),linha_itemPAC+1)="N/A",9999999,
IF(INDEX(INDIRECT(area_gestora&amp;"!$E$6:$E$1000"),linha_itemPAC+1)="",0,
VALUE(INDEX(INDIRECT(area_gestora&amp;"!$E$6:$E$1000"),linha_itemPAC+1)))),"")</f>
        <v/>
      </c>
      <c r="F568" s="64" t="str">
        <f ca="1">IFERROR(IF(Dados_tratados[[#This Row],[Código CATSER ou Classe CATMAT]]="","",VALUE(1&amp;TEXT(Dados_tratados[[#This Row],[Código CATSER ou Classe CATMAT]],"0000000")&amp;Dados_tratados[[#This Row],[ID Catálogo]])),"")</f>
        <v/>
      </c>
      <c r="G568" s="64" t="str">
        <f ca="1">IF(Dados_tratados[[#This Row],[Código CATSER ou Classe CATMAT]]="","",COUNTIF(catmat_col_range,Dados_tratados[[#This Row],[Concatenação ID 1-catálogo-código]])&amp;"-"&amp;Dados_tratados[[#This Row],[Concatenação ID 1-catálogo-código]])</f>
        <v/>
      </c>
      <c r="H568" s="65" t="str">
        <f ca="1">IFERROR(INDEX(INDIRECT(area_gestora&amp;"!$L$6:$L$1000"),linha_itemPAC+1),"")</f>
        <v/>
      </c>
      <c r="I568" s="66" t="str">
        <f ca="1">Dados_tratados[[#This Row],[Área Gestora]]&amp;"-"&amp;Dados_tratados[[#This Row],[ID PCA]]</f>
        <v>-</v>
      </c>
      <c r="K568" s="67" t="str">
        <f ca="1">IFERROR(SMALL(Dados_tratados[Concatenação ID 1-catálogo-código],ROW(Dados_tratados[[#This Row],[Concatenação ID 1-catálogo-código]])-2),"")</f>
        <v/>
      </c>
      <c r="L568" s="67" t="str">
        <f ca="1">IFERROR(INDEX('Tratamento de dados'!$S$3:$S$6,MATCH(VALUE(RIGHT(Dados_ordenados[[#This Row],[ID 1-catálogo-código]],1)),'Tratamento de dados'!$T$3:$T$6,0)),"")</f>
        <v/>
      </c>
      <c r="M568" s="67" t="str">
        <f ca="1">IFERROR(VALUE(MID(Dados_ordenados[[#This Row],[ID 1-catálogo-código]],2,7)),"")</f>
        <v/>
      </c>
      <c r="N568" s="68" t="str">
        <f ca="1">IFERROR(VLOOKUP(COUNTIF(catmat_ord_col_range,Dados_ordenados[[#This Row],[ID 1-catálogo-código]])&amp;"-"&amp;Dados_ordenados[[#This Row],[ID 1-catálogo-código]],Dados_tratados[[CATMAT/CATSER - Contagem de ocorrências]:[Área Gestora + ID]],2,FALSE),"")</f>
        <v/>
      </c>
      <c r="O568" s="69" t="str">
        <f ca="1">IFERROR(VLOOKUP(COUNTIF(catmat_ord_col_range,Dados_ordenados[[#This Row],[ID 1-catálogo-código]])&amp;"-"&amp;Dados_ordenados[[#This Row],[ID 1-catálogo-código]],Dados_tratados[[CATMAT/CATSER - Contagem de ocorrências]:[Área Gestora + ID]],3,FALSE),"")</f>
        <v/>
      </c>
      <c r="P568" s="70" t="str">
        <f ca="1">IF(OR(Dados_ordenados[[#This Row],[ID 1-catálogo-código]]="",Dados_ordenados[[#This Row],[ID 1-catálogo-código]]&lt;&gt;catmat_anterior),Dados_ordenados[[#This Row],[Área Gestora-ID]],areagestoraID_anterior&amp;", "&amp;Dados_ordenados[[#This Row],[Área Gestora-ID]])</f>
        <v/>
      </c>
      <c r="Q568" s="70" t="str">
        <f ca="1">IF(OR(Dados_ordenados[[#This Row],[ID 1-catálogo-código]]="",Dados_ordenados[[#This Row],[ID 1-catálogo-código]]&lt;&gt;catmat_proximo),Dados_ordenados[[#This Row],[ID concatenado por catálogo/código]],"")</f>
        <v/>
      </c>
    </row>
    <row r="569" spans="1:17" x14ac:dyDescent="0.25">
      <c r="A569" s="63" t="str">
        <f ca="1">area_gestora_concatenada</f>
        <v/>
      </c>
      <c r="B569" s="64" t="str">
        <f ca="1">IFERROR(IF(INDEX(INDIRECT(area_gestora&amp;"!$B$6:$B$1000"),linha_itemPAC+1)=0,"NÃO INFORMADO",INDEX(INDIRECT(area_gestora&amp;"!$B$6:$B$1000"),linha_itemPAC+1)),"")</f>
        <v/>
      </c>
      <c r="C569" s="64" t="str">
        <f ca="1">IFERROR(IF(INDEX(INDIRECT(area_gestora&amp;"!$D$6:$D$1000"),linha_itemPAC+1)="N/A","N/A", IF(INDEX(INDIRECT(area_gestora&amp;"!$D$6:$D$1000"),linha_itemPAC+1)="","NÃO INFORMADO", IF(INDEX(INDIRECT(area_gestora&amp;"!$D$6:$D$1000"),linha_itemPAC+1)=0,"NÃO INFORMADO", INDEX(INDIRECT(area_gestora&amp;"!$D$6:$D$1000"),linha_itemPAC+1)))),"")</f>
        <v/>
      </c>
      <c r="D569" s="64" t="str">
        <f ca="1">IFERROR(IF(ISERROR(VALUE(Dados_tratados[[#This Row],[Catálogo]]))=FALSE,Dados_tratados[[#This Row],[Catálogo]],VLOOKUP(Dados_tratados[[#This Row],[Catálogo]],$S$3:$T$6,2,FALSE)),"")</f>
        <v/>
      </c>
      <c r="E569" s="64" t="str">
        <f ca="1">IFERROR(IF(INDEX(INDIRECT(area_gestora&amp;"!$E$6:$E$1000"),linha_itemPAC+1)="N/A",9999999,
IF(INDEX(INDIRECT(area_gestora&amp;"!$E$6:$E$1000"),linha_itemPAC+1)="",0,
VALUE(INDEX(INDIRECT(area_gestora&amp;"!$E$6:$E$1000"),linha_itemPAC+1)))),"")</f>
        <v/>
      </c>
      <c r="F569" s="64" t="str">
        <f ca="1">IFERROR(IF(Dados_tratados[[#This Row],[Código CATSER ou Classe CATMAT]]="","",VALUE(1&amp;TEXT(Dados_tratados[[#This Row],[Código CATSER ou Classe CATMAT]],"0000000")&amp;Dados_tratados[[#This Row],[ID Catálogo]])),"")</f>
        <v/>
      </c>
      <c r="G569" s="64" t="str">
        <f ca="1">IF(Dados_tratados[[#This Row],[Código CATSER ou Classe CATMAT]]="","",COUNTIF(catmat_col_range,Dados_tratados[[#This Row],[Concatenação ID 1-catálogo-código]])&amp;"-"&amp;Dados_tratados[[#This Row],[Concatenação ID 1-catálogo-código]])</f>
        <v/>
      </c>
      <c r="H569" s="65" t="str">
        <f ca="1">IFERROR(INDEX(INDIRECT(area_gestora&amp;"!$L$6:$L$1000"),linha_itemPAC+1),"")</f>
        <v/>
      </c>
      <c r="I569" s="66" t="str">
        <f ca="1">Dados_tratados[[#This Row],[Área Gestora]]&amp;"-"&amp;Dados_tratados[[#This Row],[ID PCA]]</f>
        <v>-</v>
      </c>
      <c r="K569" s="67" t="str">
        <f ca="1">IFERROR(SMALL(Dados_tratados[Concatenação ID 1-catálogo-código],ROW(Dados_tratados[[#This Row],[Concatenação ID 1-catálogo-código]])-2),"")</f>
        <v/>
      </c>
      <c r="L569" s="67" t="str">
        <f ca="1">IFERROR(INDEX('Tratamento de dados'!$S$3:$S$6,MATCH(VALUE(RIGHT(Dados_ordenados[[#This Row],[ID 1-catálogo-código]],1)),'Tratamento de dados'!$T$3:$T$6,0)),"")</f>
        <v/>
      </c>
      <c r="M569" s="67" t="str">
        <f ca="1">IFERROR(VALUE(MID(Dados_ordenados[[#This Row],[ID 1-catálogo-código]],2,7)),"")</f>
        <v/>
      </c>
      <c r="N569" s="68" t="str">
        <f ca="1">IFERROR(VLOOKUP(COUNTIF(catmat_ord_col_range,Dados_ordenados[[#This Row],[ID 1-catálogo-código]])&amp;"-"&amp;Dados_ordenados[[#This Row],[ID 1-catálogo-código]],Dados_tratados[[CATMAT/CATSER - Contagem de ocorrências]:[Área Gestora + ID]],2,FALSE),"")</f>
        <v/>
      </c>
      <c r="O569" s="69" t="str">
        <f ca="1">IFERROR(VLOOKUP(COUNTIF(catmat_ord_col_range,Dados_ordenados[[#This Row],[ID 1-catálogo-código]])&amp;"-"&amp;Dados_ordenados[[#This Row],[ID 1-catálogo-código]],Dados_tratados[[CATMAT/CATSER - Contagem de ocorrências]:[Área Gestora + ID]],3,FALSE),"")</f>
        <v/>
      </c>
      <c r="P569" s="70" t="str">
        <f ca="1">IF(OR(Dados_ordenados[[#This Row],[ID 1-catálogo-código]]="",Dados_ordenados[[#This Row],[ID 1-catálogo-código]]&lt;&gt;catmat_anterior),Dados_ordenados[[#This Row],[Área Gestora-ID]],areagestoraID_anterior&amp;", "&amp;Dados_ordenados[[#This Row],[Área Gestora-ID]])</f>
        <v/>
      </c>
      <c r="Q569" s="70" t="str">
        <f ca="1">IF(OR(Dados_ordenados[[#This Row],[ID 1-catálogo-código]]="",Dados_ordenados[[#This Row],[ID 1-catálogo-código]]&lt;&gt;catmat_proximo),Dados_ordenados[[#This Row],[ID concatenado por catálogo/código]],"")</f>
        <v/>
      </c>
    </row>
    <row r="570" spans="1:17" x14ac:dyDescent="0.25">
      <c r="A570" s="63" t="str">
        <f ca="1">area_gestora_concatenada</f>
        <v/>
      </c>
      <c r="B570" s="64" t="str">
        <f ca="1">IFERROR(IF(INDEX(INDIRECT(area_gestora&amp;"!$B$6:$B$1000"),linha_itemPAC+1)=0,"NÃO INFORMADO",INDEX(INDIRECT(area_gestora&amp;"!$B$6:$B$1000"),linha_itemPAC+1)),"")</f>
        <v/>
      </c>
      <c r="C570" s="64" t="str">
        <f ca="1">IFERROR(IF(INDEX(INDIRECT(area_gestora&amp;"!$D$6:$D$1000"),linha_itemPAC+1)="N/A","N/A", IF(INDEX(INDIRECT(area_gestora&amp;"!$D$6:$D$1000"),linha_itemPAC+1)="","NÃO INFORMADO", IF(INDEX(INDIRECT(area_gestora&amp;"!$D$6:$D$1000"),linha_itemPAC+1)=0,"NÃO INFORMADO", INDEX(INDIRECT(area_gestora&amp;"!$D$6:$D$1000"),linha_itemPAC+1)))),"")</f>
        <v/>
      </c>
      <c r="D570" s="64" t="str">
        <f ca="1">IFERROR(IF(ISERROR(VALUE(Dados_tratados[[#This Row],[Catálogo]]))=FALSE,Dados_tratados[[#This Row],[Catálogo]],VLOOKUP(Dados_tratados[[#This Row],[Catálogo]],$S$3:$T$6,2,FALSE)),"")</f>
        <v/>
      </c>
      <c r="E570" s="64" t="str">
        <f ca="1">IFERROR(IF(INDEX(INDIRECT(area_gestora&amp;"!$E$6:$E$1000"),linha_itemPAC+1)="N/A",9999999,
IF(INDEX(INDIRECT(area_gestora&amp;"!$E$6:$E$1000"),linha_itemPAC+1)="",0,
VALUE(INDEX(INDIRECT(area_gestora&amp;"!$E$6:$E$1000"),linha_itemPAC+1)))),"")</f>
        <v/>
      </c>
      <c r="F570" s="64" t="str">
        <f ca="1">IFERROR(IF(Dados_tratados[[#This Row],[Código CATSER ou Classe CATMAT]]="","",VALUE(1&amp;TEXT(Dados_tratados[[#This Row],[Código CATSER ou Classe CATMAT]],"0000000")&amp;Dados_tratados[[#This Row],[ID Catálogo]])),"")</f>
        <v/>
      </c>
      <c r="G570" s="64" t="str">
        <f ca="1">IF(Dados_tratados[[#This Row],[Código CATSER ou Classe CATMAT]]="","",COUNTIF(catmat_col_range,Dados_tratados[[#This Row],[Concatenação ID 1-catálogo-código]])&amp;"-"&amp;Dados_tratados[[#This Row],[Concatenação ID 1-catálogo-código]])</f>
        <v/>
      </c>
      <c r="H570" s="65" t="str">
        <f ca="1">IFERROR(INDEX(INDIRECT(area_gestora&amp;"!$L$6:$L$1000"),linha_itemPAC+1),"")</f>
        <v/>
      </c>
      <c r="I570" s="66" t="str">
        <f ca="1">Dados_tratados[[#This Row],[Área Gestora]]&amp;"-"&amp;Dados_tratados[[#This Row],[ID PCA]]</f>
        <v>-</v>
      </c>
      <c r="K570" s="67" t="str">
        <f ca="1">IFERROR(SMALL(Dados_tratados[Concatenação ID 1-catálogo-código],ROW(Dados_tratados[[#This Row],[Concatenação ID 1-catálogo-código]])-2),"")</f>
        <v/>
      </c>
      <c r="L570" s="67" t="str">
        <f ca="1">IFERROR(INDEX('Tratamento de dados'!$S$3:$S$6,MATCH(VALUE(RIGHT(Dados_ordenados[[#This Row],[ID 1-catálogo-código]],1)),'Tratamento de dados'!$T$3:$T$6,0)),"")</f>
        <v/>
      </c>
      <c r="M570" s="67" t="str">
        <f ca="1">IFERROR(VALUE(MID(Dados_ordenados[[#This Row],[ID 1-catálogo-código]],2,7)),"")</f>
        <v/>
      </c>
      <c r="N570" s="68" t="str">
        <f ca="1">IFERROR(VLOOKUP(COUNTIF(catmat_ord_col_range,Dados_ordenados[[#This Row],[ID 1-catálogo-código]])&amp;"-"&amp;Dados_ordenados[[#This Row],[ID 1-catálogo-código]],Dados_tratados[[CATMAT/CATSER - Contagem de ocorrências]:[Área Gestora + ID]],2,FALSE),"")</f>
        <v/>
      </c>
      <c r="O570" s="69" t="str">
        <f ca="1">IFERROR(VLOOKUP(COUNTIF(catmat_ord_col_range,Dados_ordenados[[#This Row],[ID 1-catálogo-código]])&amp;"-"&amp;Dados_ordenados[[#This Row],[ID 1-catálogo-código]],Dados_tratados[[CATMAT/CATSER - Contagem de ocorrências]:[Área Gestora + ID]],3,FALSE),"")</f>
        <v/>
      </c>
      <c r="P570" s="70" t="str">
        <f ca="1">IF(OR(Dados_ordenados[[#This Row],[ID 1-catálogo-código]]="",Dados_ordenados[[#This Row],[ID 1-catálogo-código]]&lt;&gt;catmat_anterior),Dados_ordenados[[#This Row],[Área Gestora-ID]],areagestoraID_anterior&amp;", "&amp;Dados_ordenados[[#This Row],[Área Gestora-ID]])</f>
        <v/>
      </c>
      <c r="Q570" s="70" t="str">
        <f ca="1">IF(OR(Dados_ordenados[[#This Row],[ID 1-catálogo-código]]="",Dados_ordenados[[#This Row],[ID 1-catálogo-código]]&lt;&gt;catmat_proximo),Dados_ordenados[[#This Row],[ID concatenado por catálogo/código]],"")</f>
        <v/>
      </c>
    </row>
    <row r="571" spans="1:17" x14ac:dyDescent="0.25">
      <c r="A571" s="63" t="str">
        <f ca="1">area_gestora_concatenada</f>
        <v/>
      </c>
      <c r="B571" s="64" t="str">
        <f ca="1">IFERROR(IF(INDEX(INDIRECT(area_gestora&amp;"!$B$6:$B$1000"),linha_itemPAC+1)=0,"NÃO INFORMADO",INDEX(INDIRECT(area_gestora&amp;"!$B$6:$B$1000"),linha_itemPAC+1)),"")</f>
        <v/>
      </c>
      <c r="C571" s="64" t="str">
        <f ca="1">IFERROR(IF(INDEX(INDIRECT(area_gestora&amp;"!$D$6:$D$1000"),linha_itemPAC+1)="N/A","N/A", IF(INDEX(INDIRECT(area_gestora&amp;"!$D$6:$D$1000"),linha_itemPAC+1)="","NÃO INFORMADO", IF(INDEX(INDIRECT(area_gestora&amp;"!$D$6:$D$1000"),linha_itemPAC+1)=0,"NÃO INFORMADO", INDEX(INDIRECT(area_gestora&amp;"!$D$6:$D$1000"),linha_itemPAC+1)))),"")</f>
        <v/>
      </c>
      <c r="D571" s="64" t="str">
        <f ca="1">IFERROR(IF(ISERROR(VALUE(Dados_tratados[[#This Row],[Catálogo]]))=FALSE,Dados_tratados[[#This Row],[Catálogo]],VLOOKUP(Dados_tratados[[#This Row],[Catálogo]],$S$3:$T$6,2,FALSE)),"")</f>
        <v/>
      </c>
      <c r="E571" s="64" t="str">
        <f ca="1">IFERROR(IF(INDEX(INDIRECT(area_gestora&amp;"!$E$6:$E$1000"),linha_itemPAC+1)="N/A",9999999,
IF(INDEX(INDIRECT(area_gestora&amp;"!$E$6:$E$1000"),linha_itemPAC+1)="",0,
VALUE(INDEX(INDIRECT(area_gestora&amp;"!$E$6:$E$1000"),linha_itemPAC+1)))),"")</f>
        <v/>
      </c>
      <c r="F571" s="64" t="str">
        <f ca="1">IFERROR(IF(Dados_tratados[[#This Row],[Código CATSER ou Classe CATMAT]]="","",VALUE(1&amp;TEXT(Dados_tratados[[#This Row],[Código CATSER ou Classe CATMAT]],"0000000")&amp;Dados_tratados[[#This Row],[ID Catálogo]])),"")</f>
        <v/>
      </c>
      <c r="G571" s="64" t="str">
        <f ca="1">IF(Dados_tratados[[#This Row],[Código CATSER ou Classe CATMAT]]="","",COUNTIF(catmat_col_range,Dados_tratados[[#This Row],[Concatenação ID 1-catálogo-código]])&amp;"-"&amp;Dados_tratados[[#This Row],[Concatenação ID 1-catálogo-código]])</f>
        <v/>
      </c>
      <c r="H571" s="65" t="str">
        <f ca="1">IFERROR(INDEX(INDIRECT(area_gestora&amp;"!$L$6:$L$1000"),linha_itemPAC+1),"")</f>
        <v/>
      </c>
      <c r="I571" s="66" t="str">
        <f ca="1">Dados_tratados[[#This Row],[Área Gestora]]&amp;"-"&amp;Dados_tratados[[#This Row],[ID PCA]]</f>
        <v>-</v>
      </c>
      <c r="K571" s="67" t="str">
        <f ca="1">IFERROR(SMALL(Dados_tratados[Concatenação ID 1-catálogo-código],ROW(Dados_tratados[[#This Row],[Concatenação ID 1-catálogo-código]])-2),"")</f>
        <v/>
      </c>
      <c r="L571" s="67" t="str">
        <f ca="1">IFERROR(INDEX('Tratamento de dados'!$S$3:$S$6,MATCH(VALUE(RIGHT(Dados_ordenados[[#This Row],[ID 1-catálogo-código]],1)),'Tratamento de dados'!$T$3:$T$6,0)),"")</f>
        <v/>
      </c>
      <c r="M571" s="67" t="str">
        <f ca="1">IFERROR(VALUE(MID(Dados_ordenados[[#This Row],[ID 1-catálogo-código]],2,7)),"")</f>
        <v/>
      </c>
      <c r="N571" s="68" t="str">
        <f ca="1">IFERROR(VLOOKUP(COUNTIF(catmat_ord_col_range,Dados_ordenados[[#This Row],[ID 1-catálogo-código]])&amp;"-"&amp;Dados_ordenados[[#This Row],[ID 1-catálogo-código]],Dados_tratados[[CATMAT/CATSER - Contagem de ocorrências]:[Área Gestora + ID]],2,FALSE),"")</f>
        <v/>
      </c>
      <c r="O571" s="69" t="str">
        <f ca="1">IFERROR(VLOOKUP(COUNTIF(catmat_ord_col_range,Dados_ordenados[[#This Row],[ID 1-catálogo-código]])&amp;"-"&amp;Dados_ordenados[[#This Row],[ID 1-catálogo-código]],Dados_tratados[[CATMAT/CATSER - Contagem de ocorrências]:[Área Gestora + ID]],3,FALSE),"")</f>
        <v/>
      </c>
      <c r="P571" s="70" t="str">
        <f ca="1">IF(OR(Dados_ordenados[[#This Row],[ID 1-catálogo-código]]="",Dados_ordenados[[#This Row],[ID 1-catálogo-código]]&lt;&gt;catmat_anterior),Dados_ordenados[[#This Row],[Área Gestora-ID]],areagestoraID_anterior&amp;", "&amp;Dados_ordenados[[#This Row],[Área Gestora-ID]])</f>
        <v/>
      </c>
      <c r="Q571" s="70" t="str">
        <f ca="1">IF(OR(Dados_ordenados[[#This Row],[ID 1-catálogo-código]]="",Dados_ordenados[[#This Row],[ID 1-catálogo-código]]&lt;&gt;catmat_proximo),Dados_ordenados[[#This Row],[ID concatenado por catálogo/código]],"")</f>
        <v/>
      </c>
    </row>
    <row r="572" spans="1:17" x14ac:dyDescent="0.25">
      <c r="A572" s="63" t="str">
        <f ca="1">area_gestora_concatenada</f>
        <v/>
      </c>
      <c r="B572" s="64" t="str">
        <f ca="1">IFERROR(IF(INDEX(INDIRECT(area_gestora&amp;"!$B$6:$B$1000"),linha_itemPAC+1)=0,"NÃO INFORMADO",INDEX(INDIRECT(area_gestora&amp;"!$B$6:$B$1000"),linha_itemPAC+1)),"")</f>
        <v/>
      </c>
      <c r="C572" s="64" t="str">
        <f ca="1">IFERROR(IF(INDEX(INDIRECT(area_gestora&amp;"!$D$6:$D$1000"),linha_itemPAC+1)="N/A","N/A", IF(INDEX(INDIRECT(area_gestora&amp;"!$D$6:$D$1000"),linha_itemPAC+1)="","NÃO INFORMADO", IF(INDEX(INDIRECT(area_gestora&amp;"!$D$6:$D$1000"),linha_itemPAC+1)=0,"NÃO INFORMADO", INDEX(INDIRECT(area_gestora&amp;"!$D$6:$D$1000"),linha_itemPAC+1)))),"")</f>
        <v/>
      </c>
      <c r="D572" s="64" t="str">
        <f ca="1">IFERROR(IF(ISERROR(VALUE(Dados_tratados[[#This Row],[Catálogo]]))=FALSE,Dados_tratados[[#This Row],[Catálogo]],VLOOKUP(Dados_tratados[[#This Row],[Catálogo]],$S$3:$T$6,2,FALSE)),"")</f>
        <v/>
      </c>
      <c r="E572" s="64" t="str">
        <f ca="1">IFERROR(IF(INDEX(INDIRECT(area_gestora&amp;"!$E$6:$E$1000"),linha_itemPAC+1)="N/A",9999999,
IF(INDEX(INDIRECT(area_gestora&amp;"!$E$6:$E$1000"),linha_itemPAC+1)="",0,
VALUE(INDEX(INDIRECT(area_gestora&amp;"!$E$6:$E$1000"),linha_itemPAC+1)))),"")</f>
        <v/>
      </c>
      <c r="F572" s="64" t="str">
        <f ca="1">IFERROR(IF(Dados_tratados[[#This Row],[Código CATSER ou Classe CATMAT]]="","",VALUE(1&amp;TEXT(Dados_tratados[[#This Row],[Código CATSER ou Classe CATMAT]],"0000000")&amp;Dados_tratados[[#This Row],[ID Catálogo]])),"")</f>
        <v/>
      </c>
      <c r="G572" s="64" t="str">
        <f ca="1">IF(Dados_tratados[[#This Row],[Código CATSER ou Classe CATMAT]]="","",COUNTIF(catmat_col_range,Dados_tratados[[#This Row],[Concatenação ID 1-catálogo-código]])&amp;"-"&amp;Dados_tratados[[#This Row],[Concatenação ID 1-catálogo-código]])</f>
        <v/>
      </c>
      <c r="H572" s="65" t="str">
        <f ca="1">IFERROR(INDEX(INDIRECT(area_gestora&amp;"!$L$6:$L$1000"),linha_itemPAC+1),"")</f>
        <v/>
      </c>
      <c r="I572" s="66" t="str">
        <f ca="1">Dados_tratados[[#This Row],[Área Gestora]]&amp;"-"&amp;Dados_tratados[[#This Row],[ID PCA]]</f>
        <v>-</v>
      </c>
      <c r="K572" s="67" t="str">
        <f ca="1">IFERROR(SMALL(Dados_tratados[Concatenação ID 1-catálogo-código],ROW(Dados_tratados[[#This Row],[Concatenação ID 1-catálogo-código]])-2),"")</f>
        <v/>
      </c>
      <c r="L572" s="67" t="str">
        <f ca="1">IFERROR(INDEX('Tratamento de dados'!$S$3:$S$6,MATCH(VALUE(RIGHT(Dados_ordenados[[#This Row],[ID 1-catálogo-código]],1)),'Tratamento de dados'!$T$3:$T$6,0)),"")</f>
        <v/>
      </c>
      <c r="M572" s="67" t="str">
        <f ca="1">IFERROR(VALUE(MID(Dados_ordenados[[#This Row],[ID 1-catálogo-código]],2,7)),"")</f>
        <v/>
      </c>
      <c r="N572" s="68" t="str">
        <f ca="1">IFERROR(VLOOKUP(COUNTIF(catmat_ord_col_range,Dados_ordenados[[#This Row],[ID 1-catálogo-código]])&amp;"-"&amp;Dados_ordenados[[#This Row],[ID 1-catálogo-código]],Dados_tratados[[CATMAT/CATSER - Contagem de ocorrências]:[Área Gestora + ID]],2,FALSE),"")</f>
        <v/>
      </c>
      <c r="O572" s="69" t="str">
        <f ca="1">IFERROR(VLOOKUP(COUNTIF(catmat_ord_col_range,Dados_ordenados[[#This Row],[ID 1-catálogo-código]])&amp;"-"&amp;Dados_ordenados[[#This Row],[ID 1-catálogo-código]],Dados_tratados[[CATMAT/CATSER - Contagem de ocorrências]:[Área Gestora + ID]],3,FALSE),"")</f>
        <v/>
      </c>
      <c r="P572" s="70" t="str">
        <f ca="1">IF(OR(Dados_ordenados[[#This Row],[ID 1-catálogo-código]]="",Dados_ordenados[[#This Row],[ID 1-catálogo-código]]&lt;&gt;catmat_anterior),Dados_ordenados[[#This Row],[Área Gestora-ID]],areagestoraID_anterior&amp;", "&amp;Dados_ordenados[[#This Row],[Área Gestora-ID]])</f>
        <v/>
      </c>
      <c r="Q572" s="70" t="str">
        <f ca="1">IF(OR(Dados_ordenados[[#This Row],[ID 1-catálogo-código]]="",Dados_ordenados[[#This Row],[ID 1-catálogo-código]]&lt;&gt;catmat_proximo),Dados_ordenados[[#This Row],[ID concatenado por catálogo/código]],"")</f>
        <v/>
      </c>
    </row>
    <row r="573" spans="1:17" x14ac:dyDescent="0.25">
      <c r="A573" s="63" t="str">
        <f ca="1">area_gestora_concatenada</f>
        <v/>
      </c>
      <c r="B573" s="64" t="str">
        <f ca="1">IFERROR(IF(INDEX(INDIRECT(area_gestora&amp;"!$B$6:$B$1000"),linha_itemPAC+1)=0,"NÃO INFORMADO",INDEX(INDIRECT(area_gestora&amp;"!$B$6:$B$1000"),linha_itemPAC+1)),"")</f>
        <v/>
      </c>
      <c r="C573" s="64" t="str">
        <f ca="1">IFERROR(IF(INDEX(INDIRECT(area_gestora&amp;"!$D$6:$D$1000"),linha_itemPAC+1)="N/A","N/A", IF(INDEX(INDIRECT(area_gestora&amp;"!$D$6:$D$1000"),linha_itemPAC+1)="","NÃO INFORMADO", IF(INDEX(INDIRECT(area_gestora&amp;"!$D$6:$D$1000"),linha_itemPAC+1)=0,"NÃO INFORMADO", INDEX(INDIRECT(area_gestora&amp;"!$D$6:$D$1000"),linha_itemPAC+1)))),"")</f>
        <v/>
      </c>
      <c r="D573" s="64" t="str">
        <f ca="1">IFERROR(IF(ISERROR(VALUE(Dados_tratados[[#This Row],[Catálogo]]))=FALSE,Dados_tratados[[#This Row],[Catálogo]],VLOOKUP(Dados_tratados[[#This Row],[Catálogo]],$S$3:$T$6,2,FALSE)),"")</f>
        <v/>
      </c>
      <c r="E573" s="64" t="str">
        <f ca="1">IFERROR(IF(INDEX(INDIRECT(area_gestora&amp;"!$E$6:$E$1000"),linha_itemPAC+1)="N/A",9999999,
IF(INDEX(INDIRECT(area_gestora&amp;"!$E$6:$E$1000"),linha_itemPAC+1)="",0,
VALUE(INDEX(INDIRECT(area_gestora&amp;"!$E$6:$E$1000"),linha_itemPAC+1)))),"")</f>
        <v/>
      </c>
      <c r="F573" s="64" t="str">
        <f ca="1">IFERROR(IF(Dados_tratados[[#This Row],[Código CATSER ou Classe CATMAT]]="","",VALUE(1&amp;TEXT(Dados_tratados[[#This Row],[Código CATSER ou Classe CATMAT]],"0000000")&amp;Dados_tratados[[#This Row],[ID Catálogo]])),"")</f>
        <v/>
      </c>
      <c r="G573" s="64" t="str">
        <f ca="1">IF(Dados_tratados[[#This Row],[Código CATSER ou Classe CATMAT]]="","",COUNTIF(catmat_col_range,Dados_tratados[[#This Row],[Concatenação ID 1-catálogo-código]])&amp;"-"&amp;Dados_tratados[[#This Row],[Concatenação ID 1-catálogo-código]])</f>
        <v/>
      </c>
      <c r="H573" s="65" t="str">
        <f ca="1">IFERROR(INDEX(INDIRECT(area_gestora&amp;"!$L$6:$L$1000"),linha_itemPAC+1),"")</f>
        <v/>
      </c>
      <c r="I573" s="66" t="str">
        <f ca="1">Dados_tratados[[#This Row],[Área Gestora]]&amp;"-"&amp;Dados_tratados[[#This Row],[ID PCA]]</f>
        <v>-</v>
      </c>
      <c r="K573" s="67" t="str">
        <f ca="1">IFERROR(SMALL(Dados_tratados[Concatenação ID 1-catálogo-código],ROW(Dados_tratados[[#This Row],[Concatenação ID 1-catálogo-código]])-2),"")</f>
        <v/>
      </c>
      <c r="L573" s="67" t="str">
        <f ca="1">IFERROR(INDEX('Tratamento de dados'!$S$3:$S$6,MATCH(VALUE(RIGHT(Dados_ordenados[[#This Row],[ID 1-catálogo-código]],1)),'Tratamento de dados'!$T$3:$T$6,0)),"")</f>
        <v/>
      </c>
      <c r="M573" s="67" t="str">
        <f ca="1">IFERROR(VALUE(MID(Dados_ordenados[[#This Row],[ID 1-catálogo-código]],2,7)),"")</f>
        <v/>
      </c>
      <c r="N573" s="68" t="str">
        <f ca="1">IFERROR(VLOOKUP(COUNTIF(catmat_ord_col_range,Dados_ordenados[[#This Row],[ID 1-catálogo-código]])&amp;"-"&amp;Dados_ordenados[[#This Row],[ID 1-catálogo-código]],Dados_tratados[[CATMAT/CATSER - Contagem de ocorrências]:[Área Gestora + ID]],2,FALSE),"")</f>
        <v/>
      </c>
      <c r="O573" s="69" t="str">
        <f ca="1">IFERROR(VLOOKUP(COUNTIF(catmat_ord_col_range,Dados_ordenados[[#This Row],[ID 1-catálogo-código]])&amp;"-"&amp;Dados_ordenados[[#This Row],[ID 1-catálogo-código]],Dados_tratados[[CATMAT/CATSER - Contagem de ocorrências]:[Área Gestora + ID]],3,FALSE),"")</f>
        <v/>
      </c>
      <c r="P573" s="70" t="str">
        <f ca="1">IF(OR(Dados_ordenados[[#This Row],[ID 1-catálogo-código]]="",Dados_ordenados[[#This Row],[ID 1-catálogo-código]]&lt;&gt;catmat_anterior),Dados_ordenados[[#This Row],[Área Gestora-ID]],areagestoraID_anterior&amp;", "&amp;Dados_ordenados[[#This Row],[Área Gestora-ID]])</f>
        <v/>
      </c>
      <c r="Q573" s="70" t="str">
        <f ca="1">IF(OR(Dados_ordenados[[#This Row],[ID 1-catálogo-código]]="",Dados_ordenados[[#This Row],[ID 1-catálogo-código]]&lt;&gt;catmat_proximo),Dados_ordenados[[#This Row],[ID concatenado por catálogo/código]],"")</f>
        <v/>
      </c>
    </row>
    <row r="574" spans="1:17" x14ac:dyDescent="0.25">
      <c r="A574" s="63" t="str">
        <f ca="1">area_gestora_concatenada</f>
        <v/>
      </c>
      <c r="B574" s="64" t="str">
        <f ca="1">IFERROR(IF(INDEX(INDIRECT(area_gestora&amp;"!$B$6:$B$1000"),linha_itemPAC+1)=0,"NÃO INFORMADO",INDEX(INDIRECT(area_gestora&amp;"!$B$6:$B$1000"),linha_itemPAC+1)),"")</f>
        <v/>
      </c>
      <c r="C574" s="64" t="str">
        <f ca="1">IFERROR(IF(INDEX(INDIRECT(area_gestora&amp;"!$D$6:$D$1000"),linha_itemPAC+1)="N/A","N/A", IF(INDEX(INDIRECT(area_gestora&amp;"!$D$6:$D$1000"),linha_itemPAC+1)="","NÃO INFORMADO", IF(INDEX(INDIRECT(area_gestora&amp;"!$D$6:$D$1000"),linha_itemPAC+1)=0,"NÃO INFORMADO", INDEX(INDIRECT(area_gestora&amp;"!$D$6:$D$1000"),linha_itemPAC+1)))),"")</f>
        <v/>
      </c>
      <c r="D574" s="64" t="str">
        <f ca="1">IFERROR(IF(ISERROR(VALUE(Dados_tratados[[#This Row],[Catálogo]]))=FALSE,Dados_tratados[[#This Row],[Catálogo]],VLOOKUP(Dados_tratados[[#This Row],[Catálogo]],$S$3:$T$6,2,FALSE)),"")</f>
        <v/>
      </c>
      <c r="E574" s="64" t="str">
        <f ca="1">IFERROR(IF(INDEX(INDIRECT(area_gestora&amp;"!$E$6:$E$1000"),linha_itemPAC+1)="N/A",9999999,
IF(INDEX(INDIRECT(area_gestora&amp;"!$E$6:$E$1000"),linha_itemPAC+1)="",0,
VALUE(INDEX(INDIRECT(area_gestora&amp;"!$E$6:$E$1000"),linha_itemPAC+1)))),"")</f>
        <v/>
      </c>
      <c r="F574" s="64" t="str">
        <f ca="1">IFERROR(IF(Dados_tratados[[#This Row],[Código CATSER ou Classe CATMAT]]="","",VALUE(1&amp;TEXT(Dados_tratados[[#This Row],[Código CATSER ou Classe CATMAT]],"0000000")&amp;Dados_tratados[[#This Row],[ID Catálogo]])),"")</f>
        <v/>
      </c>
      <c r="G574" s="64" t="str">
        <f ca="1">IF(Dados_tratados[[#This Row],[Código CATSER ou Classe CATMAT]]="","",COUNTIF(catmat_col_range,Dados_tratados[[#This Row],[Concatenação ID 1-catálogo-código]])&amp;"-"&amp;Dados_tratados[[#This Row],[Concatenação ID 1-catálogo-código]])</f>
        <v/>
      </c>
      <c r="H574" s="65" t="str">
        <f ca="1">IFERROR(INDEX(INDIRECT(area_gestora&amp;"!$L$6:$L$1000"),linha_itemPAC+1),"")</f>
        <v/>
      </c>
      <c r="I574" s="66" t="str">
        <f ca="1">Dados_tratados[[#This Row],[Área Gestora]]&amp;"-"&amp;Dados_tratados[[#This Row],[ID PCA]]</f>
        <v>-</v>
      </c>
      <c r="K574" s="67" t="str">
        <f ca="1">IFERROR(SMALL(Dados_tratados[Concatenação ID 1-catálogo-código],ROW(Dados_tratados[[#This Row],[Concatenação ID 1-catálogo-código]])-2),"")</f>
        <v/>
      </c>
      <c r="L574" s="67" t="str">
        <f ca="1">IFERROR(INDEX('Tratamento de dados'!$S$3:$S$6,MATCH(VALUE(RIGHT(Dados_ordenados[[#This Row],[ID 1-catálogo-código]],1)),'Tratamento de dados'!$T$3:$T$6,0)),"")</f>
        <v/>
      </c>
      <c r="M574" s="67" t="str">
        <f ca="1">IFERROR(VALUE(MID(Dados_ordenados[[#This Row],[ID 1-catálogo-código]],2,7)),"")</f>
        <v/>
      </c>
      <c r="N574" s="68" t="str">
        <f ca="1">IFERROR(VLOOKUP(COUNTIF(catmat_ord_col_range,Dados_ordenados[[#This Row],[ID 1-catálogo-código]])&amp;"-"&amp;Dados_ordenados[[#This Row],[ID 1-catálogo-código]],Dados_tratados[[CATMAT/CATSER - Contagem de ocorrências]:[Área Gestora + ID]],2,FALSE),"")</f>
        <v/>
      </c>
      <c r="O574" s="69" t="str">
        <f ca="1">IFERROR(VLOOKUP(COUNTIF(catmat_ord_col_range,Dados_ordenados[[#This Row],[ID 1-catálogo-código]])&amp;"-"&amp;Dados_ordenados[[#This Row],[ID 1-catálogo-código]],Dados_tratados[[CATMAT/CATSER - Contagem de ocorrências]:[Área Gestora + ID]],3,FALSE),"")</f>
        <v/>
      </c>
      <c r="P574" s="70" t="str">
        <f ca="1">IF(OR(Dados_ordenados[[#This Row],[ID 1-catálogo-código]]="",Dados_ordenados[[#This Row],[ID 1-catálogo-código]]&lt;&gt;catmat_anterior),Dados_ordenados[[#This Row],[Área Gestora-ID]],areagestoraID_anterior&amp;", "&amp;Dados_ordenados[[#This Row],[Área Gestora-ID]])</f>
        <v/>
      </c>
      <c r="Q574" s="70" t="str">
        <f ca="1">IF(OR(Dados_ordenados[[#This Row],[ID 1-catálogo-código]]="",Dados_ordenados[[#This Row],[ID 1-catálogo-código]]&lt;&gt;catmat_proximo),Dados_ordenados[[#This Row],[ID concatenado por catálogo/código]],"")</f>
        <v/>
      </c>
    </row>
    <row r="575" spans="1:17" x14ac:dyDescent="0.25">
      <c r="A575" s="63" t="str">
        <f ca="1">area_gestora_concatenada</f>
        <v/>
      </c>
      <c r="B575" s="64" t="str">
        <f ca="1">IFERROR(IF(INDEX(INDIRECT(area_gestora&amp;"!$B$6:$B$1000"),linha_itemPAC+1)=0,"NÃO INFORMADO",INDEX(INDIRECT(area_gestora&amp;"!$B$6:$B$1000"),linha_itemPAC+1)),"")</f>
        <v/>
      </c>
      <c r="C575" s="64" t="str">
        <f ca="1">IFERROR(IF(INDEX(INDIRECT(area_gestora&amp;"!$D$6:$D$1000"),linha_itemPAC+1)="N/A","N/A", IF(INDEX(INDIRECT(area_gestora&amp;"!$D$6:$D$1000"),linha_itemPAC+1)="","NÃO INFORMADO", IF(INDEX(INDIRECT(area_gestora&amp;"!$D$6:$D$1000"),linha_itemPAC+1)=0,"NÃO INFORMADO", INDEX(INDIRECT(area_gestora&amp;"!$D$6:$D$1000"),linha_itemPAC+1)))),"")</f>
        <v/>
      </c>
      <c r="D575" s="64" t="str">
        <f ca="1">IFERROR(IF(ISERROR(VALUE(Dados_tratados[[#This Row],[Catálogo]]))=FALSE,Dados_tratados[[#This Row],[Catálogo]],VLOOKUP(Dados_tratados[[#This Row],[Catálogo]],$S$3:$T$6,2,FALSE)),"")</f>
        <v/>
      </c>
      <c r="E575" s="64" t="str">
        <f ca="1">IFERROR(IF(INDEX(INDIRECT(area_gestora&amp;"!$E$6:$E$1000"),linha_itemPAC+1)="N/A",9999999,
IF(INDEX(INDIRECT(area_gestora&amp;"!$E$6:$E$1000"),linha_itemPAC+1)="",0,
VALUE(INDEX(INDIRECT(area_gestora&amp;"!$E$6:$E$1000"),linha_itemPAC+1)))),"")</f>
        <v/>
      </c>
      <c r="F575" s="64" t="str">
        <f ca="1">IFERROR(IF(Dados_tratados[[#This Row],[Código CATSER ou Classe CATMAT]]="","",VALUE(1&amp;TEXT(Dados_tratados[[#This Row],[Código CATSER ou Classe CATMAT]],"0000000")&amp;Dados_tratados[[#This Row],[ID Catálogo]])),"")</f>
        <v/>
      </c>
      <c r="G575" s="64" t="str">
        <f ca="1">IF(Dados_tratados[[#This Row],[Código CATSER ou Classe CATMAT]]="","",COUNTIF(catmat_col_range,Dados_tratados[[#This Row],[Concatenação ID 1-catálogo-código]])&amp;"-"&amp;Dados_tratados[[#This Row],[Concatenação ID 1-catálogo-código]])</f>
        <v/>
      </c>
      <c r="H575" s="65" t="str">
        <f ca="1">IFERROR(INDEX(INDIRECT(area_gestora&amp;"!$L$6:$L$1000"),linha_itemPAC+1),"")</f>
        <v/>
      </c>
      <c r="I575" s="66" t="str">
        <f ca="1">Dados_tratados[[#This Row],[Área Gestora]]&amp;"-"&amp;Dados_tratados[[#This Row],[ID PCA]]</f>
        <v>-</v>
      </c>
      <c r="K575" s="67" t="str">
        <f ca="1">IFERROR(SMALL(Dados_tratados[Concatenação ID 1-catálogo-código],ROW(Dados_tratados[[#This Row],[Concatenação ID 1-catálogo-código]])-2),"")</f>
        <v/>
      </c>
      <c r="L575" s="67" t="str">
        <f ca="1">IFERROR(INDEX('Tratamento de dados'!$S$3:$S$6,MATCH(VALUE(RIGHT(Dados_ordenados[[#This Row],[ID 1-catálogo-código]],1)),'Tratamento de dados'!$T$3:$T$6,0)),"")</f>
        <v/>
      </c>
      <c r="M575" s="67" t="str">
        <f ca="1">IFERROR(VALUE(MID(Dados_ordenados[[#This Row],[ID 1-catálogo-código]],2,7)),"")</f>
        <v/>
      </c>
      <c r="N575" s="68" t="str">
        <f ca="1">IFERROR(VLOOKUP(COUNTIF(catmat_ord_col_range,Dados_ordenados[[#This Row],[ID 1-catálogo-código]])&amp;"-"&amp;Dados_ordenados[[#This Row],[ID 1-catálogo-código]],Dados_tratados[[CATMAT/CATSER - Contagem de ocorrências]:[Área Gestora + ID]],2,FALSE),"")</f>
        <v/>
      </c>
      <c r="O575" s="69" t="str">
        <f ca="1">IFERROR(VLOOKUP(COUNTIF(catmat_ord_col_range,Dados_ordenados[[#This Row],[ID 1-catálogo-código]])&amp;"-"&amp;Dados_ordenados[[#This Row],[ID 1-catálogo-código]],Dados_tratados[[CATMAT/CATSER - Contagem de ocorrências]:[Área Gestora + ID]],3,FALSE),"")</f>
        <v/>
      </c>
      <c r="P575" s="70" t="str">
        <f ca="1">IF(OR(Dados_ordenados[[#This Row],[ID 1-catálogo-código]]="",Dados_ordenados[[#This Row],[ID 1-catálogo-código]]&lt;&gt;catmat_anterior),Dados_ordenados[[#This Row],[Área Gestora-ID]],areagestoraID_anterior&amp;", "&amp;Dados_ordenados[[#This Row],[Área Gestora-ID]])</f>
        <v/>
      </c>
      <c r="Q575" s="70" t="str">
        <f ca="1">IF(OR(Dados_ordenados[[#This Row],[ID 1-catálogo-código]]="",Dados_ordenados[[#This Row],[ID 1-catálogo-código]]&lt;&gt;catmat_proximo),Dados_ordenados[[#This Row],[ID concatenado por catálogo/código]],"")</f>
        <v/>
      </c>
    </row>
    <row r="576" spans="1:17" x14ac:dyDescent="0.25">
      <c r="A576" s="63" t="str">
        <f ca="1">area_gestora_concatenada</f>
        <v/>
      </c>
      <c r="B576" s="64" t="str">
        <f ca="1">IFERROR(IF(INDEX(INDIRECT(area_gestora&amp;"!$B$6:$B$1000"),linha_itemPAC+1)=0,"NÃO INFORMADO",INDEX(INDIRECT(area_gestora&amp;"!$B$6:$B$1000"),linha_itemPAC+1)),"")</f>
        <v/>
      </c>
      <c r="C576" s="64" t="str">
        <f ca="1">IFERROR(IF(INDEX(INDIRECT(area_gestora&amp;"!$D$6:$D$1000"),linha_itemPAC+1)="N/A","N/A", IF(INDEX(INDIRECT(area_gestora&amp;"!$D$6:$D$1000"),linha_itemPAC+1)="","NÃO INFORMADO", IF(INDEX(INDIRECT(area_gestora&amp;"!$D$6:$D$1000"),linha_itemPAC+1)=0,"NÃO INFORMADO", INDEX(INDIRECT(area_gestora&amp;"!$D$6:$D$1000"),linha_itemPAC+1)))),"")</f>
        <v/>
      </c>
      <c r="D576" s="64" t="str">
        <f ca="1">IFERROR(IF(ISERROR(VALUE(Dados_tratados[[#This Row],[Catálogo]]))=FALSE,Dados_tratados[[#This Row],[Catálogo]],VLOOKUP(Dados_tratados[[#This Row],[Catálogo]],$S$3:$T$6,2,FALSE)),"")</f>
        <v/>
      </c>
      <c r="E576" s="64" t="str">
        <f ca="1">IFERROR(IF(INDEX(INDIRECT(area_gestora&amp;"!$E$6:$E$1000"),linha_itemPAC+1)="N/A",9999999,
IF(INDEX(INDIRECT(area_gestora&amp;"!$E$6:$E$1000"),linha_itemPAC+1)="",0,
VALUE(INDEX(INDIRECT(area_gestora&amp;"!$E$6:$E$1000"),linha_itemPAC+1)))),"")</f>
        <v/>
      </c>
      <c r="F576" s="64" t="str">
        <f ca="1">IFERROR(IF(Dados_tratados[[#This Row],[Código CATSER ou Classe CATMAT]]="","",VALUE(1&amp;TEXT(Dados_tratados[[#This Row],[Código CATSER ou Classe CATMAT]],"0000000")&amp;Dados_tratados[[#This Row],[ID Catálogo]])),"")</f>
        <v/>
      </c>
      <c r="G576" s="64" t="str">
        <f ca="1">IF(Dados_tratados[[#This Row],[Código CATSER ou Classe CATMAT]]="","",COUNTIF(catmat_col_range,Dados_tratados[[#This Row],[Concatenação ID 1-catálogo-código]])&amp;"-"&amp;Dados_tratados[[#This Row],[Concatenação ID 1-catálogo-código]])</f>
        <v/>
      </c>
      <c r="H576" s="65" t="str">
        <f ca="1">IFERROR(INDEX(INDIRECT(area_gestora&amp;"!$L$6:$L$1000"),linha_itemPAC+1),"")</f>
        <v/>
      </c>
      <c r="I576" s="66" t="str">
        <f ca="1">Dados_tratados[[#This Row],[Área Gestora]]&amp;"-"&amp;Dados_tratados[[#This Row],[ID PCA]]</f>
        <v>-</v>
      </c>
      <c r="K576" s="67" t="str">
        <f ca="1">IFERROR(SMALL(Dados_tratados[Concatenação ID 1-catálogo-código],ROW(Dados_tratados[[#This Row],[Concatenação ID 1-catálogo-código]])-2),"")</f>
        <v/>
      </c>
      <c r="L576" s="67" t="str">
        <f ca="1">IFERROR(INDEX('Tratamento de dados'!$S$3:$S$6,MATCH(VALUE(RIGHT(Dados_ordenados[[#This Row],[ID 1-catálogo-código]],1)),'Tratamento de dados'!$T$3:$T$6,0)),"")</f>
        <v/>
      </c>
      <c r="M576" s="67" t="str">
        <f ca="1">IFERROR(VALUE(MID(Dados_ordenados[[#This Row],[ID 1-catálogo-código]],2,7)),"")</f>
        <v/>
      </c>
      <c r="N576" s="68" t="str">
        <f ca="1">IFERROR(VLOOKUP(COUNTIF(catmat_ord_col_range,Dados_ordenados[[#This Row],[ID 1-catálogo-código]])&amp;"-"&amp;Dados_ordenados[[#This Row],[ID 1-catálogo-código]],Dados_tratados[[CATMAT/CATSER - Contagem de ocorrências]:[Área Gestora + ID]],2,FALSE),"")</f>
        <v/>
      </c>
      <c r="O576" s="69" t="str">
        <f ca="1">IFERROR(VLOOKUP(COUNTIF(catmat_ord_col_range,Dados_ordenados[[#This Row],[ID 1-catálogo-código]])&amp;"-"&amp;Dados_ordenados[[#This Row],[ID 1-catálogo-código]],Dados_tratados[[CATMAT/CATSER - Contagem de ocorrências]:[Área Gestora + ID]],3,FALSE),"")</f>
        <v/>
      </c>
      <c r="P576" s="70" t="str">
        <f ca="1">IF(OR(Dados_ordenados[[#This Row],[ID 1-catálogo-código]]="",Dados_ordenados[[#This Row],[ID 1-catálogo-código]]&lt;&gt;catmat_anterior),Dados_ordenados[[#This Row],[Área Gestora-ID]],areagestoraID_anterior&amp;", "&amp;Dados_ordenados[[#This Row],[Área Gestora-ID]])</f>
        <v/>
      </c>
      <c r="Q576" s="70" t="str">
        <f ca="1">IF(OR(Dados_ordenados[[#This Row],[ID 1-catálogo-código]]="",Dados_ordenados[[#This Row],[ID 1-catálogo-código]]&lt;&gt;catmat_proximo),Dados_ordenados[[#This Row],[ID concatenado por catálogo/código]],"")</f>
        <v/>
      </c>
    </row>
    <row r="577" spans="1:17" x14ac:dyDescent="0.25">
      <c r="A577" s="63" t="str">
        <f ca="1">area_gestora_concatenada</f>
        <v/>
      </c>
      <c r="B577" s="64" t="str">
        <f ca="1">IFERROR(IF(INDEX(INDIRECT(area_gestora&amp;"!$B$6:$B$1000"),linha_itemPAC+1)=0,"NÃO INFORMADO",INDEX(INDIRECT(area_gestora&amp;"!$B$6:$B$1000"),linha_itemPAC+1)),"")</f>
        <v/>
      </c>
      <c r="C577" s="64" t="str">
        <f ca="1">IFERROR(IF(INDEX(INDIRECT(area_gestora&amp;"!$D$6:$D$1000"),linha_itemPAC+1)="N/A","N/A", IF(INDEX(INDIRECT(area_gestora&amp;"!$D$6:$D$1000"),linha_itemPAC+1)="","NÃO INFORMADO", IF(INDEX(INDIRECT(area_gestora&amp;"!$D$6:$D$1000"),linha_itemPAC+1)=0,"NÃO INFORMADO", INDEX(INDIRECT(area_gestora&amp;"!$D$6:$D$1000"),linha_itemPAC+1)))),"")</f>
        <v/>
      </c>
      <c r="D577" s="64" t="str">
        <f ca="1">IFERROR(IF(ISERROR(VALUE(Dados_tratados[[#This Row],[Catálogo]]))=FALSE,Dados_tratados[[#This Row],[Catálogo]],VLOOKUP(Dados_tratados[[#This Row],[Catálogo]],$S$3:$T$6,2,FALSE)),"")</f>
        <v/>
      </c>
      <c r="E577" s="64" t="str">
        <f ca="1">IFERROR(IF(INDEX(INDIRECT(area_gestora&amp;"!$E$6:$E$1000"),linha_itemPAC+1)="N/A",9999999,
IF(INDEX(INDIRECT(area_gestora&amp;"!$E$6:$E$1000"),linha_itemPAC+1)="",0,
VALUE(INDEX(INDIRECT(area_gestora&amp;"!$E$6:$E$1000"),linha_itemPAC+1)))),"")</f>
        <v/>
      </c>
      <c r="F577" s="64" t="str">
        <f ca="1">IFERROR(IF(Dados_tratados[[#This Row],[Código CATSER ou Classe CATMAT]]="","",VALUE(1&amp;TEXT(Dados_tratados[[#This Row],[Código CATSER ou Classe CATMAT]],"0000000")&amp;Dados_tratados[[#This Row],[ID Catálogo]])),"")</f>
        <v/>
      </c>
      <c r="G577" s="64" t="str">
        <f ca="1">IF(Dados_tratados[[#This Row],[Código CATSER ou Classe CATMAT]]="","",COUNTIF(catmat_col_range,Dados_tratados[[#This Row],[Concatenação ID 1-catálogo-código]])&amp;"-"&amp;Dados_tratados[[#This Row],[Concatenação ID 1-catálogo-código]])</f>
        <v/>
      </c>
      <c r="H577" s="65" t="str">
        <f ca="1">IFERROR(INDEX(INDIRECT(area_gestora&amp;"!$L$6:$L$1000"),linha_itemPAC+1),"")</f>
        <v/>
      </c>
      <c r="I577" s="66" t="str">
        <f ca="1">Dados_tratados[[#This Row],[Área Gestora]]&amp;"-"&amp;Dados_tratados[[#This Row],[ID PCA]]</f>
        <v>-</v>
      </c>
      <c r="K577" s="67" t="str">
        <f ca="1">IFERROR(SMALL(Dados_tratados[Concatenação ID 1-catálogo-código],ROW(Dados_tratados[[#This Row],[Concatenação ID 1-catálogo-código]])-2),"")</f>
        <v/>
      </c>
      <c r="L577" s="67" t="str">
        <f ca="1">IFERROR(INDEX('Tratamento de dados'!$S$3:$S$6,MATCH(VALUE(RIGHT(Dados_ordenados[[#This Row],[ID 1-catálogo-código]],1)),'Tratamento de dados'!$T$3:$T$6,0)),"")</f>
        <v/>
      </c>
      <c r="M577" s="67" t="str">
        <f ca="1">IFERROR(VALUE(MID(Dados_ordenados[[#This Row],[ID 1-catálogo-código]],2,7)),"")</f>
        <v/>
      </c>
      <c r="N577" s="68" t="str">
        <f ca="1">IFERROR(VLOOKUP(COUNTIF(catmat_ord_col_range,Dados_ordenados[[#This Row],[ID 1-catálogo-código]])&amp;"-"&amp;Dados_ordenados[[#This Row],[ID 1-catálogo-código]],Dados_tratados[[CATMAT/CATSER - Contagem de ocorrências]:[Área Gestora + ID]],2,FALSE),"")</f>
        <v/>
      </c>
      <c r="O577" s="69" t="str">
        <f ca="1">IFERROR(VLOOKUP(COUNTIF(catmat_ord_col_range,Dados_ordenados[[#This Row],[ID 1-catálogo-código]])&amp;"-"&amp;Dados_ordenados[[#This Row],[ID 1-catálogo-código]],Dados_tratados[[CATMAT/CATSER - Contagem de ocorrências]:[Área Gestora + ID]],3,FALSE),"")</f>
        <v/>
      </c>
      <c r="P577" s="70" t="str">
        <f ca="1">IF(OR(Dados_ordenados[[#This Row],[ID 1-catálogo-código]]="",Dados_ordenados[[#This Row],[ID 1-catálogo-código]]&lt;&gt;catmat_anterior),Dados_ordenados[[#This Row],[Área Gestora-ID]],areagestoraID_anterior&amp;", "&amp;Dados_ordenados[[#This Row],[Área Gestora-ID]])</f>
        <v/>
      </c>
      <c r="Q577" s="70" t="str">
        <f ca="1">IF(OR(Dados_ordenados[[#This Row],[ID 1-catálogo-código]]="",Dados_ordenados[[#This Row],[ID 1-catálogo-código]]&lt;&gt;catmat_proximo),Dados_ordenados[[#This Row],[ID concatenado por catálogo/código]],"")</f>
        <v/>
      </c>
    </row>
    <row r="578" spans="1:17" x14ac:dyDescent="0.25">
      <c r="A578" s="63" t="str">
        <f ca="1">area_gestora_concatenada</f>
        <v/>
      </c>
      <c r="B578" s="64" t="str">
        <f ca="1">IFERROR(IF(INDEX(INDIRECT(area_gestora&amp;"!$B$6:$B$1000"),linha_itemPAC+1)=0,"NÃO INFORMADO",INDEX(INDIRECT(area_gestora&amp;"!$B$6:$B$1000"),linha_itemPAC+1)),"")</f>
        <v/>
      </c>
      <c r="C578" s="64" t="str">
        <f ca="1">IFERROR(IF(INDEX(INDIRECT(area_gestora&amp;"!$D$6:$D$1000"),linha_itemPAC+1)="N/A","N/A", IF(INDEX(INDIRECT(area_gestora&amp;"!$D$6:$D$1000"),linha_itemPAC+1)="","NÃO INFORMADO", IF(INDEX(INDIRECT(area_gestora&amp;"!$D$6:$D$1000"),linha_itemPAC+1)=0,"NÃO INFORMADO", INDEX(INDIRECT(area_gestora&amp;"!$D$6:$D$1000"),linha_itemPAC+1)))),"")</f>
        <v/>
      </c>
      <c r="D578" s="64" t="str">
        <f ca="1">IFERROR(IF(ISERROR(VALUE(Dados_tratados[[#This Row],[Catálogo]]))=FALSE,Dados_tratados[[#This Row],[Catálogo]],VLOOKUP(Dados_tratados[[#This Row],[Catálogo]],$S$3:$T$6,2,FALSE)),"")</f>
        <v/>
      </c>
      <c r="E578" s="64" t="str">
        <f ca="1">IFERROR(IF(INDEX(INDIRECT(area_gestora&amp;"!$E$6:$E$1000"),linha_itemPAC+1)="N/A",9999999,
IF(INDEX(INDIRECT(area_gestora&amp;"!$E$6:$E$1000"),linha_itemPAC+1)="",0,
VALUE(INDEX(INDIRECT(area_gestora&amp;"!$E$6:$E$1000"),linha_itemPAC+1)))),"")</f>
        <v/>
      </c>
      <c r="F578" s="64" t="str">
        <f ca="1">IFERROR(IF(Dados_tratados[[#This Row],[Código CATSER ou Classe CATMAT]]="","",VALUE(1&amp;TEXT(Dados_tratados[[#This Row],[Código CATSER ou Classe CATMAT]],"0000000")&amp;Dados_tratados[[#This Row],[ID Catálogo]])),"")</f>
        <v/>
      </c>
      <c r="G578" s="64" t="str">
        <f ca="1">IF(Dados_tratados[[#This Row],[Código CATSER ou Classe CATMAT]]="","",COUNTIF(catmat_col_range,Dados_tratados[[#This Row],[Concatenação ID 1-catálogo-código]])&amp;"-"&amp;Dados_tratados[[#This Row],[Concatenação ID 1-catálogo-código]])</f>
        <v/>
      </c>
      <c r="H578" s="65" t="str">
        <f ca="1">IFERROR(INDEX(INDIRECT(area_gestora&amp;"!$L$6:$L$1000"),linha_itemPAC+1),"")</f>
        <v/>
      </c>
      <c r="I578" s="66" t="str">
        <f ca="1">Dados_tratados[[#This Row],[Área Gestora]]&amp;"-"&amp;Dados_tratados[[#This Row],[ID PCA]]</f>
        <v>-</v>
      </c>
      <c r="K578" s="67" t="str">
        <f ca="1">IFERROR(SMALL(Dados_tratados[Concatenação ID 1-catálogo-código],ROW(Dados_tratados[[#This Row],[Concatenação ID 1-catálogo-código]])-2),"")</f>
        <v/>
      </c>
      <c r="L578" s="67" t="str">
        <f ca="1">IFERROR(INDEX('Tratamento de dados'!$S$3:$S$6,MATCH(VALUE(RIGHT(Dados_ordenados[[#This Row],[ID 1-catálogo-código]],1)),'Tratamento de dados'!$T$3:$T$6,0)),"")</f>
        <v/>
      </c>
      <c r="M578" s="67" t="str">
        <f ca="1">IFERROR(VALUE(MID(Dados_ordenados[[#This Row],[ID 1-catálogo-código]],2,7)),"")</f>
        <v/>
      </c>
      <c r="N578" s="68" t="str">
        <f ca="1">IFERROR(VLOOKUP(COUNTIF(catmat_ord_col_range,Dados_ordenados[[#This Row],[ID 1-catálogo-código]])&amp;"-"&amp;Dados_ordenados[[#This Row],[ID 1-catálogo-código]],Dados_tratados[[CATMAT/CATSER - Contagem de ocorrências]:[Área Gestora + ID]],2,FALSE),"")</f>
        <v/>
      </c>
      <c r="O578" s="69" t="str">
        <f ca="1">IFERROR(VLOOKUP(COUNTIF(catmat_ord_col_range,Dados_ordenados[[#This Row],[ID 1-catálogo-código]])&amp;"-"&amp;Dados_ordenados[[#This Row],[ID 1-catálogo-código]],Dados_tratados[[CATMAT/CATSER - Contagem de ocorrências]:[Área Gestora + ID]],3,FALSE),"")</f>
        <v/>
      </c>
      <c r="P578" s="70" t="str">
        <f ca="1">IF(OR(Dados_ordenados[[#This Row],[ID 1-catálogo-código]]="",Dados_ordenados[[#This Row],[ID 1-catálogo-código]]&lt;&gt;catmat_anterior),Dados_ordenados[[#This Row],[Área Gestora-ID]],areagestoraID_anterior&amp;", "&amp;Dados_ordenados[[#This Row],[Área Gestora-ID]])</f>
        <v/>
      </c>
      <c r="Q578" s="70" t="str">
        <f ca="1">IF(OR(Dados_ordenados[[#This Row],[ID 1-catálogo-código]]="",Dados_ordenados[[#This Row],[ID 1-catálogo-código]]&lt;&gt;catmat_proximo),Dados_ordenados[[#This Row],[ID concatenado por catálogo/código]],"")</f>
        <v/>
      </c>
    </row>
    <row r="579" spans="1:17" x14ac:dyDescent="0.25">
      <c r="A579" s="63" t="str">
        <f ca="1">area_gestora_concatenada</f>
        <v/>
      </c>
      <c r="B579" s="64" t="str">
        <f ca="1">IFERROR(IF(INDEX(INDIRECT(area_gestora&amp;"!$B$6:$B$1000"),linha_itemPAC+1)=0,"NÃO INFORMADO",INDEX(INDIRECT(area_gestora&amp;"!$B$6:$B$1000"),linha_itemPAC+1)),"")</f>
        <v/>
      </c>
      <c r="C579" s="64" t="str">
        <f ca="1">IFERROR(IF(INDEX(INDIRECT(area_gestora&amp;"!$D$6:$D$1000"),linha_itemPAC+1)="N/A","N/A", IF(INDEX(INDIRECT(area_gestora&amp;"!$D$6:$D$1000"),linha_itemPAC+1)="","NÃO INFORMADO", IF(INDEX(INDIRECT(area_gestora&amp;"!$D$6:$D$1000"),linha_itemPAC+1)=0,"NÃO INFORMADO", INDEX(INDIRECT(area_gestora&amp;"!$D$6:$D$1000"),linha_itemPAC+1)))),"")</f>
        <v/>
      </c>
      <c r="D579" s="64" t="str">
        <f ca="1">IFERROR(IF(ISERROR(VALUE(Dados_tratados[[#This Row],[Catálogo]]))=FALSE,Dados_tratados[[#This Row],[Catálogo]],VLOOKUP(Dados_tratados[[#This Row],[Catálogo]],$S$3:$T$6,2,FALSE)),"")</f>
        <v/>
      </c>
      <c r="E579" s="64" t="str">
        <f ca="1">IFERROR(IF(INDEX(INDIRECT(area_gestora&amp;"!$E$6:$E$1000"),linha_itemPAC+1)="N/A",9999999,
IF(INDEX(INDIRECT(area_gestora&amp;"!$E$6:$E$1000"),linha_itemPAC+1)="",0,
VALUE(INDEX(INDIRECT(area_gestora&amp;"!$E$6:$E$1000"),linha_itemPAC+1)))),"")</f>
        <v/>
      </c>
      <c r="F579" s="64" t="str">
        <f ca="1">IFERROR(IF(Dados_tratados[[#This Row],[Código CATSER ou Classe CATMAT]]="","",VALUE(1&amp;TEXT(Dados_tratados[[#This Row],[Código CATSER ou Classe CATMAT]],"0000000")&amp;Dados_tratados[[#This Row],[ID Catálogo]])),"")</f>
        <v/>
      </c>
      <c r="G579" s="64" t="str">
        <f ca="1">IF(Dados_tratados[[#This Row],[Código CATSER ou Classe CATMAT]]="","",COUNTIF(catmat_col_range,Dados_tratados[[#This Row],[Concatenação ID 1-catálogo-código]])&amp;"-"&amp;Dados_tratados[[#This Row],[Concatenação ID 1-catálogo-código]])</f>
        <v/>
      </c>
      <c r="H579" s="65" t="str">
        <f ca="1">IFERROR(INDEX(INDIRECT(area_gestora&amp;"!$L$6:$L$1000"),linha_itemPAC+1),"")</f>
        <v/>
      </c>
      <c r="I579" s="66" t="str">
        <f ca="1">Dados_tratados[[#This Row],[Área Gestora]]&amp;"-"&amp;Dados_tratados[[#This Row],[ID PCA]]</f>
        <v>-</v>
      </c>
      <c r="K579" s="67" t="str">
        <f ca="1">IFERROR(SMALL(Dados_tratados[Concatenação ID 1-catálogo-código],ROW(Dados_tratados[[#This Row],[Concatenação ID 1-catálogo-código]])-2),"")</f>
        <v/>
      </c>
      <c r="L579" s="67" t="str">
        <f ca="1">IFERROR(INDEX('Tratamento de dados'!$S$3:$S$6,MATCH(VALUE(RIGHT(Dados_ordenados[[#This Row],[ID 1-catálogo-código]],1)),'Tratamento de dados'!$T$3:$T$6,0)),"")</f>
        <v/>
      </c>
      <c r="M579" s="67" t="str">
        <f ca="1">IFERROR(VALUE(MID(Dados_ordenados[[#This Row],[ID 1-catálogo-código]],2,7)),"")</f>
        <v/>
      </c>
      <c r="N579" s="68" t="str">
        <f ca="1">IFERROR(VLOOKUP(COUNTIF(catmat_ord_col_range,Dados_ordenados[[#This Row],[ID 1-catálogo-código]])&amp;"-"&amp;Dados_ordenados[[#This Row],[ID 1-catálogo-código]],Dados_tratados[[CATMAT/CATSER - Contagem de ocorrências]:[Área Gestora + ID]],2,FALSE),"")</f>
        <v/>
      </c>
      <c r="O579" s="69" t="str">
        <f ca="1">IFERROR(VLOOKUP(COUNTIF(catmat_ord_col_range,Dados_ordenados[[#This Row],[ID 1-catálogo-código]])&amp;"-"&amp;Dados_ordenados[[#This Row],[ID 1-catálogo-código]],Dados_tratados[[CATMAT/CATSER - Contagem de ocorrências]:[Área Gestora + ID]],3,FALSE),"")</f>
        <v/>
      </c>
      <c r="P579" s="70" t="str">
        <f ca="1">IF(OR(Dados_ordenados[[#This Row],[ID 1-catálogo-código]]="",Dados_ordenados[[#This Row],[ID 1-catálogo-código]]&lt;&gt;catmat_anterior),Dados_ordenados[[#This Row],[Área Gestora-ID]],areagestoraID_anterior&amp;", "&amp;Dados_ordenados[[#This Row],[Área Gestora-ID]])</f>
        <v/>
      </c>
      <c r="Q579" s="70" t="str">
        <f ca="1">IF(OR(Dados_ordenados[[#This Row],[ID 1-catálogo-código]]="",Dados_ordenados[[#This Row],[ID 1-catálogo-código]]&lt;&gt;catmat_proximo),Dados_ordenados[[#This Row],[ID concatenado por catálogo/código]],"")</f>
        <v/>
      </c>
    </row>
    <row r="580" spans="1:17" x14ac:dyDescent="0.25">
      <c r="A580" s="63" t="str">
        <f ca="1">area_gestora_concatenada</f>
        <v/>
      </c>
      <c r="B580" s="64" t="str">
        <f ca="1">IFERROR(IF(INDEX(INDIRECT(area_gestora&amp;"!$B$6:$B$1000"),linha_itemPAC+1)=0,"NÃO INFORMADO",INDEX(INDIRECT(area_gestora&amp;"!$B$6:$B$1000"),linha_itemPAC+1)),"")</f>
        <v/>
      </c>
      <c r="C580" s="64" t="str">
        <f ca="1">IFERROR(IF(INDEX(INDIRECT(area_gestora&amp;"!$D$6:$D$1000"),linha_itemPAC+1)="N/A","N/A", IF(INDEX(INDIRECT(area_gestora&amp;"!$D$6:$D$1000"),linha_itemPAC+1)="","NÃO INFORMADO", IF(INDEX(INDIRECT(area_gestora&amp;"!$D$6:$D$1000"),linha_itemPAC+1)=0,"NÃO INFORMADO", INDEX(INDIRECT(area_gestora&amp;"!$D$6:$D$1000"),linha_itemPAC+1)))),"")</f>
        <v/>
      </c>
      <c r="D580" s="64" t="str">
        <f ca="1">IFERROR(IF(ISERROR(VALUE(Dados_tratados[[#This Row],[Catálogo]]))=FALSE,Dados_tratados[[#This Row],[Catálogo]],VLOOKUP(Dados_tratados[[#This Row],[Catálogo]],$S$3:$T$6,2,FALSE)),"")</f>
        <v/>
      </c>
      <c r="E580" s="64" t="str">
        <f ca="1">IFERROR(IF(INDEX(INDIRECT(area_gestora&amp;"!$E$6:$E$1000"),linha_itemPAC+1)="N/A",9999999,
IF(INDEX(INDIRECT(area_gestora&amp;"!$E$6:$E$1000"),linha_itemPAC+1)="",0,
VALUE(INDEX(INDIRECT(area_gestora&amp;"!$E$6:$E$1000"),linha_itemPAC+1)))),"")</f>
        <v/>
      </c>
      <c r="F580" s="64" t="str">
        <f ca="1">IFERROR(IF(Dados_tratados[[#This Row],[Código CATSER ou Classe CATMAT]]="","",VALUE(1&amp;TEXT(Dados_tratados[[#This Row],[Código CATSER ou Classe CATMAT]],"0000000")&amp;Dados_tratados[[#This Row],[ID Catálogo]])),"")</f>
        <v/>
      </c>
      <c r="G580" s="64" t="str">
        <f ca="1">IF(Dados_tratados[[#This Row],[Código CATSER ou Classe CATMAT]]="","",COUNTIF(catmat_col_range,Dados_tratados[[#This Row],[Concatenação ID 1-catálogo-código]])&amp;"-"&amp;Dados_tratados[[#This Row],[Concatenação ID 1-catálogo-código]])</f>
        <v/>
      </c>
      <c r="H580" s="65" t="str">
        <f ca="1">IFERROR(INDEX(INDIRECT(area_gestora&amp;"!$L$6:$L$1000"),linha_itemPAC+1),"")</f>
        <v/>
      </c>
      <c r="I580" s="66" t="str">
        <f ca="1">Dados_tratados[[#This Row],[Área Gestora]]&amp;"-"&amp;Dados_tratados[[#This Row],[ID PCA]]</f>
        <v>-</v>
      </c>
      <c r="K580" s="67" t="str">
        <f ca="1">IFERROR(SMALL(Dados_tratados[Concatenação ID 1-catálogo-código],ROW(Dados_tratados[[#This Row],[Concatenação ID 1-catálogo-código]])-2),"")</f>
        <v/>
      </c>
      <c r="L580" s="67" t="str">
        <f ca="1">IFERROR(INDEX('Tratamento de dados'!$S$3:$S$6,MATCH(VALUE(RIGHT(Dados_ordenados[[#This Row],[ID 1-catálogo-código]],1)),'Tratamento de dados'!$T$3:$T$6,0)),"")</f>
        <v/>
      </c>
      <c r="M580" s="67" t="str">
        <f ca="1">IFERROR(VALUE(MID(Dados_ordenados[[#This Row],[ID 1-catálogo-código]],2,7)),"")</f>
        <v/>
      </c>
      <c r="N580" s="68" t="str">
        <f ca="1">IFERROR(VLOOKUP(COUNTIF(catmat_ord_col_range,Dados_ordenados[[#This Row],[ID 1-catálogo-código]])&amp;"-"&amp;Dados_ordenados[[#This Row],[ID 1-catálogo-código]],Dados_tratados[[CATMAT/CATSER - Contagem de ocorrências]:[Área Gestora + ID]],2,FALSE),"")</f>
        <v/>
      </c>
      <c r="O580" s="69" t="str">
        <f ca="1">IFERROR(VLOOKUP(COUNTIF(catmat_ord_col_range,Dados_ordenados[[#This Row],[ID 1-catálogo-código]])&amp;"-"&amp;Dados_ordenados[[#This Row],[ID 1-catálogo-código]],Dados_tratados[[CATMAT/CATSER - Contagem de ocorrências]:[Área Gestora + ID]],3,FALSE),"")</f>
        <v/>
      </c>
      <c r="P580" s="70" t="str">
        <f ca="1">IF(OR(Dados_ordenados[[#This Row],[ID 1-catálogo-código]]="",Dados_ordenados[[#This Row],[ID 1-catálogo-código]]&lt;&gt;catmat_anterior),Dados_ordenados[[#This Row],[Área Gestora-ID]],areagestoraID_anterior&amp;", "&amp;Dados_ordenados[[#This Row],[Área Gestora-ID]])</f>
        <v/>
      </c>
      <c r="Q580" s="70" t="str">
        <f ca="1">IF(OR(Dados_ordenados[[#This Row],[ID 1-catálogo-código]]="",Dados_ordenados[[#This Row],[ID 1-catálogo-código]]&lt;&gt;catmat_proximo),Dados_ordenados[[#This Row],[ID concatenado por catálogo/código]],"")</f>
        <v/>
      </c>
    </row>
    <row r="581" spans="1:17" x14ac:dyDescent="0.25">
      <c r="A581" s="63" t="str">
        <f ca="1">area_gestora_concatenada</f>
        <v/>
      </c>
      <c r="B581" s="64" t="str">
        <f ca="1">IFERROR(IF(INDEX(INDIRECT(area_gestora&amp;"!$B$6:$B$1000"),linha_itemPAC+1)=0,"NÃO INFORMADO",INDEX(INDIRECT(area_gestora&amp;"!$B$6:$B$1000"),linha_itemPAC+1)),"")</f>
        <v/>
      </c>
      <c r="C581" s="64" t="str">
        <f ca="1">IFERROR(IF(INDEX(INDIRECT(area_gestora&amp;"!$D$6:$D$1000"),linha_itemPAC+1)="N/A","N/A", IF(INDEX(INDIRECT(area_gestora&amp;"!$D$6:$D$1000"),linha_itemPAC+1)="","NÃO INFORMADO", IF(INDEX(INDIRECT(area_gestora&amp;"!$D$6:$D$1000"),linha_itemPAC+1)=0,"NÃO INFORMADO", INDEX(INDIRECT(area_gestora&amp;"!$D$6:$D$1000"),linha_itemPAC+1)))),"")</f>
        <v/>
      </c>
      <c r="D581" s="64" t="str">
        <f ca="1">IFERROR(IF(ISERROR(VALUE(Dados_tratados[[#This Row],[Catálogo]]))=FALSE,Dados_tratados[[#This Row],[Catálogo]],VLOOKUP(Dados_tratados[[#This Row],[Catálogo]],$S$3:$T$6,2,FALSE)),"")</f>
        <v/>
      </c>
      <c r="E581" s="64" t="str">
        <f ca="1">IFERROR(IF(INDEX(INDIRECT(area_gestora&amp;"!$E$6:$E$1000"),linha_itemPAC+1)="N/A",9999999,
IF(INDEX(INDIRECT(area_gestora&amp;"!$E$6:$E$1000"),linha_itemPAC+1)="",0,
VALUE(INDEX(INDIRECT(area_gestora&amp;"!$E$6:$E$1000"),linha_itemPAC+1)))),"")</f>
        <v/>
      </c>
      <c r="F581" s="64" t="str">
        <f ca="1">IFERROR(IF(Dados_tratados[[#This Row],[Código CATSER ou Classe CATMAT]]="","",VALUE(1&amp;TEXT(Dados_tratados[[#This Row],[Código CATSER ou Classe CATMAT]],"0000000")&amp;Dados_tratados[[#This Row],[ID Catálogo]])),"")</f>
        <v/>
      </c>
      <c r="G581" s="64" t="str">
        <f ca="1">IF(Dados_tratados[[#This Row],[Código CATSER ou Classe CATMAT]]="","",COUNTIF(catmat_col_range,Dados_tratados[[#This Row],[Concatenação ID 1-catálogo-código]])&amp;"-"&amp;Dados_tratados[[#This Row],[Concatenação ID 1-catálogo-código]])</f>
        <v/>
      </c>
      <c r="H581" s="65" t="str">
        <f ca="1">IFERROR(INDEX(INDIRECT(area_gestora&amp;"!$L$6:$L$1000"),linha_itemPAC+1),"")</f>
        <v/>
      </c>
      <c r="I581" s="66" t="str">
        <f ca="1">Dados_tratados[[#This Row],[Área Gestora]]&amp;"-"&amp;Dados_tratados[[#This Row],[ID PCA]]</f>
        <v>-</v>
      </c>
      <c r="K581" s="67" t="str">
        <f ca="1">IFERROR(SMALL(Dados_tratados[Concatenação ID 1-catálogo-código],ROW(Dados_tratados[[#This Row],[Concatenação ID 1-catálogo-código]])-2),"")</f>
        <v/>
      </c>
      <c r="L581" s="67" t="str">
        <f ca="1">IFERROR(INDEX('Tratamento de dados'!$S$3:$S$6,MATCH(VALUE(RIGHT(Dados_ordenados[[#This Row],[ID 1-catálogo-código]],1)),'Tratamento de dados'!$T$3:$T$6,0)),"")</f>
        <v/>
      </c>
      <c r="M581" s="67" t="str">
        <f ca="1">IFERROR(VALUE(MID(Dados_ordenados[[#This Row],[ID 1-catálogo-código]],2,7)),"")</f>
        <v/>
      </c>
      <c r="N581" s="68" t="str">
        <f ca="1">IFERROR(VLOOKUP(COUNTIF(catmat_ord_col_range,Dados_ordenados[[#This Row],[ID 1-catálogo-código]])&amp;"-"&amp;Dados_ordenados[[#This Row],[ID 1-catálogo-código]],Dados_tratados[[CATMAT/CATSER - Contagem de ocorrências]:[Área Gestora + ID]],2,FALSE),"")</f>
        <v/>
      </c>
      <c r="O581" s="69" t="str">
        <f ca="1">IFERROR(VLOOKUP(COUNTIF(catmat_ord_col_range,Dados_ordenados[[#This Row],[ID 1-catálogo-código]])&amp;"-"&amp;Dados_ordenados[[#This Row],[ID 1-catálogo-código]],Dados_tratados[[CATMAT/CATSER - Contagem de ocorrências]:[Área Gestora + ID]],3,FALSE),"")</f>
        <v/>
      </c>
      <c r="P581" s="70" t="str">
        <f ca="1">IF(OR(Dados_ordenados[[#This Row],[ID 1-catálogo-código]]="",Dados_ordenados[[#This Row],[ID 1-catálogo-código]]&lt;&gt;catmat_anterior),Dados_ordenados[[#This Row],[Área Gestora-ID]],areagestoraID_anterior&amp;", "&amp;Dados_ordenados[[#This Row],[Área Gestora-ID]])</f>
        <v/>
      </c>
      <c r="Q581" s="70" t="str">
        <f ca="1">IF(OR(Dados_ordenados[[#This Row],[ID 1-catálogo-código]]="",Dados_ordenados[[#This Row],[ID 1-catálogo-código]]&lt;&gt;catmat_proximo),Dados_ordenados[[#This Row],[ID concatenado por catálogo/código]],"")</f>
        <v/>
      </c>
    </row>
    <row r="582" spans="1:17" x14ac:dyDescent="0.25">
      <c r="A582" s="63" t="str">
        <f ca="1">area_gestora_concatenada</f>
        <v/>
      </c>
      <c r="B582" s="64" t="str">
        <f ca="1">IFERROR(IF(INDEX(INDIRECT(area_gestora&amp;"!$B$6:$B$1000"),linha_itemPAC+1)=0,"NÃO INFORMADO",INDEX(INDIRECT(area_gestora&amp;"!$B$6:$B$1000"),linha_itemPAC+1)),"")</f>
        <v/>
      </c>
      <c r="C582" s="64" t="str">
        <f ca="1">IFERROR(IF(INDEX(INDIRECT(area_gestora&amp;"!$D$6:$D$1000"),linha_itemPAC+1)="N/A","N/A", IF(INDEX(INDIRECT(area_gestora&amp;"!$D$6:$D$1000"),linha_itemPAC+1)="","NÃO INFORMADO", IF(INDEX(INDIRECT(area_gestora&amp;"!$D$6:$D$1000"),linha_itemPAC+1)=0,"NÃO INFORMADO", INDEX(INDIRECT(area_gestora&amp;"!$D$6:$D$1000"),linha_itemPAC+1)))),"")</f>
        <v/>
      </c>
      <c r="D582" s="64" t="str">
        <f ca="1">IFERROR(IF(ISERROR(VALUE(Dados_tratados[[#This Row],[Catálogo]]))=FALSE,Dados_tratados[[#This Row],[Catálogo]],VLOOKUP(Dados_tratados[[#This Row],[Catálogo]],$S$3:$T$6,2,FALSE)),"")</f>
        <v/>
      </c>
      <c r="E582" s="64" t="str">
        <f ca="1">IFERROR(IF(INDEX(INDIRECT(area_gestora&amp;"!$E$6:$E$1000"),linha_itemPAC+1)="N/A",9999999,
IF(INDEX(INDIRECT(area_gestora&amp;"!$E$6:$E$1000"),linha_itemPAC+1)="",0,
VALUE(INDEX(INDIRECT(area_gestora&amp;"!$E$6:$E$1000"),linha_itemPAC+1)))),"")</f>
        <v/>
      </c>
      <c r="F582" s="64" t="str">
        <f ca="1">IFERROR(IF(Dados_tratados[[#This Row],[Código CATSER ou Classe CATMAT]]="","",VALUE(1&amp;TEXT(Dados_tratados[[#This Row],[Código CATSER ou Classe CATMAT]],"0000000")&amp;Dados_tratados[[#This Row],[ID Catálogo]])),"")</f>
        <v/>
      </c>
      <c r="G582" s="64" t="str">
        <f ca="1">IF(Dados_tratados[[#This Row],[Código CATSER ou Classe CATMAT]]="","",COUNTIF(catmat_col_range,Dados_tratados[[#This Row],[Concatenação ID 1-catálogo-código]])&amp;"-"&amp;Dados_tratados[[#This Row],[Concatenação ID 1-catálogo-código]])</f>
        <v/>
      </c>
      <c r="H582" s="65" t="str">
        <f ca="1">IFERROR(INDEX(INDIRECT(area_gestora&amp;"!$L$6:$L$1000"),linha_itemPAC+1),"")</f>
        <v/>
      </c>
      <c r="I582" s="66" t="str">
        <f ca="1">Dados_tratados[[#This Row],[Área Gestora]]&amp;"-"&amp;Dados_tratados[[#This Row],[ID PCA]]</f>
        <v>-</v>
      </c>
      <c r="K582" s="67" t="str">
        <f ca="1">IFERROR(SMALL(Dados_tratados[Concatenação ID 1-catálogo-código],ROW(Dados_tratados[[#This Row],[Concatenação ID 1-catálogo-código]])-2),"")</f>
        <v/>
      </c>
      <c r="L582" s="67" t="str">
        <f ca="1">IFERROR(INDEX('Tratamento de dados'!$S$3:$S$6,MATCH(VALUE(RIGHT(Dados_ordenados[[#This Row],[ID 1-catálogo-código]],1)),'Tratamento de dados'!$T$3:$T$6,0)),"")</f>
        <v/>
      </c>
      <c r="M582" s="67" t="str">
        <f ca="1">IFERROR(VALUE(MID(Dados_ordenados[[#This Row],[ID 1-catálogo-código]],2,7)),"")</f>
        <v/>
      </c>
      <c r="N582" s="68" t="str">
        <f ca="1">IFERROR(VLOOKUP(COUNTIF(catmat_ord_col_range,Dados_ordenados[[#This Row],[ID 1-catálogo-código]])&amp;"-"&amp;Dados_ordenados[[#This Row],[ID 1-catálogo-código]],Dados_tratados[[CATMAT/CATSER - Contagem de ocorrências]:[Área Gestora + ID]],2,FALSE),"")</f>
        <v/>
      </c>
      <c r="O582" s="69" t="str">
        <f ca="1">IFERROR(VLOOKUP(COUNTIF(catmat_ord_col_range,Dados_ordenados[[#This Row],[ID 1-catálogo-código]])&amp;"-"&amp;Dados_ordenados[[#This Row],[ID 1-catálogo-código]],Dados_tratados[[CATMAT/CATSER - Contagem de ocorrências]:[Área Gestora + ID]],3,FALSE),"")</f>
        <v/>
      </c>
      <c r="P582" s="70" t="str">
        <f ca="1">IF(OR(Dados_ordenados[[#This Row],[ID 1-catálogo-código]]="",Dados_ordenados[[#This Row],[ID 1-catálogo-código]]&lt;&gt;catmat_anterior),Dados_ordenados[[#This Row],[Área Gestora-ID]],areagestoraID_anterior&amp;", "&amp;Dados_ordenados[[#This Row],[Área Gestora-ID]])</f>
        <v/>
      </c>
      <c r="Q582" s="70" t="str">
        <f ca="1">IF(OR(Dados_ordenados[[#This Row],[ID 1-catálogo-código]]="",Dados_ordenados[[#This Row],[ID 1-catálogo-código]]&lt;&gt;catmat_proximo),Dados_ordenados[[#This Row],[ID concatenado por catálogo/código]],"")</f>
        <v/>
      </c>
    </row>
    <row r="583" spans="1:17" x14ac:dyDescent="0.25">
      <c r="A583" s="63" t="str">
        <f ca="1">area_gestora_concatenada</f>
        <v/>
      </c>
      <c r="B583" s="64" t="str">
        <f ca="1">IFERROR(IF(INDEX(INDIRECT(area_gestora&amp;"!$B$6:$B$1000"),linha_itemPAC+1)=0,"NÃO INFORMADO",INDEX(INDIRECT(area_gestora&amp;"!$B$6:$B$1000"),linha_itemPAC+1)),"")</f>
        <v/>
      </c>
      <c r="C583" s="64" t="str">
        <f ca="1">IFERROR(IF(INDEX(INDIRECT(area_gestora&amp;"!$D$6:$D$1000"),linha_itemPAC+1)="N/A","N/A", IF(INDEX(INDIRECT(area_gestora&amp;"!$D$6:$D$1000"),linha_itemPAC+1)="","NÃO INFORMADO", IF(INDEX(INDIRECT(area_gestora&amp;"!$D$6:$D$1000"),linha_itemPAC+1)=0,"NÃO INFORMADO", INDEX(INDIRECT(area_gestora&amp;"!$D$6:$D$1000"),linha_itemPAC+1)))),"")</f>
        <v/>
      </c>
      <c r="D583" s="64" t="str">
        <f ca="1">IFERROR(IF(ISERROR(VALUE(Dados_tratados[[#This Row],[Catálogo]]))=FALSE,Dados_tratados[[#This Row],[Catálogo]],VLOOKUP(Dados_tratados[[#This Row],[Catálogo]],$S$3:$T$6,2,FALSE)),"")</f>
        <v/>
      </c>
      <c r="E583" s="64" t="str">
        <f ca="1">IFERROR(IF(INDEX(INDIRECT(area_gestora&amp;"!$E$6:$E$1000"),linha_itemPAC+1)="N/A",9999999,
IF(INDEX(INDIRECT(area_gestora&amp;"!$E$6:$E$1000"),linha_itemPAC+1)="",0,
VALUE(INDEX(INDIRECT(area_gestora&amp;"!$E$6:$E$1000"),linha_itemPAC+1)))),"")</f>
        <v/>
      </c>
      <c r="F583" s="64" t="str">
        <f ca="1">IFERROR(IF(Dados_tratados[[#This Row],[Código CATSER ou Classe CATMAT]]="","",VALUE(1&amp;TEXT(Dados_tratados[[#This Row],[Código CATSER ou Classe CATMAT]],"0000000")&amp;Dados_tratados[[#This Row],[ID Catálogo]])),"")</f>
        <v/>
      </c>
      <c r="G583" s="64" t="str">
        <f ca="1">IF(Dados_tratados[[#This Row],[Código CATSER ou Classe CATMAT]]="","",COUNTIF(catmat_col_range,Dados_tratados[[#This Row],[Concatenação ID 1-catálogo-código]])&amp;"-"&amp;Dados_tratados[[#This Row],[Concatenação ID 1-catálogo-código]])</f>
        <v/>
      </c>
      <c r="H583" s="65" t="str">
        <f ca="1">IFERROR(INDEX(INDIRECT(area_gestora&amp;"!$L$6:$L$1000"),linha_itemPAC+1),"")</f>
        <v/>
      </c>
      <c r="I583" s="66" t="str">
        <f ca="1">Dados_tratados[[#This Row],[Área Gestora]]&amp;"-"&amp;Dados_tratados[[#This Row],[ID PCA]]</f>
        <v>-</v>
      </c>
      <c r="K583" s="67" t="str">
        <f ca="1">IFERROR(SMALL(Dados_tratados[Concatenação ID 1-catálogo-código],ROW(Dados_tratados[[#This Row],[Concatenação ID 1-catálogo-código]])-2),"")</f>
        <v/>
      </c>
      <c r="L583" s="67" t="str">
        <f ca="1">IFERROR(INDEX('Tratamento de dados'!$S$3:$S$6,MATCH(VALUE(RIGHT(Dados_ordenados[[#This Row],[ID 1-catálogo-código]],1)),'Tratamento de dados'!$T$3:$T$6,0)),"")</f>
        <v/>
      </c>
      <c r="M583" s="67" t="str">
        <f ca="1">IFERROR(VALUE(MID(Dados_ordenados[[#This Row],[ID 1-catálogo-código]],2,7)),"")</f>
        <v/>
      </c>
      <c r="N583" s="68" t="str">
        <f ca="1">IFERROR(VLOOKUP(COUNTIF(catmat_ord_col_range,Dados_ordenados[[#This Row],[ID 1-catálogo-código]])&amp;"-"&amp;Dados_ordenados[[#This Row],[ID 1-catálogo-código]],Dados_tratados[[CATMAT/CATSER - Contagem de ocorrências]:[Área Gestora + ID]],2,FALSE),"")</f>
        <v/>
      </c>
      <c r="O583" s="69" t="str">
        <f ca="1">IFERROR(VLOOKUP(COUNTIF(catmat_ord_col_range,Dados_ordenados[[#This Row],[ID 1-catálogo-código]])&amp;"-"&amp;Dados_ordenados[[#This Row],[ID 1-catálogo-código]],Dados_tratados[[CATMAT/CATSER - Contagem de ocorrências]:[Área Gestora + ID]],3,FALSE),"")</f>
        <v/>
      </c>
      <c r="P583" s="70" t="str">
        <f ca="1">IF(OR(Dados_ordenados[[#This Row],[ID 1-catálogo-código]]="",Dados_ordenados[[#This Row],[ID 1-catálogo-código]]&lt;&gt;catmat_anterior),Dados_ordenados[[#This Row],[Área Gestora-ID]],areagestoraID_anterior&amp;", "&amp;Dados_ordenados[[#This Row],[Área Gestora-ID]])</f>
        <v/>
      </c>
      <c r="Q583" s="70" t="str">
        <f ca="1">IF(OR(Dados_ordenados[[#This Row],[ID 1-catálogo-código]]="",Dados_ordenados[[#This Row],[ID 1-catálogo-código]]&lt;&gt;catmat_proximo),Dados_ordenados[[#This Row],[ID concatenado por catálogo/código]],"")</f>
        <v/>
      </c>
    </row>
    <row r="584" spans="1:17" x14ac:dyDescent="0.25">
      <c r="A584" s="63" t="str">
        <f ca="1">area_gestora_concatenada</f>
        <v/>
      </c>
      <c r="B584" s="64" t="str">
        <f ca="1">IFERROR(IF(INDEX(INDIRECT(area_gestora&amp;"!$B$6:$B$1000"),linha_itemPAC+1)=0,"NÃO INFORMADO",INDEX(INDIRECT(area_gestora&amp;"!$B$6:$B$1000"),linha_itemPAC+1)),"")</f>
        <v/>
      </c>
      <c r="C584" s="64" t="str">
        <f ca="1">IFERROR(IF(INDEX(INDIRECT(area_gestora&amp;"!$D$6:$D$1000"),linha_itemPAC+1)="N/A","N/A", IF(INDEX(INDIRECT(area_gestora&amp;"!$D$6:$D$1000"),linha_itemPAC+1)="","NÃO INFORMADO", IF(INDEX(INDIRECT(area_gestora&amp;"!$D$6:$D$1000"),linha_itemPAC+1)=0,"NÃO INFORMADO", INDEX(INDIRECT(area_gestora&amp;"!$D$6:$D$1000"),linha_itemPAC+1)))),"")</f>
        <v/>
      </c>
      <c r="D584" s="64" t="str">
        <f ca="1">IFERROR(IF(ISERROR(VALUE(Dados_tratados[[#This Row],[Catálogo]]))=FALSE,Dados_tratados[[#This Row],[Catálogo]],VLOOKUP(Dados_tratados[[#This Row],[Catálogo]],$S$3:$T$6,2,FALSE)),"")</f>
        <v/>
      </c>
      <c r="E584" s="64" t="str">
        <f ca="1">IFERROR(IF(INDEX(INDIRECT(area_gestora&amp;"!$E$6:$E$1000"),linha_itemPAC+1)="N/A",9999999,
IF(INDEX(INDIRECT(area_gestora&amp;"!$E$6:$E$1000"),linha_itemPAC+1)="",0,
VALUE(INDEX(INDIRECT(area_gestora&amp;"!$E$6:$E$1000"),linha_itemPAC+1)))),"")</f>
        <v/>
      </c>
      <c r="F584" s="64" t="str">
        <f ca="1">IFERROR(IF(Dados_tratados[[#This Row],[Código CATSER ou Classe CATMAT]]="","",VALUE(1&amp;TEXT(Dados_tratados[[#This Row],[Código CATSER ou Classe CATMAT]],"0000000")&amp;Dados_tratados[[#This Row],[ID Catálogo]])),"")</f>
        <v/>
      </c>
      <c r="G584" s="64" t="str">
        <f ca="1">IF(Dados_tratados[[#This Row],[Código CATSER ou Classe CATMAT]]="","",COUNTIF(catmat_col_range,Dados_tratados[[#This Row],[Concatenação ID 1-catálogo-código]])&amp;"-"&amp;Dados_tratados[[#This Row],[Concatenação ID 1-catálogo-código]])</f>
        <v/>
      </c>
      <c r="H584" s="65" t="str">
        <f ca="1">IFERROR(INDEX(INDIRECT(area_gestora&amp;"!$L$6:$L$1000"),linha_itemPAC+1),"")</f>
        <v/>
      </c>
      <c r="I584" s="66" t="str">
        <f ca="1">Dados_tratados[[#This Row],[Área Gestora]]&amp;"-"&amp;Dados_tratados[[#This Row],[ID PCA]]</f>
        <v>-</v>
      </c>
      <c r="K584" s="67" t="str">
        <f ca="1">IFERROR(SMALL(Dados_tratados[Concatenação ID 1-catálogo-código],ROW(Dados_tratados[[#This Row],[Concatenação ID 1-catálogo-código]])-2),"")</f>
        <v/>
      </c>
      <c r="L584" s="67" t="str">
        <f ca="1">IFERROR(INDEX('Tratamento de dados'!$S$3:$S$6,MATCH(VALUE(RIGHT(Dados_ordenados[[#This Row],[ID 1-catálogo-código]],1)),'Tratamento de dados'!$T$3:$T$6,0)),"")</f>
        <v/>
      </c>
      <c r="M584" s="67" t="str">
        <f ca="1">IFERROR(VALUE(MID(Dados_ordenados[[#This Row],[ID 1-catálogo-código]],2,7)),"")</f>
        <v/>
      </c>
      <c r="N584" s="68" t="str">
        <f ca="1">IFERROR(VLOOKUP(COUNTIF(catmat_ord_col_range,Dados_ordenados[[#This Row],[ID 1-catálogo-código]])&amp;"-"&amp;Dados_ordenados[[#This Row],[ID 1-catálogo-código]],Dados_tratados[[CATMAT/CATSER - Contagem de ocorrências]:[Área Gestora + ID]],2,FALSE),"")</f>
        <v/>
      </c>
      <c r="O584" s="69" t="str">
        <f ca="1">IFERROR(VLOOKUP(COUNTIF(catmat_ord_col_range,Dados_ordenados[[#This Row],[ID 1-catálogo-código]])&amp;"-"&amp;Dados_ordenados[[#This Row],[ID 1-catálogo-código]],Dados_tratados[[CATMAT/CATSER - Contagem de ocorrências]:[Área Gestora + ID]],3,FALSE),"")</f>
        <v/>
      </c>
      <c r="P584" s="70" t="str">
        <f ca="1">IF(OR(Dados_ordenados[[#This Row],[ID 1-catálogo-código]]="",Dados_ordenados[[#This Row],[ID 1-catálogo-código]]&lt;&gt;catmat_anterior),Dados_ordenados[[#This Row],[Área Gestora-ID]],areagestoraID_anterior&amp;", "&amp;Dados_ordenados[[#This Row],[Área Gestora-ID]])</f>
        <v/>
      </c>
      <c r="Q584" s="70" t="str">
        <f ca="1">IF(OR(Dados_ordenados[[#This Row],[ID 1-catálogo-código]]="",Dados_ordenados[[#This Row],[ID 1-catálogo-código]]&lt;&gt;catmat_proximo),Dados_ordenados[[#This Row],[ID concatenado por catálogo/código]],"")</f>
        <v/>
      </c>
    </row>
    <row r="585" spans="1:17" x14ac:dyDescent="0.25">
      <c r="A585" s="63" t="str">
        <f ca="1">area_gestora_concatenada</f>
        <v/>
      </c>
      <c r="B585" s="64" t="str">
        <f ca="1">IFERROR(IF(INDEX(INDIRECT(area_gestora&amp;"!$B$6:$B$1000"),linha_itemPAC+1)=0,"NÃO INFORMADO",INDEX(INDIRECT(area_gestora&amp;"!$B$6:$B$1000"),linha_itemPAC+1)),"")</f>
        <v/>
      </c>
      <c r="C585" s="64" t="str">
        <f ca="1">IFERROR(IF(INDEX(INDIRECT(area_gestora&amp;"!$D$6:$D$1000"),linha_itemPAC+1)="N/A","N/A", IF(INDEX(INDIRECT(area_gestora&amp;"!$D$6:$D$1000"),linha_itemPAC+1)="","NÃO INFORMADO", IF(INDEX(INDIRECT(area_gestora&amp;"!$D$6:$D$1000"),linha_itemPAC+1)=0,"NÃO INFORMADO", INDEX(INDIRECT(area_gestora&amp;"!$D$6:$D$1000"),linha_itemPAC+1)))),"")</f>
        <v/>
      </c>
      <c r="D585" s="64" t="str">
        <f ca="1">IFERROR(IF(ISERROR(VALUE(Dados_tratados[[#This Row],[Catálogo]]))=FALSE,Dados_tratados[[#This Row],[Catálogo]],VLOOKUP(Dados_tratados[[#This Row],[Catálogo]],$S$3:$T$6,2,FALSE)),"")</f>
        <v/>
      </c>
      <c r="E585" s="64" t="str">
        <f ca="1">IFERROR(IF(INDEX(INDIRECT(area_gestora&amp;"!$E$6:$E$1000"),linha_itemPAC+1)="N/A",9999999,
IF(INDEX(INDIRECT(area_gestora&amp;"!$E$6:$E$1000"),linha_itemPAC+1)="",0,
VALUE(INDEX(INDIRECT(area_gestora&amp;"!$E$6:$E$1000"),linha_itemPAC+1)))),"")</f>
        <v/>
      </c>
      <c r="F585" s="64" t="str">
        <f ca="1">IFERROR(IF(Dados_tratados[[#This Row],[Código CATSER ou Classe CATMAT]]="","",VALUE(1&amp;TEXT(Dados_tratados[[#This Row],[Código CATSER ou Classe CATMAT]],"0000000")&amp;Dados_tratados[[#This Row],[ID Catálogo]])),"")</f>
        <v/>
      </c>
      <c r="G585" s="64" t="str">
        <f ca="1">IF(Dados_tratados[[#This Row],[Código CATSER ou Classe CATMAT]]="","",COUNTIF(catmat_col_range,Dados_tratados[[#This Row],[Concatenação ID 1-catálogo-código]])&amp;"-"&amp;Dados_tratados[[#This Row],[Concatenação ID 1-catálogo-código]])</f>
        <v/>
      </c>
      <c r="H585" s="65" t="str">
        <f ca="1">IFERROR(INDEX(INDIRECT(area_gestora&amp;"!$L$6:$L$1000"),linha_itemPAC+1),"")</f>
        <v/>
      </c>
      <c r="I585" s="66" t="str">
        <f ca="1">Dados_tratados[[#This Row],[Área Gestora]]&amp;"-"&amp;Dados_tratados[[#This Row],[ID PCA]]</f>
        <v>-</v>
      </c>
      <c r="K585" s="67" t="str">
        <f ca="1">IFERROR(SMALL(Dados_tratados[Concatenação ID 1-catálogo-código],ROW(Dados_tratados[[#This Row],[Concatenação ID 1-catálogo-código]])-2),"")</f>
        <v/>
      </c>
      <c r="L585" s="67" t="str">
        <f ca="1">IFERROR(INDEX('Tratamento de dados'!$S$3:$S$6,MATCH(VALUE(RIGHT(Dados_ordenados[[#This Row],[ID 1-catálogo-código]],1)),'Tratamento de dados'!$T$3:$T$6,0)),"")</f>
        <v/>
      </c>
      <c r="M585" s="67" t="str">
        <f ca="1">IFERROR(VALUE(MID(Dados_ordenados[[#This Row],[ID 1-catálogo-código]],2,7)),"")</f>
        <v/>
      </c>
      <c r="N585" s="68" t="str">
        <f ca="1">IFERROR(VLOOKUP(COUNTIF(catmat_ord_col_range,Dados_ordenados[[#This Row],[ID 1-catálogo-código]])&amp;"-"&amp;Dados_ordenados[[#This Row],[ID 1-catálogo-código]],Dados_tratados[[CATMAT/CATSER - Contagem de ocorrências]:[Área Gestora + ID]],2,FALSE),"")</f>
        <v/>
      </c>
      <c r="O585" s="69" t="str">
        <f ca="1">IFERROR(VLOOKUP(COUNTIF(catmat_ord_col_range,Dados_ordenados[[#This Row],[ID 1-catálogo-código]])&amp;"-"&amp;Dados_ordenados[[#This Row],[ID 1-catálogo-código]],Dados_tratados[[CATMAT/CATSER - Contagem de ocorrências]:[Área Gestora + ID]],3,FALSE),"")</f>
        <v/>
      </c>
      <c r="P585" s="70" t="str">
        <f ca="1">IF(OR(Dados_ordenados[[#This Row],[ID 1-catálogo-código]]="",Dados_ordenados[[#This Row],[ID 1-catálogo-código]]&lt;&gt;catmat_anterior),Dados_ordenados[[#This Row],[Área Gestora-ID]],areagestoraID_anterior&amp;", "&amp;Dados_ordenados[[#This Row],[Área Gestora-ID]])</f>
        <v/>
      </c>
      <c r="Q585" s="70" t="str">
        <f ca="1">IF(OR(Dados_ordenados[[#This Row],[ID 1-catálogo-código]]="",Dados_ordenados[[#This Row],[ID 1-catálogo-código]]&lt;&gt;catmat_proximo),Dados_ordenados[[#This Row],[ID concatenado por catálogo/código]],"")</f>
        <v/>
      </c>
    </row>
    <row r="586" spans="1:17" x14ac:dyDescent="0.25">
      <c r="A586" s="63" t="str">
        <f ca="1">area_gestora_concatenada</f>
        <v/>
      </c>
      <c r="B586" s="64" t="str">
        <f ca="1">IFERROR(IF(INDEX(INDIRECT(area_gestora&amp;"!$B$6:$B$1000"),linha_itemPAC+1)=0,"NÃO INFORMADO",INDEX(INDIRECT(area_gestora&amp;"!$B$6:$B$1000"),linha_itemPAC+1)),"")</f>
        <v/>
      </c>
      <c r="C586" s="64" t="str">
        <f ca="1">IFERROR(IF(INDEX(INDIRECT(area_gestora&amp;"!$D$6:$D$1000"),linha_itemPAC+1)="N/A","N/A", IF(INDEX(INDIRECT(area_gestora&amp;"!$D$6:$D$1000"),linha_itemPAC+1)="","NÃO INFORMADO", IF(INDEX(INDIRECT(area_gestora&amp;"!$D$6:$D$1000"),linha_itemPAC+1)=0,"NÃO INFORMADO", INDEX(INDIRECT(area_gestora&amp;"!$D$6:$D$1000"),linha_itemPAC+1)))),"")</f>
        <v/>
      </c>
      <c r="D586" s="64" t="str">
        <f ca="1">IFERROR(IF(ISERROR(VALUE(Dados_tratados[[#This Row],[Catálogo]]))=FALSE,Dados_tratados[[#This Row],[Catálogo]],VLOOKUP(Dados_tratados[[#This Row],[Catálogo]],$S$3:$T$6,2,FALSE)),"")</f>
        <v/>
      </c>
      <c r="E586" s="64" t="str">
        <f ca="1">IFERROR(IF(INDEX(INDIRECT(area_gestora&amp;"!$E$6:$E$1000"),linha_itemPAC+1)="N/A",9999999,
IF(INDEX(INDIRECT(area_gestora&amp;"!$E$6:$E$1000"),linha_itemPAC+1)="",0,
VALUE(INDEX(INDIRECT(area_gestora&amp;"!$E$6:$E$1000"),linha_itemPAC+1)))),"")</f>
        <v/>
      </c>
      <c r="F586" s="64" t="str">
        <f ca="1">IFERROR(IF(Dados_tratados[[#This Row],[Código CATSER ou Classe CATMAT]]="","",VALUE(1&amp;TEXT(Dados_tratados[[#This Row],[Código CATSER ou Classe CATMAT]],"0000000")&amp;Dados_tratados[[#This Row],[ID Catálogo]])),"")</f>
        <v/>
      </c>
      <c r="G586" s="64" t="str">
        <f ca="1">IF(Dados_tratados[[#This Row],[Código CATSER ou Classe CATMAT]]="","",COUNTIF(catmat_col_range,Dados_tratados[[#This Row],[Concatenação ID 1-catálogo-código]])&amp;"-"&amp;Dados_tratados[[#This Row],[Concatenação ID 1-catálogo-código]])</f>
        <v/>
      </c>
      <c r="H586" s="65" t="str">
        <f ca="1">IFERROR(INDEX(INDIRECT(area_gestora&amp;"!$L$6:$L$1000"),linha_itemPAC+1),"")</f>
        <v/>
      </c>
      <c r="I586" s="66" t="str">
        <f ca="1">Dados_tratados[[#This Row],[Área Gestora]]&amp;"-"&amp;Dados_tratados[[#This Row],[ID PCA]]</f>
        <v>-</v>
      </c>
      <c r="K586" s="67" t="str">
        <f ca="1">IFERROR(SMALL(Dados_tratados[Concatenação ID 1-catálogo-código],ROW(Dados_tratados[[#This Row],[Concatenação ID 1-catálogo-código]])-2),"")</f>
        <v/>
      </c>
      <c r="L586" s="67" t="str">
        <f ca="1">IFERROR(INDEX('Tratamento de dados'!$S$3:$S$6,MATCH(VALUE(RIGHT(Dados_ordenados[[#This Row],[ID 1-catálogo-código]],1)),'Tratamento de dados'!$T$3:$T$6,0)),"")</f>
        <v/>
      </c>
      <c r="M586" s="67" t="str">
        <f ca="1">IFERROR(VALUE(MID(Dados_ordenados[[#This Row],[ID 1-catálogo-código]],2,7)),"")</f>
        <v/>
      </c>
      <c r="N586" s="68" t="str">
        <f ca="1">IFERROR(VLOOKUP(COUNTIF(catmat_ord_col_range,Dados_ordenados[[#This Row],[ID 1-catálogo-código]])&amp;"-"&amp;Dados_ordenados[[#This Row],[ID 1-catálogo-código]],Dados_tratados[[CATMAT/CATSER - Contagem de ocorrências]:[Área Gestora + ID]],2,FALSE),"")</f>
        <v/>
      </c>
      <c r="O586" s="69" t="str">
        <f ca="1">IFERROR(VLOOKUP(COUNTIF(catmat_ord_col_range,Dados_ordenados[[#This Row],[ID 1-catálogo-código]])&amp;"-"&amp;Dados_ordenados[[#This Row],[ID 1-catálogo-código]],Dados_tratados[[CATMAT/CATSER - Contagem de ocorrências]:[Área Gestora + ID]],3,FALSE),"")</f>
        <v/>
      </c>
      <c r="P586" s="70" t="str">
        <f ca="1">IF(OR(Dados_ordenados[[#This Row],[ID 1-catálogo-código]]="",Dados_ordenados[[#This Row],[ID 1-catálogo-código]]&lt;&gt;catmat_anterior),Dados_ordenados[[#This Row],[Área Gestora-ID]],areagestoraID_anterior&amp;", "&amp;Dados_ordenados[[#This Row],[Área Gestora-ID]])</f>
        <v/>
      </c>
      <c r="Q586" s="70" t="str">
        <f ca="1">IF(OR(Dados_ordenados[[#This Row],[ID 1-catálogo-código]]="",Dados_ordenados[[#This Row],[ID 1-catálogo-código]]&lt;&gt;catmat_proximo),Dados_ordenados[[#This Row],[ID concatenado por catálogo/código]],"")</f>
        <v/>
      </c>
    </row>
    <row r="587" spans="1:17" x14ac:dyDescent="0.25">
      <c r="A587" s="63" t="str">
        <f ca="1">area_gestora_concatenada</f>
        <v/>
      </c>
      <c r="B587" s="64" t="str">
        <f ca="1">IFERROR(IF(INDEX(INDIRECT(area_gestora&amp;"!$B$6:$B$1000"),linha_itemPAC+1)=0,"NÃO INFORMADO",INDEX(INDIRECT(area_gestora&amp;"!$B$6:$B$1000"),linha_itemPAC+1)),"")</f>
        <v/>
      </c>
      <c r="C587" s="64" t="str">
        <f ca="1">IFERROR(IF(INDEX(INDIRECT(area_gestora&amp;"!$D$6:$D$1000"),linha_itemPAC+1)="N/A","N/A", IF(INDEX(INDIRECT(area_gestora&amp;"!$D$6:$D$1000"),linha_itemPAC+1)="","NÃO INFORMADO", IF(INDEX(INDIRECT(area_gestora&amp;"!$D$6:$D$1000"),linha_itemPAC+1)=0,"NÃO INFORMADO", INDEX(INDIRECT(area_gestora&amp;"!$D$6:$D$1000"),linha_itemPAC+1)))),"")</f>
        <v/>
      </c>
      <c r="D587" s="64" t="str">
        <f ca="1">IFERROR(IF(ISERROR(VALUE(Dados_tratados[[#This Row],[Catálogo]]))=FALSE,Dados_tratados[[#This Row],[Catálogo]],VLOOKUP(Dados_tratados[[#This Row],[Catálogo]],$S$3:$T$6,2,FALSE)),"")</f>
        <v/>
      </c>
      <c r="E587" s="64" t="str">
        <f ca="1">IFERROR(IF(INDEX(INDIRECT(area_gestora&amp;"!$E$6:$E$1000"),linha_itemPAC+1)="N/A",9999999,
IF(INDEX(INDIRECT(area_gestora&amp;"!$E$6:$E$1000"),linha_itemPAC+1)="",0,
VALUE(INDEX(INDIRECT(area_gestora&amp;"!$E$6:$E$1000"),linha_itemPAC+1)))),"")</f>
        <v/>
      </c>
      <c r="F587" s="64" t="str">
        <f ca="1">IFERROR(IF(Dados_tratados[[#This Row],[Código CATSER ou Classe CATMAT]]="","",VALUE(1&amp;TEXT(Dados_tratados[[#This Row],[Código CATSER ou Classe CATMAT]],"0000000")&amp;Dados_tratados[[#This Row],[ID Catálogo]])),"")</f>
        <v/>
      </c>
      <c r="G587" s="64" t="str">
        <f ca="1">IF(Dados_tratados[[#This Row],[Código CATSER ou Classe CATMAT]]="","",COUNTIF(catmat_col_range,Dados_tratados[[#This Row],[Concatenação ID 1-catálogo-código]])&amp;"-"&amp;Dados_tratados[[#This Row],[Concatenação ID 1-catálogo-código]])</f>
        <v/>
      </c>
      <c r="H587" s="65" t="str">
        <f ca="1">IFERROR(INDEX(INDIRECT(area_gestora&amp;"!$L$6:$L$1000"),linha_itemPAC+1),"")</f>
        <v/>
      </c>
      <c r="I587" s="66" t="str">
        <f ca="1">Dados_tratados[[#This Row],[Área Gestora]]&amp;"-"&amp;Dados_tratados[[#This Row],[ID PCA]]</f>
        <v>-</v>
      </c>
      <c r="K587" s="67" t="str">
        <f ca="1">IFERROR(SMALL(Dados_tratados[Concatenação ID 1-catálogo-código],ROW(Dados_tratados[[#This Row],[Concatenação ID 1-catálogo-código]])-2),"")</f>
        <v/>
      </c>
      <c r="L587" s="67" t="str">
        <f ca="1">IFERROR(INDEX('Tratamento de dados'!$S$3:$S$6,MATCH(VALUE(RIGHT(Dados_ordenados[[#This Row],[ID 1-catálogo-código]],1)),'Tratamento de dados'!$T$3:$T$6,0)),"")</f>
        <v/>
      </c>
      <c r="M587" s="67" t="str">
        <f ca="1">IFERROR(VALUE(MID(Dados_ordenados[[#This Row],[ID 1-catálogo-código]],2,7)),"")</f>
        <v/>
      </c>
      <c r="N587" s="68" t="str">
        <f ca="1">IFERROR(VLOOKUP(COUNTIF(catmat_ord_col_range,Dados_ordenados[[#This Row],[ID 1-catálogo-código]])&amp;"-"&amp;Dados_ordenados[[#This Row],[ID 1-catálogo-código]],Dados_tratados[[CATMAT/CATSER - Contagem de ocorrências]:[Área Gestora + ID]],2,FALSE),"")</f>
        <v/>
      </c>
      <c r="O587" s="69" t="str">
        <f ca="1">IFERROR(VLOOKUP(COUNTIF(catmat_ord_col_range,Dados_ordenados[[#This Row],[ID 1-catálogo-código]])&amp;"-"&amp;Dados_ordenados[[#This Row],[ID 1-catálogo-código]],Dados_tratados[[CATMAT/CATSER - Contagem de ocorrências]:[Área Gestora + ID]],3,FALSE),"")</f>
        <v/>
      </c>
      <c r="P587" s="70" t="str">
        <f ca="1">IF(OR(Dados_ordenados[[#This Row],[ID 1-catálogo-código]]="",Dados_ordenados[[#This Row],[ID 1-catálogo-código]]&lt;&gt;catmat_anterior),Dados_ordenados[[#This Row],[Área Gestora-ID]],areagestoraID_anterior&amp;", "&amp;Dados_ordenados[[#This Row],[Área Gestora-ID]])</f>
        <v/>
      </c>
      <c r="Q587" s="70" t="str">
        <f ca="1">IF(OR(Dados_ordenados[[#This Row],[ID 1-catálogo-código]]="",Dados_ordenados[[#This Row],[ID 1-catálogo-código]]&lt;&gt;catmat_proximo),Dados_ordenados[[#This Row],[ID concatenado por catálogo/código]],"")</f>
        <v/>
      </c>
    </row>
    <row r="588" spans="1:17" x14ac:dyDescent="0.25">
      <c r="A588" s="63" t="str">
        <f ca="1">area_gestora_concatenada</f>
        <v/>
      </c>
      <c r="B588" s="64" t="str">
        <f ca="1">IFERROR(IF(INDEX(INDIRECT(area_gestora&amp;"!$B$6:$B$1000"),linha_itemPAC+1)=0,"NÃO INFORMADO",INDEX(INDIRECT(area_gestora&amp;"!$B$6:$B$1000"),linha_itemPAC+1)),"")</f>
        <v/>
      </c>
      <c r="C588" s="64" t="str">
        <f ca="1">IFERROR(IF(INDEX(INDIRECT(area_gestora&amp;"!$D$6:$D$1000"),linha_itemPAC+1)="N/A","N/A", IF(INDEX(INDIRECT(area_gestora&amp;"!$D$6:$D$1000"),linha_itemPAC+1)="","NÃO INFORMADO", IF(INDEX(INDIRECT(area_gestora&amp;"!$D$6:$D$1000"),linha_itemPAC+1)=0,"NÃO INFORMADO", INDEX(INDIRECT(area_gestora&amp;"!$D$6:$D$1000"),linha_itemPAC+1)))),"")</f>
        <v/>
      </c>
      <c r="D588" s="64" t="str">
        <f ca="1">IFERROR(IF(ISERROR(VALUE(Dados_tratados[[#This Row],[Catálogo]]))=FALSE,Dados_tratados[[#This Row],[Catálogo]],VLOOKUP(Dados_tratados[[#This Row],[Catálogo]],$S$3:$T$6,2,FALSE)),"")</f>
        <v/>
      </c>
      <c r="E588" s="64" t="str">
        <f ca="1">IFERROR(IF(INDEX(INDIRECT(area_gestora&amp;"!$E$6:$E$1000"),linha_itemPAC+1)="N/A",9999999,
IF(INDEX(INDIRECT(area_gestora&amp;"!$E$6:$E$1000"),linha_itemPAC+1)="",0,
VALUE(INDEX(INDIRECT(area_gestora&amp;"!$E$6:$E$1000"),linha_itemPAC+1)))),"")</f>
        <v/>
      </c>
      <c r="F588" s="64" t="str">
        <f ca="1">IFERROR(IF(Dados_tratados[[#This Row],[Código CATSER ou Classe CATMAT]]="","",VALUE(1&amp;TEXT(Dados_tratados[[#This Row],[Código CATSER ou Classe CATMAT]],"0000000")&amp;Dados_tratados[[#This Row],[ID Catálogo]])),"")</f>
        <v/>
      </c>
      <c r="G588" s="64" t="str">
        <f ca="1">IF(Dados_tratados[[#This Row],[Código CATSER ou Classe CATMAT]]="","",COUNTIF(catmat_col_range,Dados_tratados[[#This Row],[Concatenação ID 1-catálogo-código]])&amp;"-"&amp;Dados_tratados[[#This Row],[Concatenação ID 1-catálogo-código]])</f>
        <v/>
      </c>
      <c r="H588" s="65" t="str">
        <f ca="1">IFERROR(INDEX(INDIRECT(area_gestora&amp;"!$L$6:$L$1000"),linha_itemPAC+1),"")</f>
        <v/>
      </c>
      <c r="I588" s="66" t="str">
        <f ca="1">Dados_tratados[[#This Row],[Área Gestora]]&amp;"-"&amp;Dados_tratados[[#This Row],[ID PCA]]</f>
        <v>-</v>
      </c>
      <c r="K588" s="67" t="str">
        <f ca="1">IFERROR(SMALL(Dados_tratados[Concatenação ID 1-catálogo-código],ROW(Dados_tratados[[#This Row],[Concatenação ID 1-catálogo-código]])-2),"")</f>
        <v/>
      </c>
      <c r="L588" s="67" t="str">
        <f ca="1">IFERROR(INDEX('Tratamento de dados'!$S$3:$S$6,MATCH(VALUE(RIGHT(Dados_ordenados[[#This Row],[ID 1-catálogo-código]],1)),'Tratamento de dados'!$T$3:$T$6,0)),"")</f>
        <v/>
      </c>
      <c r="M588" s="67" t="str">
        <f ca="1">IFERROR(VALUE(MID(Dados_ordenados[[#This Row],[ID 1-catálogo-código]],2,7)),"")</f>
        <v/>
      </c>
      <c r="N588" s="68" t="str">
        <f ca="1">IFERROR(VLOOKUP(COUNTIF(catmat_ord_col_range,Dados_ordenados[[#This Row],[ID 1-catálogo-código]])&amp;"-"&amp;Dados_ordenados[[#This Row],[ID 1-catálogo-código]],Dados_tratados[[CATMAT/CATSER - Contagem de ocorrências]:[Área Gestora + ID]],2,FALSE),"")</f>
        <v/>
      </c>
      <c r="O588" s="69" t="str">
        <f ca="1">IFERROR(VLOOKUP(COUNTIF(catmat_ord_col_range,Dados_ordenados[[#This Row],[ID 1-catálogo-código]])&amp;"-"&amp;Dados_ordenados[[#This Row],[ID 1-catálogo-código]],Dados_tratados[[CATMAT/CATSER - Contagem de ocorrências]:[Área Gestora + ID]],3,FALSE),"")</f>
        <v/>
      </c>
      <c r="P588" s="70" t="str">
        <f ca="1">IF(OR(Dados_ordenados[[#This Row],[ID 1-catálogo-código]]="",Dados_ordenados[[#This Row],[ID 1-catálogo-código]]&lt;&gt;catmat_anterior),Dados_ordenados[[#This Row],[Área Gestora-ID]],areagestoraID_anterior&amp;", "&amp;Dados_ordenados[[#This Row],[Área Gestora-ID]])</f>
        <v/>
      </c>
      <c r="Q588" s="70" t="str">
        <f ca="1">IF(OR(Dados_ordenados[[#This Row],[ID 1-catálogo-código]]="",Dados_ordenados[[#This Row],[ID 1-catálogo-código]]&lt;&gt;catmat_proximo),Dados_ordenados[[#This Row],[ID concatenado por catálogo/código]],"")</f>
        <v/>
      </c>
    </row>
    <row r="589" spans="1:17" x14ac:dyDescent="0.25">
      <c r="A589" s="63" t="str">
        <f ca="1">area_gestora_concatenada</f>
        <v/>
      </c>
      <c r="B589" s="64" t="str">
        <f ca="1">IFERROR(IF(INDEX(INDIRECT(area_gestora&amp;"!$B$6:$B$1000"),linha_itemPAC+1)=0,"NÃO INFORMADO",INDEX(INDIRECT(area_gestora&amp;"!$B$6:$B$1000"),linha_itemPAC+1)),"")</f>
        <v/>
      </c>
      <c r="C589" s="64" t="str">
        <f ca="1">IFERROR(IF(INDEX(INDIRECT(area_gestora&amp;"!$D$6:$D$1000"),linha_itemPAC+1)="N/A","N/A", IF(INDEX(INDIRECT(area_gestora&amp;"!$D$6:$D$1000"),linha_itemPAC+1)="","NÃO INFORMADO", IF(INDEX(INDIRECT(area_gestora&amp;"!$D$6:$D$1000"),linha_itemPAC+1)=0,"NÃO INFORMADO", INDEX(INDIRECT(area_gestora&amp;"!$D$6:$D$1000"),linha_itemPAC+1)))),"")</f>
        <v/>
      </c>
      <c r="D589" s="64" t="str">
        <f ca="1">IFERROR(IF(ISERROR(VALUE(Dados_tratados[[#This Row],[Catálogo]]))=FALSE,Dados_tratados[[#This Row],[Catálogo]],VLOOKUP(Dados_tratados[[#This Row],[Catálogo]],$S$3:$T$6,2,FALSE)),"")</f>
        <v/>
      </c>
      <c r="E589" s="64" t="str">
        <f ca="1">IFERROR(IF(INDEX(INDIRECT(area_gestora&amp;"!$E$6:$E$1000"),linha_itemPAC+1)="N/A",9999999,
IF(INDEX(INDIRECT(area_gestora&amp;"!$E$6:$E$1000"),linha_itemPAC+1)="",0,
VALUE(INDEX(INDIRECT(area_gestora&amp;"!$E$6:$E$1000"),linha_itemPAC+1)))),"")</f>
        <v/>
      </c>
      <c r="F589" s="64" t="str">
        <f ca="1">IFERROR(IF(Dados_tratados[[#This Row],[Código CATSER ou Classe CATMAT]]="","",VALUE(1&amp;TEXT(Dados_tratados[[#This Row],[Código CATSER ou Classe CATMAT]],"0000000")&amp;Dados_tratados[[#This Row],[ID Catálogo]])),"")</f>
        <v/>
      </c>
      <c r="G589" s="64" t="str">
        <f ca="1">IF(Dados_tratados[[#This Row],[Código CATSER ou Classe CATMAT]]="","",COUNTIF(catmat_col_range,Dados_tratados[[#This Row],[Concatenação ID 1-catálogo-código]])&amp;"-"&amp;Dados_tratados[[#This Row],[Concatenação ID 1-catálogo-código]])</f>
        <v/>
      </c>
      <c r="H589" s="65" t="str">
        <f ca="1">IFERROR(INDEX(INDIRECT(area_gestora&amp;"!$L$6:$L$1000"),linha_itemPAC+1),"")</f>
        <v/>
      </c>
      <c r="I589" s="66" t="str">
        <f ca="1">Dados_tratados[[#This Row],[Área Gestora]]&amp;"-"&amp;Dados_tratados[[#This Row],[ID PCA]]</f>
        <v>-</v>
      </c>
      <c r="K589" s="67" t="str">
        <f ca="1">IFERROR(SMALL(Dados_tratados[Concatenação ID 1-catálogo-código],ROW(Dados_tratados[[#This Row],[Concatenação ID 1-catálogo-código]])-2),"")</f>
        <v/>
      </c>
      <c r="L589" s="67" t="str">
        <f ca="1">IFERROR(INDEX('Tratamento de dados'!$S$3:$S$6,MATCH(VALUE(RIGHT(Dados_ordenados[[#This Row],[ID 1-catálogo-código]],1)),'Tratamento de dados'!$T$3:$T$6,0)),"")</f>
        <v/>
      </c>
      <c r="M589" s="67" t="str">
        <f ca="1">IFERROR(VALUE(MID(Dados_ordenados[[#This Row],[ID 1-catálogo-código]],2,7)),"")</f>
        <v/>
      </c>
      <c r="N589" s="68" t="str">
        <f ca="1">IFERROR(VLOOKUP(COUNTIF(catmat_ord_col_range,Dados_ordenados[[#This Row],[ID 1-catálogo-código]])&amp;"-"&amp;Dados_ordenados[[#This Row],[ID 1-catálogo-código]],Dados_tratados[[CATMAT/CATSER - Contagem de ocorrências]:[Área Gestora + ID]],2,FALSE),"")</f>
        <v/>
      </c>
      <c r="O589" s="69" t="str">
        <f ca="1">IFERROR(VLOOKUP(COUNTIF(catmat_ord_col_range,Dados_ordenados[[#This Row],[ID 1-catálogo-código]])&amp;"-"&amp;Dados_ordenados[[#This Row],[ID 1-catálogo-código]],Dados_tratados[[CATMAT/CATSER - Contagem de ocorrências]:[Área Gestora + ID]],3,FALSE),"")</f>
        <v/>
      </c>
      <c r="P589" s="70" t="str">
        <f ca="1">IF(OR(Dados_ordenados[[#This Row],[ID 1-catálogo-código]]="",Dados_ordenados[[#This Row],[ID 1-catálogo-código]]&lt;&gt;catmat_anterior),Dados_ordenados[[#This Row],[Área Gestora-ID]],areagestoraID_anterior&amp;", "&amp;Dados_ordenados[[#This Row],[Área Gestora-ID]])</f>
        <v/>
      </c>
      <c r="Q589" s="70" t="str">
        <f ca="1">IF(OR(Dados_ordenados[[#This Row],[ID 1-catálogo-código]]="",Dados_ordenados[[#This Row],[ID 1-catálogo-código]]&lt;&gt;catmat_proximo),Dados_ordenados[[#This Row],[ID concatenado por catálogo/código]],"")</f>
        <v/>
      </c>
    </row>
    <row r="590" spans="1:17" x14ac:dyDescent="0.25">
      <c r="A590" s="63" t="str">
        <f ca="1">area_gestora_concatenada</f>
        <v/>
      </c>
      <c r="B590" s="64" t="str">
        <f ca="1">IFERROR(IF(INDEX(INDIRECT(area_gestora&amp;"!$B$6:$B$1000"),linha_itemPAC+1)=0,"NÃO INFORMADO",INDEX(INDIRECT(area_gestora&amp;"!$B$6:$B$1000"),linha_itemPAC+1)),"")</f>
        <v/>
      </c>
      <c r="C590" s="64" t="str">
        <f ca="1">IFERROR(IF(INDEX(INDIRECT(area_gestora&amp;"!$D$6:$D$1000"),linha_itemPAC+1)="N/A","N/A", IF(INDEX(INDIRECT(area_gestora&amp;"!$D$6:$D$1000"),linha_itemPAC+1)="","NÃO INFORMADO", IF(INDEX(INDIRECT(area_gestora&amp;"!$D$6:$D$1000"),linha_itemPAC+1)=0,"NÃO INFORMADO", INDEX(INDIRECT(area_gestora&amp;"!$D$6:$D$1000"),linha_itemPAC+1)))),"")</f>
        <v/>
      </c>
      <c r="D590" s="64" t="str">
        <f ca="1">IFERROR(IF(ISERROR(VALUE(Dados_tratados[[#This Row],[Catálogo]]))=FALSE,Dados_tratados[[#This Row],[Catálogo]],VLOOKUP(Dados_tratados[[#This Row],[Catálogo]],$S$3:$T$6,2,FALSE)),"")</f>
        <v/>
      </c>
      <c r="E590" s="64" t="str">
        <f ca="1">IFERROR(IF(INDEX(INDIRECT(area_gestora&amp;"!$E$6:$E$1000"),linha_itemPAC+1)="N/A",9999999,
IF(INDEX(INDIRECT(area_gestora&amp;"!$E$6:$E$1000"),linha_itemPAC+1)="",0,
VALUE(INDEX(INDIRECT(area_gestora&amp;"!$E$6:$E$1000"),linha_itemPAC+1)))),"")</f>
        <v/>
      </c>
      <c r="F590" s="64" t="str">
        <f ca="1">IFERROR(IF(Dados_tratados[[#This Row],[Código CATSER ou Classe CATMAT]]="","",VALUE(1&amp;TEXT(Dados_tratados[[#This Row],[Código CATSER ou Classe CATMAT]],"0000000")&amp;Dados_tratados[[#This Row],[ID Catálogo]])),"")</f>
        <v/>
      </c>
      <c r="G590" s="64" t="str">
        <f ca="1">IF(Dados_tratados[[#This Row],[Código CATSER ou Classe CATMAT]]="","",COUNTIF(catmat_col_range,Dados_tratados[[#This Row],[Concatenação ID 1-catálogo-código]])&amp;"-"&amp;Dados_tratados[[#This Row],[Concatenação ID 1-catálogo-código]])</f>
        <v/>
      </c>
      <c r="H590" s="65" t="str">
        <f ca="1">IFERROR(INDEX(INDIRECT(area_gestora&amp;"!$L$6:$L$1000"),linha_itemPAC+1),"")</f>
        <v/>
      </c>
      <c r="I590" s="66" t="str">
        <f ca="1">Dados_tratados[[#This Row],[Área Gestora]]&amp;"-"&amp;Dados_tratados[[#This Row],[ID PCA]]</f>
        <v>-</v>
      </c>
      <c r="K590" s="67" t="str">
        <f ca="1">IFERROR(SMALL(Dados_tratados[Concatenação ID 1-catálogo-código],ROW(Dados_tratados[[#This Row],[Concatenação ID 1-catálogo-código]])-2),"")</f>
        <v/>
      </c>
      <c r="L590" s="67" t="str">
        <f ca="1">IFERROR(INDEX('Tratamento de dados'!$S$3:$S$6,MATCH(VALUE(RIGHT(Dados_ordenados[[#This Row],[ID 1-catálogo-código]],1)),'Tratamento de dados'!$T$3:$T$6,0)),"")</f>
        <v/>
      </c>
      <c r="M590" s="67" t="str">
        <f ca="1">IFERROR(VALUE(MID(Dados_ordenados[[#This Row],[ID 1-catálogo-código]],2,7)),"")</f>
        <v/>
      </c>
      <c r="N590" s="68" t="str">
        <f ca="1">IFERROR(VLOOKUP(COUNTIF(catmat_ord_col_range,Dados_ordenados[[#This Row],[ID 1-catálogo-código]])&amp;"-"&amp;Dados_ordenados[[#This Row],[ID 1-catálogo-código]],Dados_tratados[[CATMAT/CATSER - Contagem de ocorrências]:[Área Gestora + ID]],2,FALSE),"")</f>
        <v/>
      </c>
      <c r="O590" s="69" t="str">
        <f ca="1">IFERROR(VLOOKUP(COUNTIF(catmat_ord_col_range,Dados_ordenados[[#This Row],[ID 1-catálogo-código]])&amp;"-"&amp;Dados_ordenados[[#This Row],[ID 1-catálogo-código]],Dados_tratados[[CATMAT/CATSER - Contagem de ocorrências]:[Área Gestora + ID]],3,FALSE),"")</f>
        <v/>
      </c>
      <c r="P590" s="70" t="str">
        <f ca="1">IF(OR(Dados_ordenados[[#This Row],[ID 1-catálogo-código]]="",Dados_ordenados[[#This Row],[ID 1-catálogo-código]]&lt;&gt;catmat_anterior),Dados_ordenados[[#This Row],[Área Gestora-ID]],areagestoraID_anterior&amp;", "&amp;Dados_ordenados[[#This Row],[Área Gestora-ID]])</f>
        <v/>
      </c>
      <c r="Q590" s="70" t="str">
        <f ca="1">IF(OR(Dados_ordenados[[#This Row],[ID 1-catálogo-código]]="",Dados_ordenados[[#This Row],[ID 1-catálogo-código]]&lt;&gt;catmat_proximo),Dados_ordenados[[#This Row],[ID concatenado por catálogo/código]],"")</f>
        <v/>
      </c>
    </row>
    <row r="591" spans="1:17" x14ac:dyDescent="0.25">
      <c r="A591" s="63" t="str">
        <f ca="1">area_gestora_concatenada</f>
        <v/>
      </c>
      <c r="B591" s="64" t="str">
        <f ca="1">IFERROR(IF(INDEX(INDIRECT(area_gestora&amp;"!$B$6:$B$1000"),linha_itemPAC+1)=0,"NÃO INFORMADO",INDEX(INDIRECT(area_gestora&amp;"!$B$6:$B$1000"),linha_itemPAC+1)),"")</f>
        <v/>
      </c>
      <c r="C591" s="64" t="str">
        <f ca="1">IFERROR(IF(INDEX(INDIRECT(area_gestora&amp;"!$D$6:$D$1000"),linha_itemPAC+1)="N/A","N/A", IF(INDEX(INDIRECT(area_gestora&amp;"!$D$6:$D$1000"),linha_itemPAC+1)="","NÃO INFORMADO", IF(INDEX(INDIRECT(area_gestora&amp;"!$D$6:$D$1000"),linha_itemPAC+1)=0,"NÃO INFORMADO", INDEX(INDIRECT(area_gestora&amp;"!$D$6:$D$1000"),linha_itemPAC+1)))),"")</f>
        <v/>
      </c>
      <c r="D591" s="64" t="str">
        <f ca="1">IFERROR(IF(ISERROR(VALUE(Dados_tratados[[#This Row],[Catálogo]]))=FALSE,Dados_tratados[[#This Row],[Catálogo]],VLOOKUP(Dados_tratados[[#This Row],[Catálogo]],$S$3:$T$6,2,FALSE)),"")</f>
        <v/>
      </c>
      <c r="E591" s="64" t="str">
        <f ca="1">IFERROR(IF(INDEX(INDIRECT(area_gestora&amp;"!$E$6:$E$1000"),linha_itemPAC+1)="N/A",9999999,
IF(INDEX(INDIRECT(area_gestora&amp;"!$E$6:$E$1000"),linha_itemPAC+1)="",0,
VALUE(INDEX(INDIRECT(area_gestora&amp;"!$E$6:$E$1000"),linha_itemPAC+1)))),"")</f>
        <v/>
      </c>
      <c r="F591" s="64" t="str">
        <f ca="1">IFERROR(IF(Dados_tratados[[#This Row],[Código CATSER ou Classe CATMAT]]="","",VALUE(1&amp;TEXT(Dados_tratados[[#This Row],[Código CATSER ou Classe CATMAT]],"0000000")&amp;Dados_tratados[[#This Row],[ID Catálogo]])),"")</f>
        <v/>
      </c>
      <c r="G591" s="64" t="str">
        <f ca="1">IF(Dados_tratados[[#This Row],[Código CATSER ou Classe CATMAT]]="","",COUNTIF(catmat_col_range,Dados_tratados[[#This Row],[Concatenação ID 1-catálogo-código]])&amp;"-"&amp;Dados_tratados[[#This Row],[Concatenação ID 1-catálogo-código]])</f>
        <v/>
      </c>
      <c r="H591" s="65" t="str">
        <f ca="1">IFERROR(INDEX(INDIRECT(area_gestora&amp;"!$L$6:$L$1000"),linha_itemPAC+1),"")</f>
        <v/>
      </c>
      <c r="I591" s="66" t="str">
        <f ca="1">Dados_tratados[[#This Row],[Área Gestora]]&amp;"-"&amp;Dados_tratados[[#This Row],[ID PCA]]</f>
        <v>-</v>
      </c>
      <c r="K591" s="67" t="str">
        <f ca="1">IFERROR(SMALL(Dados_tratados[Concatenação ID 1-catálogo-código],ROW(Dados_tratados[[#This Row],[Concatenação ID 1-catálogo-código]])-2),"")</f>
        <v/>
      </c>
      <c r="L591" s="67" t="str">
        <f ca="1">IFERROR(INDEX('Tratamento de dados'!$S$3:$S$6,MATCH(VALUE(RIGHT(Dados_ordenados[[#This Row],[ID 1-catálogo-código]],1)),'Tratamento de dados'!$T$3:$T$6,0)),"")</f>
        <v/>
      </c>
      <c r="M591" s="67" t="str">
        <f ca="1">IFERROR(VALUE(MID(Dados_ordenados[[#This Row],[ID 1-catálogo-código]],2,7)),"")</f>
        <v/>
      </c>
      <c r="N591" s="68" t="str">
        <f ca="1">IFERROR(VLOOKUP(COUNTIF(catmat_ord_col_range,Dados_ordenados[[#This Row],[ID 1-catálogo-código]])&amp;"-"&amp;Dados_ordenados[[#This Row],[ID 1-catálogo-código]],Dados_tratados[[CATMAT/CATSER - Contagem de ocorrências]:[Área Gestora + ID]],2,FALSE),"")</f>
        <v/>
      </c>
      <c r="O591" s="69" t="str">
        <f ca="1">IFERROR(VLOOKUP(COUNTIF(catmat_ord_col_range,Dados_ordenados[[#This Row],[ID 1-catálogo-código]])&amp;"-"&amp;Dados_ordenados[[#This Row],[ID 1-catálogo-código]],Dados_tratados[[CATMAT/CATSER - Contagem de ocorrências]:[Área Gestora + ID]],3,FALSE),"")</f>
        <v/>
      </c>
      <c r="P591" s="70" t="str">
        <f ca="1">IF(OR(Dados_ordenados[[#This Row],[ID 1-catálogo-código]]="",Dados_ordenados[[#This Row],[ID 1-catálogo-código]]&lt;&gt;catmat_anterior),Dados_ordenados[[#This Row],[Área Gestora-ID]],areagestoraID_anterior&amp;", "&amp;Dados_ordenados[[#This Row],[Área Gestora-ID]])</f>
        <v/>
      </c>
      <c r="Q591" s="70" t="str">
        <f ca="1">IF(OR(Dados_ordenados[[#This Row],[ID 1-catálogo-código]]="",Dados_ordenados[[#This Row],[ID 1-catálogo-código]]&lt;&gt;catmat_proximo),Dados_ordenados[[#This Row],[ID concatenado por catálogo/código]],"")</f>
        <v/>
      </c>
    </row>
    <row r="592" spans="1:17" x14ac:dyDescent="0.25">
      <c r="A592" s="63" t="str">
        <f ca="1">area_gestora_concatenada</f>
        <v/>
      </c>
      <c r="B592" s="64" t="str">
        <f ca="1">IFERROR(IF(INDEX(INDIRECT(area_gestora&amp;"!$B$6:$B$1000"),linha_itemPAC+1)=0,"NÃO INFORMADO",INDEX(INDIRECT(area_gestora&amp;"!$B$6:$B$1000"),linha_itemPAC+1)),"")</f>
        <v/>
      </c>
      <c r="C592" s="64" t="str">
        <f ca="1">IFERROR(IF(INDEX(INDIRECT(area_gestora&amp;"!$D$6:$D$1000"),linha_itemPAC+1)="N/A","N/A", IF(INDEX(INDIRECT(area_gestora&amp;"!$D$6:$D$1000"),linha_itemPAC+1)="","NÃO INFORMADO", IF(INDEX(INDIRECT(area_gestora&amp;"!$D$6:$D$1000"),linha_itemPAC+1)=0,"NÃO INFORMADO", INDEX(INDIRECT(area_gestora&amp;"!$D$6:$D$1000"),linha_itemPAC+1)))),"")</f>
        <v/>
      </c>
      <c r="D592" s="64" t="str">
        <f ca="1">IFERROR(IF(ISERROR(VALUE(Dados_tratados[[#This Row],[Catálogo]]))=FALSE,Dados_tratados[[#This Row],[Catálogo]],VLOOKUP(Dados_tratados[[#This Row],[Catálogo]],$S$3:$T$6,2,FALSE)),"")</f>
        <v/>
      </c>
      <c r="E592" s="64" t="str">
        <f ca="1">IFERROR(IF(INDEX(INDIRECT(area_gestora&amp;"!$E$6:$E$1000"),linha_itemPAC+1)="N/A",9999999,
IF(INDEX(INDIRECT(area_gestora&amp;"!$E$6:$E$1000"),linha_itemPAC+1)="",0,
VALUE(INDEX(INDIRECT(area_gestora&amp;"!$E$6:$E$1000"),linha_itemPAC+1)))),"")</f>
        <v/>
      </c>
      <c r="F592" s="64" t="str">
        <f ca="1">IFERROR(IF(Dados_tratados[[#This Row],[Código CATSER ou Classe CATMAT]]="","",VALUE(1&amp;TEXT(Dados_tratados[[#This Row],[Código CATSER ou Classe CATMAT]],"0000000")&amp;Dados_tratados[[#This Row],[ID Catálogo]])),"")</f>
        <v/>
      </c>
      <c r="G592" s="64" t="str">
        <f ca="1">IF(Dados_tratados[[#This Row],[Código CATSER ou Classe CATMAT]]="","",COUNTIF(catmat_col_range,Dados_tratados[[#This Row],[Concatenação ID 1-catálogo-código]])&amp;"-"&amp;Dados_tratados[[#This Row],[Concatenação ID 1-catálogo-código]])</f>
        <v/>
      </c>
      <c r="H592" s="65" t="str">
        <f ca="1">IFERROR(INDEX(INDIRECT(area_gestora&amp;"!$L$6:$L$1000"),linha_itemPAC+1),"")</f>
        <v/>
      </c>
      <c r="I592" s="66" t="str">
        <f ca="1">Dados_tratados[[#This Row],[Área Gestora]]&amp;"-"&amp;Dados_tratados[[#This Row],[ID PCA]]</f>
        <v>-</v>
      </c>
      <c r="K592" s="67" t="str">
        <f ca="1">IFERROR(SMALL(Dados_tratados[Concatenação ID 1-catálogo-código],ROW(Dados_tratados[[#This Row],[Concatenação ID 1-catálogo-código]])-2),"")</f>
        <v/>
      </c>
      <c r="L592" s="67" t="str">
        <f ca="1">IFERROR(INDEX('Tratamento de dados'!$S$3:$S$6,MATCH(VALUE(RIGHT(Dados_ordenados[[#This Row],[ID 1-catálogo-código]],1)),'Tratamento de dados'!$T$3:$T$6,0)),"")</f>
        <v/>
      </c>
      <c r="M592" s="67" t="str">
        <f ca="1">IFERROR(VALUE(MID(Dados_ordenados[[#This Row],[ID 1-catálogo-código]],2,7)),"")</f>
        <v/>
      </c>
      <c r="N592" s="68" t="str">
        <f ca="1">IFERROR(VLOOKUP(COUNTIF(catmat_ord_col_range,Dados_ordenados[[#This Row],[ID 1-catálogo-código]])&amp;"-"&amp;Dados_ordenados[[#This Row],[ID 1-catálogo-código]],Dados_tratados[[CATMAT/CATSER - Contagem de ocorrências]:[Área Gestora + ID]],2,FALSE),"")</f>
        <v/>
      </c>
      <c r="O592" s="69" t="str">
        <f ca="1">IFERROR(VLOOKUP(COUNTIF(catmat_ord_col_range,Dados_ordenados[[#This Row],[ID 1-catálogo-código]])&amp;"-"&amp;Dados_ordenados[[#This Row],[ID 1-catálogo-código]],Dados_tratados[[CATMAT/CATSER - Contagem de ocorrências]:[Área Gestora + ID]],3,FALSE),"")</f>
        <v/>
      </c>
      <c r="P592" s="70" t="str">
        <f ca="1">IF(OR(Dados_ordenados[[#This Row],[ID 1-catálogo-código]]="",Dados_ordenados[[#This Row],[ID 1-catálogo-código]]&lt;&gt;catmat_anterior),Dados_ordenados[[#This Row],[Área Gestora-ID]],areagestoraID_anterior&amp;", "&amp;Dados_ordenados[[#This Row],[Área Gestora-ID]])</f>
        <v/>
      </c>
      <c r="Q592" s="70" t="str">
        <f ca="1">IF(OR(Dados_ordenados[[#This Row],[ID 1-catálogo-código]]="",Dados_ordenados[[#This Row],[ID 1-catálogo-código]]&lt;&gt;catmat_proximo),Dados_ordenados[[#This Row],[ID concatenado por catálogo/código]],"")</f>
        <v/>
      </c>
    </row>
    <row r="593" spans="1:17" x14ac:dyDescent="0.25">
      <c r="A593" s="63" t="str">
        <f ca="1">area_gestora_concatenada</f>
        <v/>
      </c>
      <c r="B593" s="64" t="str">
        <f ca="1">IFERROR(IF(INDEX(INDIRECT(area_gestora&amp;"!$B$6:$B$1000"),linha_itemPAC+1)=0,"NÃO INFORMADO",INDEX(INDIRECT(area_gestora&amp;"!$B$6:$B$1000"),linha_itemPAC+1)),"")</f>
        <v/>
      </c>
      <c r="C593" s="64" t="str">
        <f ca="1">IFERROR(IF(INDEX(INDIRECT(area_gestora&amp;"!$D$6:$D$1000"),linha_itemPAC+1)="N/A","N/A", IF(INDEX(INDIRECT(area_gestora&amp;"!$D$6:$D$1000"),linha_itemPAC+1)="","NÃO INFORMADO", IF(INDEX(INDIRECT(area_gestora&amp;"!$D$6:$D$1000"),linha_itemPAC+1)=0,"NÃO INFORMADO", INDEX(INDIRECT(area_gestora&amp;"!$D$6:$D$1000"),linha_itemPAC+1)))),"")</f>
        <v/>
      </c>
      <c r="D593" s="64" t="str">
        <f ca="1">IFERROR(IF(ISERROR(VALUE(Dados_tratados[[#This Row],[Catálogo]]))=FALSE,Dados_tratados[[#This Row],[Catálogo]],VLOOKUP(Dados_tratados[[#This Row],[Catálogo]],$S$3:$T$6,2,FALSE)),"")</f>
        <v/>
      </c>
      <c r="E593" s="64" t="str">
        <f ca="1">IFERROR(IF(INDEX(INDIRECT(area_gestora&amp;"!$E$6:$E$1000"),linha_itemPAC+1)="N/A",9999999,
IF(INDEX(INDIRECT(area_gestora&amp;"!$E$6:$E$1000"),linha_itemPAC+1)="",0,
VALUE(INDEX(INDIRECT(area_gestora&amp;"!$E$6:$E$1000"),linha_itemPAC+1)))),"")</f>
        <v/>
      </c>
      <c r="F593" s="64" t="str">
        <f ca="1">IFERROR(IF(Dados_tratados[[#This Row],[Código CATSER ou Classe CATMAT]]="","",VALUE(1&amp;TEXT(Dados_tratados[[#This Row],[Código CATSER ou Classe CATMAT]],"0000000")&amp;Dados_tratados[[#This Row],[ID Catálogo]])),"")</f>
        <v/>
      </c>
      <c r="G593" s="64" t="str">
        <f ca="1">IF(Dados_tratados[[#This Row],[Código CATSER ou Classe CATMAT]]="","",COUNTIF(catmat_col_range,Dados_tratados[[#This Row],[Concatenação ID 1-catálogo-código]])&amp;"-"&amp;Dados_tratados[[#This Row],[Concatenação ID 1-catálogo-código]])</f>
        <v/>
      </c>
      <c r="H593" s="65" t="str">
        <f ca="1">IFERROR(INDEX(INDIRECT(area_gestora&amp;"!$L$6:$L$1000"),linha_itemPAC+1),"")</f>
        <v/>
      </c>
      <c r="I593" s="66" t="str">
        <f ca="1">Dados_tratados[[#This Row],[Área Gestora]]&amp;"-"&amp;Dados_tratados[[#This Row],[ID PCA]]</f>
        <v>-</v>
      </c>
      <c r="K593" s="67" t="str">
        <f ca="1">IFERROR(SMALL(Dados_tratados[Concatenação ID 1-catálogo-código],ROW(Dados_tratados[[#This Row],[Concatenação ID 1-catálogo-código]])-2),"")</f>
        <v/>
      </c>
      <c r="L593" s="67" t="str">
        <f ca="1">IFERROR(INDEX('Tratamento de dados'!$S$3:$S$6,MATCH(VALUE(RIGHT(Dados_ordenados[[#This Row],[ID 1-catálogo-código]],1)),'Tratamento de dados'!$T$3:$T$6,0)),"")</f>
        <v/>
      </c>
      <c r="M593" s="67" t="str">
        <f ca="1">IFERROR(VALUE(MID(Dados_ordenados[[#This Row],[ID 1-catálogo-código]],2,7)),"")</f>
        <v/>
      </c>
      <c r="N593" s="68" t="str">
        <f ca="1">IFERROR(VLOOKUP(COUNTIF(catmat_ord_col_range,Dados_ordenados[[#This Row],[ID 1-catálogo-código]])&amp;"-"&amp;Dados_ordenados[[#This Row],[ID 1-catálogo-código]],Dados_tratados[[CATMAT/CATSER - Contagem de ocorrências]:[Área Gestora + ID]],2,FALSE),"")</f>
        <v/>
      </c>
      <c r="O593" s="69" t="str">
        <f ca="1">IFERROR(VLOOKUP(COUNTIF(catmat_ord_col_range,Dados_ordenados[[#This Row],[ID 1-catálogo-código]])&amp;"-"&amp;Dados_ordenados[[#This Row],[ID 1-catálogo-código]],Dados_tratados[[CATMAT/CATSER - Contagem de ocorrências]:[Área Gestora + ID]],3,FALSE),"")</f>
        <v/>
      </c>
      <c r="P593" s="70" t="str">
        <f ca="1">IF(OR(Dados_ordenados[[#This Row],[ID 1-catálogo-código]]="",Dados_ordenados[[#This Row],[ID 1-catálogo-código]]&lt;&gt;catmat_anterior),Dados_ordenados[[#This Row],[Área Gestora-ID]],areagestoraID_anterior&amp;", "&amp;Dados_ordenados[[#This Row],[Área Gestora-ID]])</f>
        <v/>
      </c>
      <c r="Q593" s="70" t="str">
        <f ca="1">IF(OR(Dados_ordenados[[#This Row],[ID 1-catálogo-código]]="",Dados_ordenados[[#This Row],[ID 1-catálogo-código]]&lt;&gt;catmat_proximo),Dados_ordenados[[#This Row],[ID concatenado por catálogo/código]],"")</f>
        <v/>
      </c>
    </row>
    <row r="594" spans="1:17" x14ac:dyDescent="0.25">
      <c r="A594" s="63" t="str">
        <f ca="1">area_gestora_concatenada</f>
        <v/>
      </c>
      <c r="B594" s="64" t="str">
        <f ca="1">IFERROR(IF(INDEX(INDIRECT(area_gestora&amp;"!$B$6:$B$1000"),linha_itemPAC+1)=0,"NÃO INFORMADO",INDEX(INDIRECT(area_gestora&amp;"!$B$6:$B$1000"),linha_itemPAC+1)),"")</f>
        <v/>
      </c>
      <c r="C594" s="64" t="str">
        <f ca="1">IFERROR(IF(INDEX(INDIRECT(area_gestora&amp;"!$D$6:$D$1000"),linha_itemPAC+1)="N/A","N/A", IF(INDEX(INDIRECT(area_gestora&amp;"!$D$6:$D$1000"),linha_itemPAC+1)="","NÃO INFORMADO", IF(INDEX(INDIRECT(area_gestora&amp;"!$D$6:$D$1000"),linha_itemPAC+1)=0,"NÃO INFORMADO", INDEX(INDIRECT(area_gestora&amp;"!$D$6:$D$1000"),linha_itemPAC+1)))),"")</f>
        <v/>
      </c>
      <c r="D594" s="64" t="str">
        <f ca="1">IFERROR(IF(ISERROR(VALUE(Dados_tratados[[#This Row],[Catálogo]]))=FALSE,Dados_tratados[[#This Row],[Catálogo]],VLOOKUP(Dados_tratados[[#This Row],[Catálogo]],$S$3:$T$6,2,FALSE)),"")</f>
        <v/>
      </c>
      <c r="E594" s="64" t="str">
        <f ca="1">IFERROR(IF(INDEX(INDIRECT(area_gestora&amp;"!$E$6:$E$1000"),linha_itemPAC+1)="N/A",9999999,
IF(INDEX(INDIRECT(area_gestora&amp;"!$E$6:$E$1000"),linha_itemPAC+1)="",0,
VALUE(INDEX(INDIRECT(area_gestora&amp;"!$E$6:$E$1000"),linha_itemPAC+1)))),"")</f>
        <v/>
      </c>
      <c r="F594" s="64" t="str">
        <f ca="1">IFERROR(IF(Dados_tratados[[#This Row],[Código CATSER ou Classe CATMAT]]="","",VALUE(1&amp;TEXT(Dados_tratados[[#This Row],[Código CATSER ou Classe CATMAT]],"0000000")&amp;Dados_tratados[[#This Row],[ID Catálogo]])),"")</f>
        <v/>
      </c>
      <c r="G594" s="64" t="str">
        <f ca="1">IF(Dados_tratados[[#This Row],[Código CATSER ou Classe CATMAT]]="","",COUNTIF(catmat_col_range,Dados_tratados[[#This Row],[Concatenação ID 1-catálogo-código]])&amp;"-"&amp;Dados_tratados[[#This Row],[Concatenação ID 1-catálogo-código]])</f>
        <v/>
      </c>
      <c r="H594" s="65" t="str">
        <f ca="1">IFERROR(INDEX(INDIRECT(area_gestora&amp;"!$L$6:$L$1000"),linha_itemPAC+1),"")</f>
        <v/>
      </c>
      <c r="I594" s="66" t="str">
        <f ca="1">Dados_tratados[[#This Row],[Área Gestora]]&amp;"-"&amp;Dados_tratados[[#This Row],[ID PCA]]</f>
        <v>-</v>
      </c>
      <c r="K594" s="67" t="str">
        <f ca="1">IFERROR(SMALL(Dados_tratados[Concatenação ID 1-catálogo-código],ROW(Dados_tratados[[#This Row],[Concatenação ID 1-catálogo-código]])-2),"")</f>
        <v/>
      </c>
      <c r="L594" s="67" t="str">
        <f ca="1">IFERROR(INDEX('Tratamento de dados'!$S$3:$S$6,MATCH(VALUE(RIGHT(Dados_ordenados[[#This Row],[ID 1-catálogo-código]],1)),'Tratamento de dados'!$T$3:$T$6,0)),"")</f>
        <v/>
      </c>
      <c r="M594" s="67" t="str">
        <f ca="1">IFERROR(VALUE(MID(Dados_ordenados[[#This Row],[ID 1-catálogo-código]],2,7)),"")</f>
        <v/>
      </c>
      <c r="N594" s="68" t="str">
        <f ca="1">IFERROR(VLOOKUP(COUNTIF(catmat_ord_col_range,Dados_ordenados[[#This Row],[ID 1-catálogo-código]])&amp;"-"&amp;Dados_ordenados[[#This Row],[ID 1-catálogo-código]],Dados_tratados[[CATMAT/CATSER - Contagem de ocorrências]:[Área Gestora + ID]],2,FALSE),"")</f>
        <v/>
      </c>
      <c r="O594" s="69" t="str">
        <f ca="1">IFERROR(VLOOKUP(COUNTIF(catmat_ord_col_range,Dados_ordenados[[#This Row],[ID 1-catálogo-código]])&amp;"-"&amp;Dados_ordenados[[#This Row],[ID 1-catálogo-código]],Dados_tratados[[CATMAT/CATSER - Contagem de ocorrências]:[Área Gestora + ID]],3,FALSE),"")</f>
        <v/>
      </c>
      <c r="P594" s="70" t="str">
        <f ca="1">IF(OR(Dados_ordenados[[#This Row],[ID 1-catálogo-código]]="",Dados_ordenados[[#This Row],[ID 1-catálogo-código]]&lt;&gt;catmat_anterior),Dados_ordenados[[#This Row],[Área Gestora-ID]],areagestoraID_anterior&amp;", "&amp;Dados_ordenados[[#This Row],[Área Gestora-ID]])</f>
        <v/>
      </c>
      <c r="Q594" s="70" t="str">
        <f ca="1">IF(OR(Dados_ordenados[[#This Row],[ID 1-catálogo-código]]="",Dados_ordenados[[#This Row],[ID 1-catálogo-código]]&lt;&gt;catmat_proximo),Dados_ordenados[[#This Row],[ID concatenado por catálogo/código]],"")</f>
        <v/>
      </c>
    </row>
    <row r="595" spans="1:17" x14ac:dyDescent="0.25">
      <c r="A595" s="63" t="str">
        <f ca="1">area_gestora_concatenada</f>
        <v/>
      </c>
      <c r="B595" s="64" t="str">
        <f ca="1">IFERROR(IF(INDEX(INDIRECT(area_gestora&amp;"!$B$6:$B$1000"),linha_itemPAC+1)=0,"NÃO INFORMADO",INDEX(INDIRECT(area_gestora&amp;"!$B$6:$B$1000"),linha_itemPAC+1)),"")</f>
        <v/>
      </c>
      <c r="C595" s="64" t="str">
        <f ca="1">IFERROR(IF(INDEX(INDIRECT(area_gestora&amp;"!$D$6:$D$1000"),linha_itemPAC+1)="N/A","N/A", IF(INDEX(INDIRECT(area_gestora&amp;"!$D$6:$D$1000"),linha_itemPAC+1)="","NÃO INFORMADO", IF(INDEX(INDIRECT(area_gestora&amp;"!$D$6:$D$1000"),linha_itemPAC+1)=0,"NÃO INFORMADO", INDEX(INDIRECT(area_gestora&amp;"!$D$6:$D$1000"),linha_itemPAC+1)))),"")</f>
        <v/>
      </c>
      <c r="D595" s="64" t="str">
        <f ca="1">IFERROR(IF(ISERROR(VALUE(Dados_tratados[[#This Row],[Catálogo]]))=FALSE,Dados_tratados[[#This Row],[Catálogo]],VLOOKUP(Dados_tratados[[#This Row],[Catálogo]],$S$3:$T$6,2,FALSE)),"")</f>
        <v/>
      </c>
      <c r="E595" s="64" t="str">
        <f ca="1">IFERROR(IF(INDEX(INDIRECT(area_gestora&amp;"!$E$6:$E$1000"),linha_itemPAC+1)="N/A",9999999,
IF(INDEX(INDIRECT(area_gestora&amp;"!$E$6:$E$1000"),linha_itemPAC+1)="",0,
VALUE(INDEX(INDIRECT(area_gestora&amp;"!$E$6:$E$1000"),linha_itemPAC+1)))),"")</f>
        <v/>
      </c>
      <c r="F595" s="64" t="str">
        <f ca="1">IFERROR(IF(Dados_tratados[[#This Row],[Código CATSER ou Classe CATMAT]]="","",VALUE(1&amp;TEXT(Dados_tratados[[#This Row],[Código CATSER ou Classe CATMAT]],"0000000")&amp;Dados_tratados[[#This Row],[ID Catálogo]])),"")</f>
        <v/>
      </c>
      <c r="G595" s="64" t="str">
        <f ca="1">IF(Dados_tratados[[#This Row],[Código CATSER ou Classe CATMAT]]="","",COUNTIF(catmat_col_range,Dados_tratados[[#This Row],[Concatenação ID 1-catálogo-código]])&amp;"-"&amp;Dados_tratados[[#This Row],[Concatenação ID 1-catálogo-código]])</f>
        <v/>
      </c>
      <c r="H595" s="65" t="str">
        <f ca="1">IFERROR(INDEX(INDIRECT(area_gestora&amp;"!$L$6:$L$1000"),linha_itemPAC+1),"")</f>
        <v/>
      </c>
      <c r="I595" s="66" t="str">
        <f ca="1">Dados_tratados[[#This Row],[Área Gestora]]&amp;"-"&amp;Dados_tratados[[#This Row],[ID PCA]]</f>
        <v>-</v>
      </c>
      <c r="K595" s="67" t="str">
        <f ca="1">IFERROR(SMALL(Dados_tratados[Concatenação ID 1-catálogo-código],ROW(Dados_tratados[[#This Row],[Concatenação ID 1-catálogo-código]])-2),"")</f>
        <v/>
      </c>
      <c r="L595" s="67" t="str">
        <f ca="1">IFERROR(INDEX('Tratamento de dados'!$S$3:$S$6,MATCH(VALUE(RIGHT(Dados_ordenados[[#This Row],[ID 1-catálogo-código]],1)),'Tratamento de dados'!$T$3:$T$6,0)),"")</f>
        <v/>
      </c>
      <c r="M595" s="67" t="str">
        <f ca="1">IFERROR(VALUE(MID(Dados_ordenados[[#This Row],[ID 1-catálogo-código]],2,7)),"")</f>
        <v/>
      </c>
      <c r="N595" s="68" t="str">
        <f ca="1">IFERROR(VLOOKUP(COUNTIF(catmat_ord_col_range,Dados_ordenados[[#This Row],[ID 1-catálogo-código]])&amp;"-"&amp;Dados_ordenados[[#This Row],[ID 1-catálogo-código]],Dados_tratados[[CATMAT/CATSER - Contagem de ocorrências]:[Área Gestora + ID]],2,FALSE),"")</f>
        <v/>
      </c>
      <c r="O595" s="69" t="str">
        <f ca="1">IFERROR(VLOOKUP(COUNTIF(catmat_ord_col_range,Dados_ordenados[[#This Row],[ID 1-catálogo-código]])&amp;"-"&amp;Dados_ordenados[[#This Row],[ID 1-catálogo-código]],Dados_tratados[[CATMAT/CATSER - Contagem de ocorrências]:[Área Gestora + ID]],3,FALSE),"")</f>
        <v/>
      </c>
      <c r="P595" s="70" t="str">
        <f ca="1">IF(OR(Dados_ordenados[[#This Row],[ID 1-catálogo-código]]="",Dados_ordenados[[#This Row],[ID 1-catálogo-código]]&lt;&gt;catmat_anterior),Dados_ordenados[[#This Row],[Área Gestora-ID]],areagestoraID_anterior&amp;", "&amp;Dados_ordenados[[#This Row],[Área Gestora-ID]])</f>
        <v/>
      </c>
      <c r="Q595" s="70" t="str">
        <f ca="1">IF(OR(Dados_ordenados[[#This Row],[ID 1-catálogo-código]]="",Dados_ordenados[[#This Row],[ID 1-catálogo-código]]&lt;&gt;catmat_proximo),Dados_ordenados[[#This Row],[ID concatenado por catálogo/código]],"")</f>
        <v/>
      </c>
    </row>
    <row r="596" spans="1:17" x14ac:dyDescent="0.25">
      <c r="A596" s="63" t="str">
        <f ca="1">area_gestora_concatenada</f>
        <v/>
      </c>
      <c r="B596" s="64" t="str">
        <f ca="1">IFERROR(IF(INDEX(INDIRECT(area_gestora&amp;"!$B$6:$B$1000"),linha_itemPAC+1)=0,"NÃO INFORMADO",INDEX(INDIRECT(area_gestora&amp;"!$B$6:$B$1000"),linha_itemPAC+1)),"")</f>
        <v/>
      </c>
      <c r="C596" s="64" t="str">
        <f ca="1">IFERROR(IF(INDEX(INDIRECT(area_gestora&amp;"!$D$6:$D$1000"),linha_itemPAC+1)="N/A","N/A", IF(INDEX(INDIRECT(area_gestora&amp;"!$D$6:$D$1000"),linha_itemPAC+1)="","NÃO INFORMADO", IF(INDEX(INDIRECT(area_gestora&amp;"!$D$6:$D$1000"),linha_itemPAC+1)=0,"NÃO INFORMADO", INDEX(INDIRECT(area_gestora&amp;"!$D$6:$D$1000"),linha_itemPAC+1)))),"")</f>
        <v/>
      </c>
      <c r="D596" s="64" t="str">
        <f ca="1">IFERROR(IF(ISERROR(VALUE(Dados_tratados[[#This Row],[Catálogo]]))=FALSE,Dados_tratados[[#This Row],[Catálogo]],VLOOKUP(Dados_tratados[[#This Row],[Catálogo]],$S$3:$T$6,2,FALSE)),"")</f>
        <v/>
      </c>
      <c r="E596" s="64" t="str">
        <f ca="1">IFERROR(IF(INDEX(INDIRECT(area_gestora&amp;"!$E$6:$E$1000"),linha_itemPAC+1)="N/A",9999999,
IF(INDEX(INDIRECT(area_gestora&amp;"!$E$6:$E$1000"),linha_itemPAC+1)="",0,
VALUE(INDEX(INDIRECT(area_gestora&amp;"!$E$6:$E$1000"),linha_itemPAC+1)))),"")</f>
        <v/>
      </c>
      <c r="F596" s="64" t="str">
        <f ca="1">IFERROR(IF(Dados_tratados[[#This Row],[Código CATSER ou Classe CATMAT]]="","",VALUE(1&amp;TEXT(Dados_tratados[[#This Row],[Código CATSER ou Classe CATMAT]],"0000000")&amp;Dados_tratados[[#This Row],[ID Catálogo]])),"")</f>
        <v/>
      </c>
      <c r="G596" s="64" t="str">
        <f ca="1">IF(Dados_tratados[[#This Row],[Código CATSER ou Classe CATMAT]]="","",COUNTIF(catmat_col_range,Dados_tratados[[#This Row],[Concatenação ID 1-catálogo-código]])&amp;"-"&amp;Dados_tratados[[#This Row],[Concatenação ID 1-catálogo-código]])</f>
        <v/>
      </c>
      <c r="H596" s="65" t="str">
        <f ca="1">IFERROR(INDEX(INDIRECT(area_gestora&amp;"!$L$6:$L$1000"),linha_itemPAC+1),"")</f>
        <v/>
      </c>
      <c r="I596" s="66" t="str">
        <f ca="1">Dados_tratados[[#This Row],[Área Gestora]]&amp;"-"&amp;Dados_tratados[[#This Row],[ID PCA]]</f>
        <v>-</v>
      </c>
      <c r="K596" s="67" t="str">
        <f ca="1">IFERROR(SMALL(Dados_tratados[Concatenação ID 1-catálogo-código],ROW(Dados_tratados[[#This Row],[Concatenação ID 1-catálogo-código]])-2),"")</f>
        <v/>
      </c>
      <c r="L596" s="67" t="str">
        <f ca="1">IFERROR(INDEX('Tratamento de dados'!$S$3:$S$6,MATCH(VALUE(RIGHT(Dados_ordenados[[#This Row],[ID 1-catálogo-código]],1)),'Tratamento de dados'!$T$3:$T$6,0)),"")</f>
        <v/>
      </c>
      <c r="M596" s="67" t="str">
        <f ca="1">IFERROR(VALUE(MID(Dados_ordenados[[#This Row],[ID 1-catálogo-código]],2,7)),"")</f>
        <v/>
      </c>
      <c r="N596" s="68" t="str">
        <f ca="1">IFERROR(VLOOKUP(COUNTIF(catmat_ord_col_range,Dados_ordenados[[#This Row],[ID 1-catálogo-código]])&amp;"-"&amp;Dados_ordenados[[#This Row],[ID 1-catálogo-código]],Dados_tratados[[CATMAT/CATSER - Contagem de ocorrências]:[Área Gestora + ID]],2,FALSE),"")</f>
        <v/>
      </c>
      <c r="O596" s="69" t="str">
        <f ca="1">IFERROR(VLOOKUP(COUNTIF(catmat_ord_col_range,Dados_ordenados[[#This Row],[ID 1-catálogo-código]])&amp;"-"&amp;Dados_ordenados[[#This Row],[ID 1-catálogo-código]],Dados_tratados[[CATMAT/CATSER - Contagem de ocorrências]:[Área Gestora + ID]],3,FALSE),"")</f>
        <v/>
      </c>
      <c r="P596" s="70" t="str">
        <f ca="1">IF(OR(Dados_ordenados[[#This Row],[ID 1-catálogo-código]]="",Dados_ordenados[[#This Row],[ID 1-catálogo-código]]&lt;&gt;catmat_anterior),Dados_ordenados[[#This Row],[Área Gestora-ID]],areagestoraID_anterior&amp;", "&amp;Dados_ordenados[[#This Row],[Área Gestora-ID]])</f>
        <v/>
      </c>
      <c r="Q596" s="70" t="str">
        <f ca="1">IF(OR(Dados_ordenados[[#This Row],[ID 1-catálogo-código]]="",Dados_ordenados[[#This Row],[ID 1-catálogo-código]]&lt;&gt;catmat_proximo),Dados_ordenados[[#This Row],[ID concatenado por catálogo/código]],"")</f>
        <v/>
      </c>
    </row>
    <row r="597" spans="1:17" x14ac:dyDescent="0.25">
      <c r="A597" s="63" t="str">
        <f ca="1">area_gestora_concatenada</f>
        <v/>
      </c>
      <c r="B597" s="64" t="str">
        <f ca="1">IFERROR(IF(INDEX(INDIRECT(area_gestora&amp;"!$B$6:$B$1000"),linha_itemPAC+1)=0,"NÃO INFORMADO",INDEX(INDIRECT(area_gestora&amp;"!$B$6:$B$1000"),linha_itemPAC+1)),"")</f>
        <v/>
      </c>
      <c r="C597" s="64" t="str">
        <f ca="1">IFERROR(IF(INDEX(INDIRECT(area_gestora&amp;"!$D$6:$D$1000"),linha_itemPAC+1)="N/A","N/A", IF(INDEX(INDIRECT(area_gestora&amp;"!$D$6:$D$1000"),linha_itemPAC+1)="","NÃO INFORMADO", IF(INDEX(INDIRECT(area_gestora&amp;"!$D$6:$D$1000"),linha_itemPAC+1)=0,"NÃO INFORMADO", INDEX(INDIRECT(area_gestora&amp;"!$D$6:$D$1000"),linha_itemPAC+1)))),"")</f>
        <v/>
      </c>
      <c r="D597" s="64" t="str">
        <f ca="1">IFERROR(IF(ISERROR(VALUE(Dados_tratados[[#This Row],[Catálogo]]))=FALSE,Dados_tratados[[#This Row],[Catálogo]],VLOOKUP(Dados_tratados[[#This Row],[Catálogo]],$S$3:$T$6,2,FALSE)),"")</f>
        <v/>
      </c>
      <c r="E597" s="64" t="str">
        <f ca="1">IFERROR(IF(INDEX(INDIRECT(area_gestora&amp;"!$E$6:$E$1000"),linha_itemPAC+1)="N/A",9999999,
IF(INDEX(INDIRECT(area_gestora&amp;"!$E$6:$E$1000"),linha_itemPAC+1)="",0,
VALUE(INDEX(INDIRECT(area_gestora&amp;"!$E$6:$E$1000"),linha_itemPAC+1)))),"")</f>
        <v/>
      </c>
      <c r="F597" s="64" t="str">
        <f ca="1">IFERROR(IF(Dados_tratados[[#This Row],[Código CATSER ou Classe CATMAT]]="","",VALUE(1&amp;TEXT(Dados_tratados[[#This Row],[Código CATSER ou Classe CATMAT]],"0000000")&amp;Dados_tratados[[#This Row],[ID Catálogo]])),"")</f>
        <v/>
      </c>
      <c r="G597" s="64" t="str">
        <f ca="1">IF(Dados_tratados[[#This Row],[Código CATSER ou Classe CATMAT]]="","",COUNTIF(catmat_col_range,Dados_tratados[[#This Row],[Concatenação ID 1-catálogo-código]])&amp;"-"&amp;Dados_tratados[[#This Row],[Concatenação ID 1-catálogo-código]])</f>
        <v/>
      </c>
      <c r="H597" s="65" t="str">
        <f ca="1">IFERROR(INDEX(INDIRECT(area_gestora&amp;"!$L$6:$L$1000"),linha_itemPAC+1),"")</f>
        <v/>
      </c>
      <c r="I597" s="66" t="str">
        <f ca="1">Dados_tratados[[#This Row],[Área Gestora]]&amp;"-"&amp;Dados_tratados[[#This Row],[ID PCA]]</f>
        <v>-</v>
      </c>
      <c r="K597" s="67" t="str">
        <f ca="1">IFERROR(SMALL(Dados_tratados[Concatenação ID 1-catálogo-código],ROW(Dados_tratados[[#This Row],[Concatenação ID 1-catálogo-código]])-2),"")</f>
        <v/>
      </c>
      <c r="L597" s="67" t="str">
        <f ca="1">IFERROR(INDEX('Tratamento de dados'!$S$3:$S$6,MATCH(VALUE(RIGHT(Dados_ordenados[[#This Row],[ID 1-catálogo-código]],1)),'Tratamento de dados'!$T$3:$T$6,0)),"")</f>
        <v/>
      </c>
      <c r="M597" s="67" t="str">
        <f ca="1">IFERROR(VALUE(MID(Dados_ordenados[[#This Row],[ID 1-catálogo-código]],2,7)),"")</f>
        <v/>
      </c>
      <c r="N597" s="68" t="str">
        <f ca="1">IFERROR(VLOOKUP(COUNTIF(catmat_ord_col_range,Dados_ordenados[[#This Row],[ID 1-catálogo-código]])&amp;"-"&amp;Dados_ordenados[[#This Row],[ID 1-catálogo-código]],Dados_tratados[[CATMAT/CATSER - Contagem de ocorrências]:[Área Gestora + ID]],2,FALSE),"")</f>
        <v/>
      </c>
      <c r="O597" s="69" t="str">
        <f ca="1">IFERROR(VLOOKUP(COUNTIF(catmat_ord_col_range,Dados_ordenados[[#This Row],[ID 1-catálogo-código]])&amp;"-"&amp;Dados_ordenados[[#This Row],[ID 1-catálogo-código]],Dados_tratados[[CATMAT/CATSER - Contagem de ocorrências]:[Área Gestora + ID]],3,FALSE),"")</f>
        <v/>
      </c>
      <c r="P597" s="70" t="str">
        <f ca="1">IF(OR(Dados_ordenados[[#This Row],[ID 1-catálogo-código]]="",Dados_ordenados[[#This Row],[ID 1-catálogo-código]]&lt;&gt;catmat_anterior),Dados_ordenados[[#This Row],[Área Gestora-ID]],areagestoraID_anterior&amp;", "&amp;Dados_ordenados[[#This Row],[Área Gestora-ID]])</f>
        <v/>
      </c>
      <c r="Q597" s="70" t="str">
        <f ca="1">IF(OR(Dados_ordenados[[#This Row],[ID 1-catálogo-código]]="",Dados_ordenados[[#This Row],[ID 1-catálogo-código]]&lt;&gt;catmat_proximo),Dados_ordenados[[#This Row],[ID concatenado por catálogo/código]],"")</f>
        <v/>
      </c>
    </row>
    <row r="598" spans="1:17" x14ac:dyDescent="0.25">
      <c r="A598" s="63" t="str">
        <f ca="1">area_gestora_concatenada</f>
        <v/>
      </c>
      <c r="B598" s="64" t="str">
        <f ca="1">IFERROR(IF(INDEX(INDIRECT(area_gestora&amp;"!$B$6:$B$1000"),linha_itemPAC+1)=0,"NÃO INFORMADO",INDEX(INDIRECT(area_gestora&amp;"!$B$6:$B$1000"),linha_itemPAC+1)),"")</f>
        <v/>
      </c>
      <c r="C598" s="64" t="str">
        <f ca="1">IFERROR(IF(INDEX(INDIRECT(area_gestora&amp;"!$D$6:$D$1000"),linha_itemPAC+1)="N/A","N/A", IF(INDEX(INDIRECT(area_gestora&amp;"!$D$6:$D$1000"),linha_itemPAC+1)="","NÃO INFORMADO", IF(INDEX(INDIRECT(area_gestora&amp;"!$D$6:$D$1000"),linha_itemPAC+1)=0,"NÃO INFORMADO", INDEX(INDIRECT(area_gestora&amp;"!$D$6:$D$1000"),linha_itemPAC+1)))),"")</f>
        <v/>
      </c>
      <c r="D598" s="64" t="str">
        <f ca="1">IFERROR(IF(ISERROR(VALUE(Dados_tratados[[#This Row],[Catálogo]]))=FALSE,Dados_tratados[[#This Row],[Catálogo]],VLOOKUP(Dados_tratados[[#This Row],[Catálogo]],$S$3:$T$6,2,FALSE)),"")</f>
        <v/>
      </c>
      <c r="E598" s="64" t="str">
        <f ca="1">IFERROR(IF(INDEX(INDIRECT(area_gestora&amp;"!$E$6:$E$1000"),linha_itemPAC+1)="N/A",9999999,
IF(INDEX(INDIRECT(area_gestora&amp;"!$E$6:$E$1000"),linha_itemPAC+1)="",0,
VALUE(INDEX(INDIRECT(area_gestora&amp;"!$E$6:$E$1000"),linha_itemPAC+1)))),"")</f>
        <v/>
      </c>
      <c r="F598" s="64" t="str">
        <f ca="1">IFERROR(IF(Dados_tratados[[#This Row],[Código CATSER ou Classe CATMAT]]="","",VALUE(1&amp;TEXT(Dados_tratados[[#This Row],[Código CATSER ou Classe CATMAT]],"0000000")&amp;Dados_tratados[[#This Row],[ID Catálogo]])),"")</f>
        <v/>
      </c>
      <c r="G598" s="64" t="str">
        <f ca="1">IF(Dados_tratados[[#This Row],[Código CATSER ou Classe CATMAT]]="","",COUNTIF(catmat_col_range,Dados_tratados[[#This Row],[Concatenação ID 1-catálogo-código]])&amp;"-"&amp;Dados_tratados[[#This Row],[Concatenação ID 1-catálogo-código]])</f>
        <v/>
      </c>
      <c r="H598" s="65" t="str">
        <f ca="1">IFERROR(INDEX(INDIRECT(area_gestora&amp;"!$L$6:$L$1000"),linha_itemPAC+1),"")</f>
        <v/>
      </c>
      <c r="I598" s="66" t="str">
        <f ca="1">Dados_tratados[[#This Row],[Área Gestora]]&amp;"-"&amp;Dados_tratados[[#This Row],[ID PCA]]</f>
        <v>-</v>
      </c>
      <c r="K598" s="67" t="str">
        <f ca="1">IFERROR(SMALL(Dados_tratados[Concatenação ID 1-catálogo-código],ROW(Dados_tratados[[#This Row],[Concatenação ID 1-catálogo-código]])-2),"")</f>
        <v/>
      </c>
      <c r="L598" s="67" t="str">
        <f ca="1">IFERROR(INDEX('Tratamento de dados'!$S$3:$S$6,MATCH(VALUE(RIGHT(Dados_ordenados[[#This Row],[ID 1-catálogo-código]],1)),'Tratamento de dados'!$T$3:$T$6,0)),"")</f>
        <v/>
      </c>
      <c r="M598" s="67" t="str">
        <f ca="1">IFERROR(VALUE(MID(Dados_ordenados[[#This Row],[ID 1-catálogo-código]],2,7)),"")</f>
        <v/>
      </c>
      <c r="N598" s="68" t="str">
        <f ca="1">IFERROR(VLOOKUP(COUNTIF(catmat_ord_col_range,Dados_ordenados[[#This Row],[ID 1-catálogo-código]])&amp;"-"&amp;Dados_ordenados[[#This Row],[ID 1-catálogo-código]],Dados_tratados[[CATMAT/CATSER - Contagem de ocorrências]:[Área Gestora + ID]],2,FALSE),"")</f>
        <v/>
      </c>
      <c r="O598" s="69" t="str">
        <f ca="1">IFERROR(VLOOKUP(COUNTIF(catmat_ord_col_range,Dados_ordenados[[#This Row],[ID 1-catálogo-código]])&amp;"-"&amp;Dados_ordenados[[#This Row],[ID 1-catálogo-código]],Dados_tratados[[CATMAT/CATSER - Contagem de ocorrências]:[Área Gestora + ID]],3,FALSE),"")</f>
        <v/>
      </c>
      <c r="P598" s="70" t="str">
        <f ca="1">IF(OR(Dados_ordenados[[#This Row],[ID 1-catálogo-código]]="",Dados_ordenados[[#This Row],[ID 1-catálogo-código]]&lt;&gt;catmat_anterior),Dados_ordenados[[#This Row],[Área Gestora-ID]],areagestoraID_anterior&amp;", "&amp;Dados_ordenados[[#This Row],[Área Gestora-ID]])</f>
        <v/>
      </c>
      <c r="Q598" s="70" t="str">
        <f ca="1">IF(OR(Dados_ordenados[[#This Row],[ID 1-catálogo-código]]="",Dados_ordenados[[#This Row],[ID 1-catálogo-código]]&lt;&gt;catmat_proximo),Dados_ordenados[[#This Row],[ID concatenado por catálogo/código]],"")</f>
        <v/>
      </c>
    </row>
    <row r="599" spans="1:17" x14ac:dyDescent="0.25">
      <c r="A599" s="63" t="str">
        <f ca="1">area_gestora_concatenada</f>
        <v/>
      </c>
      <c r="B599" s="64" t="str">
        <f ca="1">IFERROR(IF(INDEX(INDIRECT(area_gestora&amp;"!$B$6:$B$1000"),linha_itemPAC+1)=0,"NÃO INFORMADO",INDEX(INDIRECT(area_gestora&amp;"!$B$6:$B$1000"),linha_itemPAC+1)),"")</f>
        <v/>
      </c>
      <c r="C599" s="64" t="str">
        <f ca="1">IFERROR(IF(INDEX(INDIRECT(area_gestora&amp;"!$D$6:$D$1000"),linha_itemPAC+1)="N/A","N/A", IF(INDEX(INDIRECT(area_gestora&amp;"!$D$6:$D$1000"),linha_itemPAC+1)="","NÃO INFORMADO", IF(INDEX(INDIRECT(area_gestora&amp;"!$D$6:$D$1000"),linha_itemPAC+1)=0,"NÃO INFORMADO", INDEX(INDIRECT(area_gestora&amp;"!$D$6:$D$1000"),linha_itemPAC+1)))),"")</f>
        <v/>
      </c>
      <c r="D599" s="64" t="str">
        <f ca="1">IFERROR(IF(ISERROR(VALUE(Dados_tratados[[#This Row],[Catálogo]]))=FALSE,Dados_tratados[[#This Row],[Catálogo]],VLOOKUP(Dados_tratados[[#This Row],[Catálogo]],$S$3:$T$6,2,FALSE)),"")</f>
        <v/>
      </c>
      <c r="E599" s="64" t="str">
        <f ca="1">IFERROR(IF(INDEX(INDIRECT(area_gestora&amp;"!$E$6:$E$1000"),linha_itemPAC+1)="N/A",9999999,
IF(INDEX(INDIRECT(area_gestora&amp;"!$E$6:$E$1000"),linha_itemPAC+1)="",0,
VALUE(INDEX(INDIRECT(area_gestora&amp;"!$E$6:$E$1000"),linha_itemPAC+1)))),"")</f>
        <v/>
      </c>
      <c r="F599" s="64" t="str">
        <f ca="1">IFERROR(IF(Dados_tratados[[#This Row],[Código CATSER ou Classe CATMAT]]="","",VALUE(1&amp;TEXT(Dados_tratados[[#This Row],[Código CATSER ou Classe CATMAT]],"0000000")&amp;Dados_tratados[[#This Row],[ID Catálogo]])),"")</f>
        <v/>
      </c>
      <c r="G599" s="64" t="str">
        <f ca="1">IF(Dados_tratados[[#This Row],[Código CATSER ou Classe CATMAT]]="","",COUNTIF(catmat_col_range,Dados_tratados[[#This Row],[Concatenação ID 1-catálogo-código]])&amp;"-"&amp;Dados_tratados[[#This Row],[Concatenação ID 1-catálogo-código]])</f>
        <v/>
      </c>
      <c r="H599" s="65" t="str">
        <f ca="1">IFERROR(INDEX(INDIRECT(area_gestora&amp;"!$L$6:$L$1000"),linha_itemPAC+1),"")</f>
        <v/>
      </c>
      <c r="I599" s="66" t="str">
        <f ca="1">Dados_tratados[[#This Row],[Área Gestora]]&amp;"-"&amp;Dados_tratados[[#This Row],[ID PCA]]</f>
        <v>-</v>
      </c>
      <c r="K599" s="67" t="str">
        <f ca="1">IFERROR(SMALL(Dados_tratados[Concatenação ID 1-catálogo-código],ROW(Dados_tratados[[#This Row],[Concatenação ID 1-catálogo-código]])-2),"")</f>
        <v/>
      </c>
      <c r="L599" s="67" t="str">
        <f ca="1">IFERROR(INDEX('Tratamento de dados'!$S$3:$S$6,MATCH(VALUE(RIGHT(Dados_ordenados[[#This Row],[ID 1-catálogo-código]],1)),'Tratamento de dados'!$T$3:$T$6,0)),"")</f>
        <v/>
      </c>
      <c r="M599" s="67" t="str">
        <f ca="1">IFERROR(VALUE(MID(Dados_ordenados[[#This Row],[ID 1-catálogo-código]],2,7)),"")</f>
        <v/>
      </c>
      <c r="N599" s="68" t="str">
        <f ca="1">IFERROR(VLOOKUP(COUNTIF(catmat_ord_col_range,Dados_ordenados[[#This Row],[ID 1-catálogo-código]])&amp;"-"&amp;Dados_ordenados[[#This Row],[ID 1-catálogo-código]],Dados_tratados[[CATMAT/CATSER - Contagem de ocorrências]:[Área Gestora + ID]],2,FALSE),"")</f>
        <v/>
      </c>
      <c r="O599" s="69" t="str">
        <f ca="1">IFERROR(VLOOKUP(COUNTIF(catmat_ord_col_range,Dados_ordenados[[#This Row],[ID 1-catálogo-código]])&amp;"-"&amp;Dados_ordenados[[#This Row],[ID 1-catálogo-código]],Dados_tratados[[CATMAT/CATSER - Contagem de ocorrências]:[Área Gestora + ID]],3,FALSE),"")</f>
        <v/>
      </c>
      <c r="P599" s="70" t="str">
        <f ca="1">IF(OR(Dados_ordenados[[#This Row],[ID 1-catálogo-código]]="",Dados_ordenados[[#This Row],[ID 1-catálogo-código]]&lt;&gt;catmat_anterior),Dados_ordenados[[#This Row],[Área Gestora-ID]],areagestoraID_anterior&amp;", "&amp;Dados_ordenados[[#This Row],[Área Gestora-ID]])</f>
        <v/>
      </c>
      <c r="Q599" s="70" t="str">
        <f ca="1">IF(OR(Dados_ordenados[[#This Row],[ID 1-catálogo-código]]="",Dados_ordenados[[#This Row],[ID 1-catálogo-código]]&lt;&gt;catmat_proximo),Dados_ordenados[[#This Row],[ID concatenado por catálogo/código]],"")</f>
        <v/>
      </c>
    </row>
    <row r="600" spans="1:17" x14ac:dyDescent="0.25">
      <c r="A600" s="63" t="str">
        <f ca="1">area_gestora_concatenada</f>
        <v/>
      </c>
      <c r="B600" s="64" t="str">
        <f ca="1">IFERROR(IF(INDEX(INDIRECT(area_gestora&amp;"!$B$6:$B$1000"),linha_itemPAC+1)=0,"NÃO INFORMADO",INDEX(INDIRECT(area_gestora&amp;"!$B$6:$B$1000"),linha_itemPAC+1)),"")</f>
        <v/>
      </c>
      <c r="C600" s="64" t="str">
        <f ca="1">IFERROR(IF(INDEX(INDIRECT(area_gestora&amp;"!$D$6:$D$1000"),linha_itemPAC+1)="N/A","N/A", IF(INDEX(INDIRECT(area_gestora&amp;"!$D$6:$D$1000"),linha_itemPAC+1)="","NÃO INFORMADO", IF(INDEX(INDIRECT(area_gestora&amp;"!$D$6:$D$1000"),linha_itemPAC+1)=0,"NÃO INFORMADO", INDEX(INDIRECT(area_gestora&amp;"!$D$6:$D$1000"),linha_itemPAC+1)))),"")</f>
        <v/>
      </c>
      <c r="D600" s="64" t="str">
        <f ca="1">IFERROR(IF(ISERROR(VALUE(Dados_tratados[[#This Row],[Catálogo]]))=FALSE,Dados_tratados[[#This Row],[Catálogo]],VLOOKUP(Dados_tratados[[#This Row],[Catálogo]],$S$3:$T$6,2,FALSE)),"")</f>
        <v/>
      </c>
      <c r="E600" s="64" t="str">
        <f ca="1">IFERROR(IF(INDEX(INDIRECT(area_gestora&amp;"!$E$6:$E$1000"),linha_itemPAC+1)="N/A",9999999,
IF(INDEX(INDIRECT(area_gestora&amp;"!$E$6:$E$1000"),linha_itemPAC+1)="",0,
VALUE(INDEX(INDIRECT(area_gestora&amp;"!$E$6:$E$1000"),linha_itemPAC+1)))),"")</f>
        <v/>
      </c>
      <c r="F600" s="64" t="str">
        <f ca="1">IFERROR(IF(Dados_tratados[[#This Row],[Código CATSER ou Classe CATMAT]]="","",VALUE(1&amp;TEXT(Dados_tratados[[#This Row],[Código CATSER ou Classe CATMAT]],"0000000")&amp;Dados_tratados[[#This Row],[ID Catálogo]])),"")</f>
        <v/>
      </c>
      <c r="G600" s="64" t="str">
        <f ca="1">IF(Dados_tratados[[#This Row],[Código CATSER ou Classe CATMAT]]="","",COUNTIF(catmat_col_range,Dados_tratados[[#This Row],[Concatenação ID 1-catálogo-código]])&amp;"-"&amp;Dados_tratados[[#This Row],[Concatenação ID 1-catálogo-código]])</f>
        <v/>
      </c>
      <c r="H600" s="65" t="str">
        <f ca="1">IFERROR(INDEX(INDIRECT(area_gestora&amp;"!$L$6:$L$1000"),linha_itemPAC+1),"")</f>
        <v/>
      </c>
      <c r="I600" s="66" t="str">
        <f ca="1">Dados_tratados[[#This Row],[Área Gestora]]&amp;"-"&amp;Dados_tratados[[#This Row],[ID PCA]]</f>
        <v>-</v>
      </c>
      <c r="K600" s="67" t="str">
        <f ca="1">IFERROR(SMALL(Dados_tratados[Concatenação ID 1-catálogo-código],ROW(Dados_tratados[[#This Row],[Concatenação ID 1-catálogo-código]])-2),"")</f>
        <v/>
      </c>
      <c r="L600" s="67" t="str">
        <f ca="1">IFERROR(INDEX('Tratamento de dados'!$S$3:$S$6,MATCH(VALUE(RIGHT(Dados_ordenados[[#This Row],[ID 1-catálogo-código]],1)),'Tratamento de dados'!$T$3:$T$6,0)),"")</f>
        <v/>
      </c>
      <c r="M600" s="67" t="str">
        <f ca="1">IFERROR(VALUE(MID(Dados_ordenados[[#This Row],[ID 1-catálogo-código]],2,7)),"")</f>
        <v/>
      </c>
      <c r="N600" s="68" t="str">
        <f ca="1">IFERROR(VLOOKUP(COUNTIF(catmat_ord_col_range,Dados_ordenados[[#This Row],[ID 1-catálogo-código]])&amp;"-"&amp;Dados_ordenados[[#This Row],[ID 1-catálogo-código]],Dados_tratados[[CATMAT/CATSER - Contagem de ocorrências]:[Área Gestora + ID]],2,FALSE),"")</f>
        <v/>
      </c>
      <c r="O600" s="69" t="str">
        <f ca="1">IFERROR(VLOOKUP(COUNTIF(catmat_ord_col_range,Dados_ordenados[[#This Row],[ID 1-catálogo-código]])&amp;"-"&amp;Dados_ordenados[[#This Row],[ID 1-catálogo-código]],Dados_tratados[[CATMAT/CATSER - Contagem de ocorrências]:[Área Gestora + ID]],3,FALSE),"")</f>
        <v/>
      </c>
      <c r="P600" s="70" t="str">
        <f ca="1">IF(OR(Dados_ordenados[[#This Row],[ID 1-catálogo-código]]="",Dados_ordenados[[#This Row],[ID 1-catálogo-código]]&lt;&gt;catmat_anterior),Dados_ordenados[[#This Row],[Área Gestora-ID]],areagestoraID_anterior&amp;", "&amp;Dados_ordenados[[#This Row],[Área Gestora-ID]])</f>
        <v/>
      </c>
      <c r="Q600" s="70" t="str">
        <f ca="1">IF(OR(Dados_ordenados[[#This Row],[ID 1-catálogo-código]]="",Dados_ordenados[[#This Row],[ID 1-catálogo-código]]&lt;&gt;catmat_proximo),Dados_ordenados[[#This Row],[ID concatenado por catálogo/código]],"")</f>
        <v/>
      </c>
    </row>
    <row r="601" spans="1:17" x14ac:dyDescent="0.25">
      <c r="A601" s="63" t="str">
        <f ca="1">area_gestora_concatenada</f>
        <v/>
      </c>
      <c r="B601" s="64" t="str">
        <f ca="1">IFERROR(IF(INDEX(INDIRECT(area_gestora&amp;"!$B$6:$B$1000"),linha_itemPAC+1)=0,"NÃO INFORMADO",INDEX(INDIRECT(area_gestora&amp;"!$B$6:$B$1000"),linha_itemPAC+1)),"")</f>
        <v/>
      </c>
      <c r="C601" s="64" t="str">
        <f ca="1">IFERROR(IF(INDEX(INDIRECT(area_gestora&amp;"!$D$6:$D$1000"),linha_itemPAC+1)="N/A","N/A", IF(INDEX(INDIRECT(area_gestora&amp;"!$D$6:$D$1000"),linha_itemPAC+1)="","NÃO INFORMADO", IF(INDEX(INDIRECT(area_gestora&amp;"!$D$6:$D$1000"),linha_itemPAC+1)=0,"NÃO INFORMADO", INDEX(INDIRECT(area_gestora&amp;"!$D$6:$D$1000"),linha_itemPAC+1)))),"")</f>
        <v/>
      </c>
      <c r="D601" s="64" t="str">
        <f ca="1">IFERROR(IF(ISERROR(VALUE(Dados_tratados[[#This Row],[Catálogo]]))=FALSE,Dados_tratados[[#This Row],[Catálogo]],VLOOKUP(Dados_tratados[[#This Row],[Catálogo]],$S$3:$T$6,2,FALSE)),"")</f>
        <v/>
      </c>
      <c r="E601" s="64" t="str">
        <f ca="1">IFERROR(IF(INDEX(INDIRECT(area_gestora&amp;"!$E$6:$E$1000"),linha_itemPAC+1)="N/A",9999999,
IF(INDEX(INDIRECT(area_gestora&amp;"!$E$6:$E$1000"),linha_itemPAC+1)="",0,
VALUE(INDEX(INDIRECT(area_gestora&amp;"!$E$6:$E$1000"),linha_itemPAC+1)))),"")</f>
        <v/>
      </c>
      <c r="F601" s="64" t="str">
        <f ca="1">IFERROR(IF(Dados_tratados[[#This Row],[Código CATSER ou Classe CATMAT]]="","",VALUE(1&amp;TEXT(Dados_tratados[[#This Row],[Código CATSER ou Classe CATMAT]],"0000000")&amp;Dados_tratados[[#This Row],[ID Catálogo]])),"")</f>
        <v/>
      </c>
      <c r="G601" s="64" t="str">
        <f ca="1">IF(Dados_tratados[[#This Row],[Código CATSER ou Classe CATMAT]]="","",COUNTIF(catmat_col_range,Dados_tratados[[#This Row],[Concatenação ID 1-catálogo-código]])&amp;"-"&amp;Dados_tratados[[#This Row],[Concatenação ID 1-catálogo-código]])</f>
        <v/>
      </c>
      <c r="H601" s="65" t="str">
        <f ca="1">IFERROR(INDEX(INDIRECT(area_gestora&amp;"!$L$6:$L$1000"),linha_itemPAC+1),"")</f>
        <v/>
      </c>
      <c r="I601" s="66" t="str">
        <f ca="1">Dados_tratados[[#This Row],[Área Gestora]]&amp;"-"&amp;Dados_tratados[[#This Row],[ID PCA]]</f>
        <v>-</v>
      </c>
      <c r="K601" s="67" t="str">
        <f ca="1">IFERROR(SMALL(Dados_tratados[Concatenação ID 1-catálogo-código],ROW(Dados_tratados[[#This Row],[Concatenação ID 1-catálogo-código]])-2),"")</f>
        <v/>
      </c>
      <c r="L601" s="67" t="str">
        <f ca="1">IFERROR(INDEX('Tratamento de dados'!$S$3:$S$6,MATCH(VALUE(RIGHT(Dados_ordenados[[#This Row],[ID 1-catálogo-código]],1)),'Tratamento de dados'!$T$3:$T$6,0)),"")</f>
        <v/>
      </c>
      <c r="M601" s="67" t="str">
        <f ca="1">IFERROR(VALUE(MID(Dados_ordenados[[#This Row],[ID 1-catálogo-código]],2,7)),"")</f>
        <v/>
      </c>
      <c r="N601" s="68" t="str">
        <f ca="1">IFERROR(VLOOKUP(COUNTIF(catmat_ord_col_range,Dados_ordenados[[#This Row],[ID 1-catálogo-código]])&amp;"-"&amp;Dados_ordenados[[#This Row],[ID 1-catálogo-código]],Dados_tratados[[CATMAT/CATSER - Contagem de ocorrências]:[Área Gestora + ID]],2,FALSE),"")</f>
        <v/>
      </c>
      <c r="O601" s="69" t="str">
        <f ca="1">IFERROR(VLOOKUP(COUNTIF(catmat_ord_col_range,Dados_ordenados[[#This Row],[ID 1-catálogo-código]])&amp;"-"&amp;Dados_ordenados[[#This Row],[ID 1-catálogo-código]],Dados_tratados[[CATMAT/CATSER - Contagem de ocorrências]:[Área Gestora + ID]],3,FALSE),"")</f>
        <v/>
      </c>
      <c r="P601" s="70" t="str">
        <f ca="1">IF(OR(Dados_ordenados[[#This Row],[ID 1-catálogo-código]]="",Dados_ordenados[[#This Row],[ID 1-catálogo-código]]&lt;&gt;catmat_anterior),Dados_ordenados[[#This Row],[Área Gestora-ID]],areagestoraID_anterior&amp;", "&amp;Dados_ordenados[[#This Row],[Área Gestora-ID]])</f>
        <v/>
      </c>
      <c r="Q601" s="70" t="str">
        <f ca="1">IF(OR(Dados_ordenados[[#This Row],[ID 1-catálogo-código]]="",Dados_ordenados[[#This Row],[ID 1-catálogo-código]]&lt;&gt;catmat_proximo),Dados_ordenados[[#This Row],[ID concatenado por catálogo/código]],"")</f>
        <v/>
      </c>
    </row>
    <row r="602" spans="1:17" x14ac:dyDescent="0.25">
      <c r="A602" s="63" t="str">
        <f ca="1">area_gestora_concatenada</f>
        <v/>
      </c>
      <c r="B602" s="64" t="str">
        <f ca="1">IFERROR(IF(INDEX(INDIRECT(area_gestora&amp;"!$B$6:$B$1000"),linha_itemPAC+1)=0,"NÃO INFORMADO",INDEX(INDIRECT(area_gestora&amp;"!$B$6:$B$1000"),linha_itemPAC+1)),"")</f>
        <v/>
      </c>
      <c r="C602" s="64" t="str">
        <f ca="1">IFERROR(IF(INDEX(INDIRECT(area_gestora&amp;"!$D$6:$D$1000"),linha_itemPAC+1)="N/A","N/A", IF(INDEX(INDIRECT(area_gestora&amp;"!$D$6:$D$1000"),linha_itemPAC+1)="","NÃO INFORMADO", IF(INDEX(INDIRECT(area_gestora&amp;"!$D$6:$D$1000"),linha_itemPAC+1)=0,"NÃO INFORMADO", INDEX(INDIRECT(area_gestora&amp;"!$D$6:$D$1000"),linha_itemPAC+1)))),"")</f>
        <v/>
      </c>
      <c r="D602" s="64" t="str">
        <f ca="1">IFERROR(IF(ISERROR(VALUE(Dados_tratados[[#This Row],[Catálogo]]))=FALSE,Dados_tratados[[#This Row],[Catálogo]],VLOOKUP(Dados_tratados[[#This Row],[Catálogo]],$S$3:$T$6,2,FALSE)),"")</f>
        <v/>
      </c>
      <c r="E602" s="64" t="str">
        <f ca="1">IFERROR(IF(INDEX(INDIRECT(area_gestora&amp;"!$E$6:$E$1000"),linha_itemPAC+1)="N/A",9999999,
IF(INDEX(INDIRECT(area_gestora&amp;"!$E$6:$E$1000"),linha_itemPAC+1)="",0,
VALUE(INDEX(INDIRECT(area_gestora&amp;"!$E$6:$E$1000"),linha_itemPAC+1)))),"")</f>
        <v/>
      </c>
      <c r="F602" s="64" t="str">
        <f ca="1">IFERROR(IF(Dados_tratados[[#This Row],[Código CATSER ou Classe CATMAT]]="","",VALUE(1&amp;TEXT(Dados_tratados[[#This Row],[Código CATSER ou Classe CATMAT]],"0000000")&amp;Dados_tratados[[#This Row],[ID Catálogo]])),"")</f>
        <v/>
      </c>
      <c r="G602" s="64" t="str">
        <f ca="1">IF(Dados_tratados[[#This Row],[Código CATSER ou Classe CATMAT]]="","",COUNTIF(catmat_col_range,Dados_tratados[[#This Row],[Concatenação ID 1-catálogo-código]])&amp;"-"&amp;Dados_tratados[[#This Row],[Concatenação ID 1-catálogo-código]])</f>
        <v/>
      </c>
      <c r="H602" s="65" t="str">
        <f ca="1">IFERROR(INDEX(INDIRECT(area_gestora&amp;"!$L$6:$L$1000"),linha_itemPAC+1),"")</f>
        <v/>
      </c>
      <c r="I602" s="66" t="str">
        <f ca="1">Dados_tratados[[#This Row],[Área Gestora]]&amp;"-"&amp;Dados_tratados[[#This Row],[ID PCA]]</f>
        <v>-</v>
      </c>
      <c r="K602" s="67" t="str">
        <f ca="1">IFERROR(SMALL(Dados_tratados[Concatenação ID 1-catálogo-código],ROW(Dados_tratados[[#This Row],[Concatenação ID 1-catálogo-código]])-2),"")</f>
        <v/>
      </c>
      <c r="L602" s="67" t="str">
        <f ca="1">IFERROR(INDEX('Tratamento de dados'!$S$3:$S$6,MATCH(VALUE(RIGHT(Dados_ordenados[[#This Row],[ID 1-catálogo-código]],1)),'Tratamento de dados'!$T$3:$T$6,0)),"")</f>
        <v/>
      </c>
      <c r="M602" s="67" t="str">
        <f ca="1">IFERROR(VALUE(MID(Dados_ordenados[[#This Row],[ID 1-catálogo-código]],2,7)),"")</f>
        <v/>
      </c>
      <c r="N602" s="68" t="str">
        <f ca="1">IFERROR(VLOOKUP(COUNTIF(catmat_ord_col_range,Dados_ordenados[[#This Row],[ID 1-catálogo-código]])&amp;"-"&amp;Dados_ordenados[[#This Row],[ID 1-catálogo-código]],Dados_tratados[[CATMAT/CATSER - Contagem de ocorrências]:[Área Gestora + ID]],2,FALSE),"")</f>
        <v/>
      </c>
      <c r="O602" s="69" t="str">
        <f ca="1">IFERROR(VLOOKUP(COUNTIF(catmat_ord_col_range,Dados_ordenados[[#This Row],[ID 1-catálogo-código]])&amp;"-"&amp;Dados_ordenados[[#This Row],[ID 1-catálogo-código]],Dados_tratados[[CATMAT/CATSER - Contagem de ocorrências]:[Área Gestora + ID]],3,FALSE),"")</f>
        <v/>
      </c>
      <c r="P602" s="70" t="str">
        <f ca="1">IF(OR(Dados_ordenados[[#This Row],[ID 1-catálogo-código]]="",Dados_ordenados[[#This Row],[ID 1-catálogo-código]]&lt;&gt;catmat_anterior),Dados_ordenados[[#This Row],[Área Gestora-ID]],areagestoraID_anterior&amp;", "&amp;Dados_ordenados[[#This Row],[Área Gestora-ID]])</f>
        <v/>
      </c>
      <c r="Q602" s="70" t="str">
        <f ca="1">IF(OR(Dados_ordenados[[#This Row],[ID 1-catálogo-código]]="",Dados_ordenados[[#This Row],[ID 1-catálogo-código]]&lt;&gt;catmat_proximo),Dados_ordenados[[#This Row],[ID concatenado por catálogo/código]],"")</f>
        <v/>
      </c>
    </row>
    <row r="603" spans="1:17" x14ac:dyDescent="0.25">
      <c r="A603" s="63" t="str">
        <f ca="1">area_gestora_concatenada</f>
        <v/>
      </c>
      <c r="B603" s="64" t="str">
        <f ca="1">IFERROR(IF(INDEX(INDIRECT(area_gestora&amp;"!$B$6:$B$1000"),linha_itemPAC+1)=0,"NÃO INFORMADO",INDEX(INDIRECT(area_gestora&amp;"!$B$6:$B$1000"),linha_itemPAC+1)),"")</f>
        <v/>
      </c>
      <c r="C603" s="64" t="str">
        <f ca="1">IFERROR(IF(INDEX(INDIRECT(area_gestora&amp;"!$D$6:$D$1000"),linha_itemPAC+1)="N/A","N/A", IF(INDEX(INDIRECT(area_gestora&amp;"!$D$6:$D$1000"),linha_itemPAC+1)="","NÃO INFORMADO", IF(INDEX(INDIRECT(area_gestora&amp;"!$D$6:$D$1000"),linha_itemPAC+1)=0,"NÃO INFORMADO", INDEX(INDIRECT(area_gestora&amp;"!$D$6:$D$1000"),linha_itemPAC+1)))),"")</f>
        <v/>
      </c>
      <c r="D603" s="64" t="str">
        <f ca="1">IFERROR(IF(ISERROR(VALUE(Dados_tratados[[#This Row],[Catálogo]]))=FALSE,Dados_tratados[[#This Row],[Catálogo]],VLOOKUP(Dados_tratados[[#This Row],[Catálogo]],$S$3:$T$6,2,FALSE)),"")</f>
        <v/>
      </c>
      <c r="E603" s="64" t="str">
        <f ca="1">IFERROR(IF(INDEX(INDIRECT(area_gestora&amp;"!$E$6:$E$1000"),linha_itemPAC+1)="N/A",9999999,
IF(INDEX(INDIRECT(area_gestora&amp;"!$E$6:$E$1000"),linha_itemPAC+1)="",0,
VALUE(INDEX(INDIRECT(area_gestora&amp;"!$E$6:$E$1000"),linha_itemPAC+1)))),"")</f>
        <v/>
      </c>
      <c r="F603" s="64" t="str">
        <f ca="1">IFERROR(IF(Dados_tratados[[#This Row],[Código CATSER ou Classe CATMAT]]="","",VALUE(1&amp;TEXT(Dados_tratados[[#This Row],[Código CATSER ou Classe CATMAT]],"0000000")&amp;Dados_tratados[[#This Row],[ID Catálogo]])),"")</f>
        <v/>
      </c>
      <c r="G603" s="64" t="str">
        <f ca="1">IF(Dados_tratados[[#This Row],[Código CATSER ou Classe CATMAT]]="","",COUNTIF(catmat_col_range,Dados_tratados[[#This Row],[Concatenação ID 1-catálogo-código]])&amp;"-"&amp;Dados_tratados[[#This Row],[Concatenação ID 1-catálogo-código]])</f>
        <v/>
      </c>
      <c r="H603" s="65" t="str">
        <f ca="1">IFERROR(INDEX(INDIRECT(area_gestora&amp;"!$L$6:$L$1000"),linha_itemPAC+1),"")</f>
        <v/>
      </c>
      <c r="I603" s="66" t="str">
        <f ca="1">Dados_tratados[[#This Row],[Área Gestora]]&amp;"-"&amp;Dados_tratados[[#This Row],[ID PCA]]</f>
        <v>-</v>
      </c>
      <c r="K603" s="67" t="str">
        <f ca="1">IFERROR(SMALL(Dados_tratados[Concatenação ID 1-catálogo-código],ROW(Dados_tratados[[#This Row],[Concatenação ID 1-catálogo-código]])-2),"")</f>
        <v/>
      </c>
      <c r="L603" s="67" t="str">
        <f ca="1">IFERROR(INDEX('Tratamento de dados'!$S$3:$S$6,MATCH(VALUE(RIGHT(Dados_ordenados[[#This Row],[ID 1-catálogo-código]],1)),'Tratamento de dados'!$T$3:$T$6,0)),"")</f>
        <v/>
      </c>
      <c r="M603" s="67" t="str">
        <f ca="1">IFERROR(VALUE(MID(Dados_ordenados[[#This Row],[ID 1-catálogo-código]],2,7)),"")</f>
        <v/>
      </c>
      <c r="N603" s="68" t="str">
        <f ca="1">IFERROR(VLOOKUP(COUNTIF(catmat_ord_col_range,Dados_ordenados[[#This Row],[ID 1-catálogo-código]])&amp;"-"&amp;Dados_ordenados[[#This Row],[ID 1-catálogo-código]],Dados_tratados[[CATMAT/CATSER - Contagem de ocorrências]:[Área Gestora + ID]],2,FALSE),"")</f>
        <v/>
      </c>
      <c r="O603" s="69" t="str">
        <f ca="1">IFERROR(VLOOKUP(COUNTIF(catmat_ord_col_range,Dados_ordenados[[#This Row],[ID 1-catálogo-código]])&amp;"-"&amp;Dados_ordenados[[#This Row],[ID 1-catálogo-código]],Dados_tratados[[CATMAT/CATSER - Contagem de ocorrências]:[Área Gestora + ID]],3,FALSE),"")</f>
        <v/>
      </c>
      <c r="P603" s="70" t="str">
        <f ca="1">IF(OR(Dados_ordenados[[#This Row],[ID 1-catálogo-código]]="",Dados_ordenados[[#This Row],[ID 1-catálogo-código]]&lt;&gt;catmat_anterior),Dados_ordenados[[#This Row],[Área Gestora-ID]],areagestoraID_anterior&amp;", "&amp;Dados_ordenados[[#This Row],[Área Gestora-ID]])</f>
        <v/>
      </c>
      <c r="Q603" s="70" t="str">
        <f ca="1">IF(OR(Dados_ordenados[[#This Row],[ID 1-catálogo-código]]="",Dados_ordenados[[#This Row],[ID 1-catálogo-código]]&lt;&gt;catmat_proximo),Dados_ordenados[[#This Row],[ID concatenado por catálogo/código]],"")</f>
        <v/>
      </c>
    </row>
    <row r="604" spans="1:17" x14ac:dyDescent="0.25">
      <c r="A604" s="63" t="str">
        <f ca="1">area_gestora_concatenada</f>
        <v/>
      </c>
      <c r="B604" s="64" t="str">
        <f ca="1">IFERROR(IF(INDEX(INDIRECT(area_gestora&amp;"!$B$6:$B$1000"),linha_itemPAC+1)=0,"NÃO INFORMADO",INDEX(INDIRECT(area_gestora&amp;"!$B$6:$B$1000"),linha_itemPAC+1)),"")</f>
        <v/>
      </c>
      <c r="C604" s="64" t="str">
        <f ca="1">IFERROR(IF(INDEX(INDIRECT(area_gestora&amp;"!$D$6:$D$1000"),linha_itemPAC+1)="N/A","N/A", IF(INDEX(INDIRECT(area_gestora&amp;"!$D$6:$D$1000"),linha_itemPAC+1)="","NÃO INFORMADO", IF(INDEX(INDIRECT(area_gestora&amp;"!$D$6:$D$1000"),linha_itemPAC+1)=0,"NÃO INFORMADO", INDEX(INDIRECT(area_gestora&amp;"!$D$6:$D$1000"),linha_itemPAC+1)))),"")</f>
        <v/>
      </c>
      <c r="D604" s="64" t="str">
        <f ca="1">IFERROR(IF(ISERROR(VALUE(Dados_tratados[[#This Row],[Catálogo]]))=FALSE,Dados_tratados[[#This Row],[Catálogo]],VLOOKUP(Dados_tratados[[#This Row],[Catálogo]],$S$3:$T$6,2,FALSE)),"")</f>
        <v/>
      </c>
      <c r="E604" s="64" t="str">
        <f ca="1">IFERROR(IF(INDEX(INDIRECT(area_gestora&amp;"!$E$6:$E$1000"),linha_itemPAC+1)="N/A",9999999,
IF(INDEX(INDIRECT(area_gestora&amp;"!$E$6:$E$1000"),linha_itemPAC+1)="",0,
VALUE(INDEX(INDIRECT(area_gestora&amp;"!$E$6:$E$1000"),linha_itemPAC+1)))),"")</f>
        <v/>
      </c>
      <c r="F604" s="64" t="str">
        <f ca="1">IFERROR(IF(Dados_tratados[[#This Row],[Código CATSER ou Classe CATMAT]]="","",VALUE(1&amp;TEXT(Dados_tratados[[#This Row],[Código CATSER ou Classe CATMAT]],"0000000")&amp;Dados_tratados[[#This Row],[ID Catálogo]])),"")</f>
        <v/>
      </c>
      <c r="G604" s="64" t="str">
        <f ca="1">IF(Dados_tratados[[#This Row],[Código CATSER ou Classe CATMAT]]="","",COUNTIF(catmat_col_range,Dados_tratados[[#This Row],[Concatenação ID 1-catálogo-código]])&amp;"-"&amp;Dados_tratados[[#This Row],[Concatenação ID 1-catálogo-código]])</f>
        <v/>
      </c>
      <c r="H604" s="65" t="str">
        <f ca="1">IFERROR(INDEX(INDIRECT(area_gestora&amp;"!$L$6:$L$1000"),linha_itemPAC+1),"")</f>
        <v/>
      </c>
      <c r="I604" s="66" t="str">
        <f ca="1">Dados_tratados[[#This Row],[Área Gestora]]&amp;"-"&amp;Dados_tratados[[#This Row],[ID PCA]]</f>
        <v>-</v>
      </c>
      <c r="K604" s="67" t="str">
        <f ca="1">IFERROR(SMALL(Dados_tratados[Concatenação ID 1-catálogo-código],ROW(Dados_tratados[[#This Row],[Concatenação ID 1-catálogo-código]])-2),"")</f>
        <v/>
      </c>
      <c r="L604" s="67" t="str">
        <f ca="1">IFERROR(INDEX('Tratamento de dados'!$S$3:$S$6,MATCH(VALUE(RIGHT(Dados_ordenados[[#This Row],[ID 1-catálogo-código]],1)),'Tratamento de dados'!$T$3:$T$6,0)),"")</f>
        <v/>
      </c>
      <c r="M604" s="67" t="str">
        <f ca="1">IFERROR(VALUE(MID(Dados_ordenados[[#This Row],[ID 1-catálogo-código]],2,7)),"")</f>
        <v/>
      </c>
      <c r="N604" s="68" t="str">
        <f ca="1">IFERROR(VLOOKUP(COUNTIF(catmat_ord_col_range,Dados_ordenados[[#This Row],[ID 1-catálogo-código]])&amp;"-"&amp;Dados_ordenados[[#This Row],[ID 1-catálogo-código]],Dados_tratados[[CATMAT/CATSER - Contagem de ocorrências]:[Área Gestora + ID]],2,FALSE),"")</f>
        <v/>
      </c>
      <c r="O604" s="69" t="str">
        <f ca="1">IFERROR(VLOOKUP(COUNTIF(catmat_ord_col_range,Dados_ordenados[[#This Row],[ID 1-catálogo-código]])&amp;"-"&amp;Dados_ordenados[[#This Row],[ID 1-catálogo-código]],Dados_tratados[[CATMAT/CATSER - Contagem de ocorrências]:[Área Gestora + ID]],3,FALSE),"")</f>
        <v/>
      </c>
      <c r="P604" s="70" t="str">
        <f ca="1">IF(OR(Dados_ordenados[[#This Row],[ID 1-catálogo-código]]="",Dados_ordenados[[#This Row],[ID 1-catálogo-código]]&lt;&gt;catmat_anterior),Dados_ordenados[[#This Row],[Área Gestora-ID]],areagestoraID_anterior&amp;", "&amp;Dados_ordenados[[#This Row],[Área Gestora-ID]])</f>
        <v/>
      </c>
      <c r="Q604" s="70" t="str">
        <f ca="1">IF(OR(Dados_ordenados[[#This Row],[ID 1-catálogo-código]]="",Dados_ordenados[[#This Row],[ID 1-catálogo-código]]&lt;&gt;catmat_proximo),Dados_ordenados[[#This Row],[ID concatenado por catálogo/código]],"")</f>
        <v/>
      </c>
    </row>
    <row r="605" spans="1:17" x14ac:dyDescent="0.25">
      <c r="A605" s="63" t="str">
        <f ca="1">area_gestora_concatenada</f>
        <v/>
      </c>
      <c r="B605" s="64" t="str">
        <f ca="1">IFERROR(IF(INDEX(INDIRECT(area_gestora&amp;"!$B$6:$B$1000"),linha_itemPAC+1)=0,"NÃO INFORMADO",INDEX(INDIRECT(area_gestora&amp;"!$B$6:$B$1000"),linha_itemPAC+1)),"")</f>
        <v/>
      </c>
      <c r="C605" s="64" t="str">
        <f ca="1">IFERROR(IF(INDEX(INDIRECT(area_gestora&amp;"!$D$6:$D$1000"),linha_itemPAC+1)="N/A","N/A", IF(INDEX(INDIRECT(area_gestora&amp;"!$D$6:$D$1000"),linha_itemPAC+1)="","NÃO INFORMADO", IF(INDEX(INDIRECT(area_gestora&amp;"!$D$6:$D$1000"),linha_itemPAC+1)=0,"NÃO INFORMADO", INDEX(INDIRECT(area_gestora&amp;"!$D$6:$D$1000"),linha_itemPAC+1)))),"")</f>
        <v/>
      </c>
      <c r="D605" s="64" t="str">
        <f ca="1">IFERROR(IF(ISERROR(VALUE(Dados_tratados[[#This Row],[Catálogo]]))=FALSE,Dados_tratados[[#This Row],[Catálogo]],VLOOKUP(Dados_tratados[[#This Row],[Catálogo]],$S$3:$T$6,2,FALSE)),"")</f>
        <v/>
      </c>
      <c r="E605" s="64" t="str">
        <f ca="1">IFERROR(IF(INDEX(INDIRECT(area_gestora&amp;"!$E$6:$E$1000"),linha_itemPAC+1)="N/A",9999999,
IF(INDEX(INDIRECT(area_gestora&amp;"!$E$6:$E$1000"),linha_itemPAC+1)="",0,
VALUE(INDEX(INDIRECT(area_gestora&amp;"!$E$6:$E$1000"),linha_itemPAC+1)))),"")</f>
        <v/>
      </c>
      <c r="F605" s="64" t="str">
        <f ca="1">IFERROR(IF(Dados_tratados[[#This Row],[Código CATSER ou Classe CATMAT]]="","",VALUE(1&amp;TEXT(Dados_tratados[[#This Row],[Código CATSER ou Classe CATMAT]],"0000000")&amp;Dados_tratados[[#This Row],[ID Catálogo]])),"")</f>
        <v/>
      </c>
      <c r="G605" s="64" t="str">
        <f ca="1">IF(Dados_tratados[[#This Row],[Código CATSER ou Classe CATMAT]]="","",COUNTIF(catmat_col_range,Dados_tratados[[#This Row],[Concatenação ID 1-catálogo-código]])&amp;"-"&amp;Dados_tratados[[#This Row],[Concatenação ID 1-catálogo-código]])</f>
        <v/>
      </c>
      <c r="H605" s="65" t="str">
        <f ca="1">IFERROR(INDEX(INDIRECT(area_gestora&amp;"!$L$6:$L$1000"),linha_itemPAC+1),"")</f>
        <v/>
      </c>
      <c r="I605" s="66" t="str">
        <f ca="1">Dados_tratados[[#This Row],[Área Gestora]]&amp;"-"&amp;Dados_tratados[[#This Row],[ID PCA]]</f>
        <v>-</v>
      </c>
      <c r="K605" s="67" t="str">
        <f ca="1">IFERROR(SMALL(Dados_tratados[Concatenação ID 1-catálogo-código],ROW(Dados_tratados[[#This Row],[Concatenação ID 1-catálogo-código]])-2),"")</f>
        <v/>
      </c>
      <c r="L605" s="67" t="str">
        <f ca="1">IFERROR(INDEX('Tratamento de dados'!$S$3:$S$6,MATCH(VALUE(RIGHT(Dados_ordenados[[#This Row],[ID 1-catálogo-código]],1)),'Tratamento de dados'!$T$3:$T$6,0)),"")</f>
        <v/>
      </c>
      <c r="M605" s="67" t="str">
        <f ca="1">IFERROR(VALUE(MID(Dados_ordenados[[#This Row],[ID 1-catálogo-código]],2,7)),"")</f>
        <v/>
      </c>
      <c r="N605" s="68" t="str">
        <f ca="1">IFERROR(VLOOKUP(COUNTIF(catmat_ord_col_range,Dados_ordenados[[#This Row],[ID 1-catálogo-código]])&amp;"-"&amp;Dados_ordenados[[#This Row],[ID 1-catálogo-código]],Dados_tratados[[CATMAT/CATSER - Contagem de ocorrências]:[Área Gestora + ID]],2,FALSE),"")</f>
        <v/>
      </c>
      <c r="O605" s="69" t="str">
        <f ca="1">IFERROR(VLOOKUP(COUNTIF(catmat_ord_col_range,Dados_ordenados[[#This Row],[ID 1-catálogo-código]])&amp;"-"&amp;Dados_ordenados[[#This Row],[ID 1-catálogo-código]],Dados_tratados[[CATMAT/CATSER - Contagem de ocorrências]:[Área Gestora + ID]],3,FALSE),"")</f>
        <v/>
      </c>
      <c r="P605" s="70" t="str">
        <f ca="1">IF(OR(Dados_ordenados[[#This Row],[ID 1-catálogo-código]]="",Dados_ordenados[[#This Row],[ID 1-catálogo-código]]&lt;&gt;catmat_anterior),Dados_ordenados[[#This Row],[Área Gestora-ID]],areagestoraID_anterior&amp;", "&amp;Dados_ordenados[[#This Row],[Área Gestora-ID]])</f>
        <v/>
      </c>
      <c r="Q605" s="70" t="str">
        <f ca="1">IF(OR(Dados_ordenados[[#This Row],[ID 1-catálogo-código]]="",Dados_ordenados[[#This Row],[ID 1-catálogo-código]]&lt;&gt;catmat_proximo),Dados_ordenados[[#This Row],[ID concatenado por catálogo/código]],"")</f>
        <v/>
      </c>
    </row>
    <row r="606" spans="1:17" x14ac:dyDescent="0.25">
      <c r="A606" s="63" t="str">
        <f ca="1">area_gestora_concatenada</f>
        <v/>
      </c>
      <c r="B606" s="64" t="str">
        <f ca="1">IFERROR(IF(INDEX(INDIRECT(area_gestora&amp;"!$B$6:$B$1000"),linha_itemPAC+1)=0,"NÃO INFORMADO",INDEX(INDIRECT(area_gestora&amp;"!$B$6:$B$1000"),linha_itemPAC+1)),"")</f>
        <v/>
      </c>
      <c r="C606" s="64" t="str">
        <f ca="1">IFERROR(IF(INDEX(INDIRECT(area_gestora&amp;"!$D$6:$D$1000"),linha_itemPAC+1)="N/A","N/A", IF(INDEX(INDIRECT(area_gestora&amp;"!$D$6:$D$1000"),linha_itemPAC+1)="","NÃO INFORMADO", IF(INDEX(INDIRECT(area_gestora&amp;"!$D$6:$D$1000"),linha_itemPAC+1)=0,"NÃO INFORMADO", INDEX(INDIRECT(area_gestora&amp;"!$D$6:$D$1000"),linha_itemPAC+1)))),"")</f>
        <v/>
      </c>
      <c r="D606" s="64" t="str">
        <f ca="1">IFERROR(IF(ISERROR(VALUE(Dados_tratados[[#This Row],[Catálogo]]))=FALSE,Dados_tratados[[#This Row],[Catálogo]],VLOOKUP(Dados_tratados[[#This Row],[Catálogo]],$S$3:$T$6,2,FALSE)),"")</f>
        <v/>
      </c>
      <c r="E606" s="64" t="str">
        <f ca="1">IFERROR(IF(INDEX(INDIRECT(area_gestora&amp;"!$E$6:$E$1000"),linha_itemPAC+1)="N/A",9999999,
IF(INDEX(INDIRECT(area_gestora&amp;"!$E$6:$E$1000"),linha_itemPAC+1)="",0,
VALUE(INDEX(INDIRECT(area_gestora&amp;"!$E$6:$E$1000"),linha_itemPAC+1)))),"")</f>
        <v/>
      </c>
      <c r="F606" s="64" t="str">
        <f ca="1">IFERROR(IF(Dados_tratados[[#This Row],[Código CATSER ou Classe CATMAT]]="","",VALUE(1&amp;TEXT(Dados_tratados[[#This Row],[Código CATSER ou Classe CATMAT]],"0000000")&amp;Dados_tratados[[#This Row],[ID Catálogo]])),"")</f>
        <v/>
      </c>
      <c r="G606" s="64" t="str">
        <f ca="1">IF(Dados_tratados[[#This Row],[Código CATSER ou Classe CATMAT]]="","",COUNTIF(catmat_col_range,Dados_tratados[[#This Row],[Concatenação ID 1-catálogo-código]])&amp;"-"&amp;Dados_tratados[[#This Row],[Concatenação ID 1-catálogo-código]])</f>
        <v/>
      </c>
      <c r="H606" s="65" t="str">
        <f ca="1">IFERROR(INDEX(INDIRECT(area_gestora&amp;"!$L$6:$L$1000"),linha_itemPAC+1),"")</f>
        <v/>
      </c>
      <c r="I606" s="66" t="str">
        <f ca="1">Dados_tratados[[#This Row],[Área Gestora]]&amp;"-"&amp;Dados_tratados[[#This Row],[ID PCA]]</f>
        <v>-</v>
      </c>
      <c r="K606" s="67" t="str">
        <f ca="1">IFERROR(SMALL(Dados_tratados[Concatenação ID 1-catálogo-código],ROW(Dados_tratados[[#This Row],[Concatenação ID 1-catálogo-código]])-2),"")</f>
        <v/>
      </c>
      <c r="L606" s="67" t="str">
        <f ca="1">IFERROR(INDEX('Tratamento de dados'!$S$3:$S$6,MATCH(VALUE(RIGHT(Dados_ordenados[[#This Row],[ID 1-catálogo-código]],1)),'Tratamento de dados'!$T$3:$T$6,0)),"")</f>
        <v/>
      </c>
      <c r="M606" s="67" t="str">
        <f ca="1">IFERROR(VALUE(MID(Dados_ordenados[[#This Row],[ID 1-catálogo-código]],2,7)),"")</f>
        <v/>
      </c>
      <c r="N606" s="68" t="str">
        <f ca="1">IFERROR(VLOOKUP(COUNTIF(catmat_ord_col_range,Dados_ordenados[[#This Row],[ID 1-catálogo-código]])&amp;"-"&amp;Dados_ordenados[[#This Row],[ID 1-catálogo-código]],Dados_tratados[[CATMAT/CATSER - Contagem de ocorrências]:[Área Gestora + ID]],2,FALSE),"")</f>
        <v/>
      </c>
      <c r="O606" s="69" t="str">
        <f ca="1">IFERROR(VLOOKUP(COUNTIF(catmat_ord_col_range,Dados_ordenados[[#This Row],[ID 1-catálogo-código]])&amp;"-"&amp;Dados_ordenados[[#This Row],[ID 1-catálogo-código]],Dados_tratados[[CATMAT/CATSER - Contagem de ocorrências]:[Área Gestora + ID]],3,FALSE),"")</f>
        <v/>
      </c>
      <c r="P606" s="70" t="str">
        <f ca="1">IF(OR(Dados_ordenados[[#This Row],[ID 1-catálogo-código]]="",Dados_ordenados[[#This Row],[ID 1-catálogo-código]]&lt;&gt;catmat_anterior),Dados_ordenados[[#This Row],[Área Gestora-ID]],areagestoraID_anterior&amp;", "&amp;Dados_ordenados[[#This Row],[Área Gestora-ID]])</f>
        <v/>
      </c>
      <c r="Q606" s="70" t="str">
        <f ca="1">IF(OR(Dados_ordenados[[#This Row],[ID 1-catálogo-código]]="",Dados_ordenados[[#This Row],[ID 1-catálogo-código]]&lt;&gt;catmat_proximo),Dados_ordenados[[#This Row],[ID concatenado por catálogo/código]],"")</f>
        <v/>
      </c>
    </row>
    <row r="607" spans="1:17" x14ac:dyDescent="0.25">
      <c r="A607" s="63" t="str">
        <f ca="1">area_gestora_concatenada</f>
        <v/>
      </c>
      <c r="B607" s="64" t="str">
        <f ca="1">IFERROR(IF(INDEX(INDIRECT(area_gestora&amp;"!$B$6:$B$1000"),linha_itemPAC+1)=0,"NÃO INFORMADO",INDEX(INDIRECT(area_gestora&amp;"!$B$6:$B$1000"),linha_itemPAC+1)),"")</f>
        <v/>
      </c>
      <c r="C607" s="64" t="str">
        <f ca="1">IFERROR(IF(INDEX(INDIRECT(area_gestora&amp;"!$D$6:$D$1000"),linha_itemPAC+1)="N/A","N/A", IF(INDEX(INDIRECT(area_gestora&amp;"!$D$6:$D$1000"),linha_itemPAC+1)="","NÃO INFORMADO", IF(INDEX(INDIRECT(area_gestora&amp;"!$D$6:$D$1000"),linha_itemPAC+1)=0,"NÃO INFORMADO", INDEX(INDIRECT(area_gestora&amp;"!$D$6:$D$1000"),linha_itemPAC+1)))),"")</f>
        <v/>
      </c>
      <c r="D607" s="64" t="str">
        <f ca="1">IFERROR(IF(ISERROR(VALUE(Dados_tratados[[#This Row],[Catálogo]]))=FALSE,Dados_tratados[[#This Row],[Catálogo]],VLOOKUP(Dados_tratados[[#This Row],[Catálogo]],$S$3:$T$6,2,FALSE)),"")</f>
        <v/>
      </c>
      <c r="E607" s="64" t="str">
        <f ca="1">IFERROR(IF(INDEX(INDIRECT(area_gestora&amp;"!$E$6:$E$1000"),linha_itemPAC+1)="N/A",9999999,
IF(INDEX(INDIRECT(area_gestora&amp;"!$E$6:$E$1000"),linha_itemPAC+1)="",0,
VALUE(INDEX(INDIRECT(area_gestora&amp;"!$E$6:$E$1000"),linha_itemPAC+1)))),"")</f>
        <v/>
      </c>
      <c r="F607" s="64" t="str">
        <f ca="1">IFERROR(IF(Dados_tratados[[#This Row],[Código CATSER ou Classe CATMAT]]="","",VALUE(1&amp;TEXT(Dados_tratados[[#This Row],[Código CATSER ou Classe CATMAT]],"0000000")&amp;Dados_tratados[[#This Row],[ID Catálogo]])),"")</f>
        <v/>
      </c>
      <c r="G607" s="64" t="str">
        <f ca="1">IF(Dados_tratados[[#This Row],[Código CATSER ou Classe CATMAT]]="","",COUNTIF(catmat_col_range,Dados_tratados[[#This Row],[Concatenação ID 1-catálogo-código]])&amp;"-"&amp;Dados_tratados[[#This Row],[Concatenação ID 1-catálogo-código]])</f>
        <v/>
      </c>
      <c r="H607" s="65" t="str">
        <f ca="1">IFERROR(INDEX(INDIRECT(area_gestora&amp;"!$L$6:$L$1000"),linha_itemPAC+1),"")</f>
        <v/>
      </c>
      <c r="I607" s="66" t="str">
        <f ca="1">Dados_tratados[[#This Row],[Área Gestora]]&amp;"-"&amp;Dados_tratados[[#This Row],[ID PCA]]</f>
        <v>-</v>
      </c>
      <c r="K607" s="67" t="str">
        <f ca="1">IFERROR(SMALL(Dados_tratados[Concatenação ID 1-catálogo-código],ROW(Dados_tratados[[#This Row],[Concatenação ID 1-catálogo-código]])-2),"")</f>
        <v/>
      </c>
      <c r="L607" s="67" t="str">
        <f ca="1">IFERROR(INDEX('Tratamento de dados'!$S$3:$S$6,MATCH(VALUE(RIGHT(Dados_ordenados[[#This Row],[ID 1-catálogo-código]],1)),'Tratamento de dados'!$T$3:$T$6,0)),"")</f>
        <v/>
      </c>
      <c r="M607" s="67" t="str">
        <f ca="1">IFERROR(VALUE(MID(Dados_ordenados[[#This Row],[ID 1-catálogo-código]],2,7)),"")</f>
        <v/>
      </c>
      <c r="N607" s="68" t="str">
        <f ca="1">IFERROR(VLOOKUP(COUNTIF(catmat_ord_col_range,Dados_ordenados[[#This Row],[ID 1-catálogo-código]])&amp;"-"&amp;Dados_ordenados[[#This Row],[ID 1-catálogo-código]],Dados_tratados[[CATMAT/CATSER - Contagem de ocorrências]:[Área Gestora + ID]],2,FALSE),"")</f>
        <v/>
      </c>
      <c r="O607" s="69" t="str">
        <f ca="1">IFERROR(VLOOKUP(COUNTIF(catmat_ord_col_range,Dados_ordenados[[#This Row],[ID 1-catálogo-código]])&amp;"-"&amp;Dados_ordenados[[#This Row],[ID 1-catálogo-código]],Dados_tratados[[CATMAT/CATSER - Contagem de ocorrências]:[Área Gestora + ID]],3,FALSE),"")</f>
        <v/>
      </c>
      <c r="P607" s="70" t="str">
        <f ca="1">IF(OR(Dados_ordenados[[#This Row],[ID 1-catálogo-código]]="",Dados_ordenados[[#This Row],[ID 1-catálogo-código]]&lt;&gt;catmat_anterior),Dados_ordenados[[#This Row],[Área Gestora-ID]],areagestoraID_anterior&amp;", "&amp;Dados_ordenados[[#This Row],[Área Gestora-ID]])</f>
        <v/>
      </c>
      <c r="Q607" s="70" t="str">
        <f ca="1">IF(OR(Dados_ordenados[[#This Row],[ID 1-catálogo-código]]="",Dados_ordenados[[#This Row],[ID 1-catálogo-código]]&lt;&gt;catmat_proximo),Dados_ordenados[[#This Row],[ID concatenado por catálogo/código]],"")</f>
        <v/>
      </c>
    </row>
    <row r="608" spans="1:17" x14ac:dyDescent="0.25">
      <c r="A608" s="63" t="str">
        <f ca="1">area_gestora_concatenada</f>
        <v/>
      </c>
      <c r="B608" s="64" t="str">
        <f ca="1">IFERROR(IF(INDEX(INDIRECT(area_gestora&amp;"!$B$6:$B$1000"),linha_itemPAC+1)=0,"NÃO INFORMADO",INDEX(INDIRECT(area_gestora&amp;"!$B$6:$B$1000"),linha_itemPAC+1)),"")</f>
        <v/>
      </c>
      <c r="C608" s="64" t="str">
        <f ca="1">IFERROR(IF(INDEX(INDIRECT(area_gestora&amp;"!$D$6:$D$1000"),linha_itemPAC+1)="N/A","N/A", IF(INDEX(INDIRECT(area_gestora&amp;"!$D$6:$D$1000"),linha_itemPAC+1)="","NÃO INFORMADO", IF(INDEX(INDIRECT(area_gestora&amp;"!$D$6:$D$1000"),linha_itemPAC+1)=0,"NÃO INFORMADO", INDEX(INDIRECT(area_gestora&amp;"!$D$6:$D$1000"),linha_itemPAC+1)))),"")</f>
        <v/>
      </c>
      <c r="D608" s="64" t="str">
        <f ca="1">IFERROR(IF(ISERROR(VALUE(Dados_tratados[[#This Row],[Catálogo]]))=FALSE,Dados_tratados[[#This Row],[Catálogo]],VLOOKUP(Dados_tratados[[#This Row],[Catálogo]],$S$3:$T$6,2,FALSE)),"")</f>
        <v/>
      </c>
      <c r="E608" s="64" t="str">
        <f ca="1">IFERROR(IF(INDEX(INDIRECT(area_gestora&amp;"!$E$6:$E$1000"),linha_itemPAC+1)="N/A",9999999,
IF(INDEX(INDIRECT(area_gestora&amp;"!$E$6:$E$1000"),linha_itemPAC+1)="",0,
VALUE(INDEX(INDIRECT(area_gestora&amp;"!$E$6:$E$1000"),linha_itemPAC+1)))),"")</f>
        <v/>
      </c>
      <c r="F608" s="64" t="str">
        <f ca="1">IFERROR(IF(Dados_tratados[[#This Row],[Código CATSER ou Classe CATMAT]]="","",VALUE(1&amp;TEXT(Dados_tratados[[#This Row],[Código CATSER ou Classe CATMAT]],"0000000")&amp;Dados_tratados[[#This Row],[ID Catálogo]])),"")</f>
        <v/>
      </c>
      <c r="G608" s="64" t="str">
        <f ca="1">IF(Dados_tratados[[#This Row],[Código CATSER ou Classe CATMAT]]="","",COUNTIF(catmat_col_range,Dados_tratados[[#This Row],[Concatenação ID 1-catálogo-código]])&amp;"-"&amp;Dados_tratados[[#This Row],[Concatenação ID 1-catálogo-código]])</f>
        <v/>
      </c>
      <c r="H608" s="65" t="str">
        <f ca="1">IFERROR(INDEX(INDIRECT(area_gestora&amp;"!$L$6:$L$1000"),linha_itemPAC+1),"")</f>
        <v/>
      </c>
      <c r="I608" s="66" t="str">
        <f ca="1">Dados_tratados[[#This Row],[Área Gestora]]&amp;"-"&amp;Dados_tratados[[#This Row],[ID PCA]]</f>
        <v>-</v>
      </c>
      <c r="K608" s="67" t="str">
        <f ca="1">IFERROR(SMALL(Dados_tratados[Concatenação ID 1-catálogo-código],ROW(Dados_tratados[[#This Row],[Concatenação ID 1-catálogo-código]])-2),"")</f>
        <v/>
      </c>
      <c r="L608" s="67" t="str">
        <f ca="1">IFERROR(INDEX('Tratamento de dados'!$S$3:$S$6,MATCH(VALUE(RIGHT(Dados_ordenados[[#This Row],[ID 1-catálogo-código]],1)),'Tratamento de dados'!$T$3:$T$6,0)),"")</f>
        <v/>
      </c>
      <c r="M608" s="67" t="str">
        <f ca="1">IFERROR(VALUE(MID(Dados_ordenados[[#This Row],[ID 1-catálogo-código]],2,7)),"")</f>
        <v/>
      </c>
      <c r="N608" s="68" t="str">
        <f ca="1">IFERROR(VLOOKUP(COUNTIF(catmat_ord_col_range,Dados_ordenados[[#This Row],[ID 1-catálogo-código]])&amp;"-"&amp;Dados_ordenados[[#This Row],[ID 1-catálogo-código]],Dados_tratados[[CATMAT/CATSER - Contagem de ocorrências]:[Área Gestora + ID]],2,FALSE),"")</f>
        <v/>
      </c>
      <c r="O608" s="69" t="str">
        <f ca="1">IFERROR(VLOOKUP(COUNTIF(catmat_ord_col_range,Dados_ordenados[[#This Row],[ID 1-catálogo-código]])&amp;"-"&amp;Dados_ordenados[[#This Row],[ID 1-catálogo-código]],Dados_tratados[[CATMAT/CATSER - Contagem de ocorrências]:[Área Gestora + ID]],3,FALSE),"")</f>
        <v/>
      </c>
      <c r="P608" s="70" t="str">
        <f ca="1">IF(OR(Dados_ordenados[[#This Row],[ID 1-catálogo-código]]="",Dados_ordenados[[#This Row],[ID 1-catálogo-código]]&lt;&gt;catmat_anterior),Dados_ordenados[[#This Row],[Área Gestora-ID]],areagestoraID_anterior&amp;", "&amp;Dados_ordenados[[#This Row],[Área Gestora-ID]])</f>
        <v/>
      </c>
      <c r="Q608" s="70" t="str">
        <f ca="1">IF(OR(Dados_ordenados[[#This Row],[ID 1-catálogo-código]]="",Dados_ordenados[[#This Row],[ID 1-catálogo-código]]&lt;&gt;catmat_proximo),Dados_ordenados[[#This Row],[ID concatenado por catálogo/código]],"")</f>
        <v/>
      </c>
    </row>
    <row r="609" spans="1:17" x14ac:dyDescent="0.25">
      <c r="A609" s="63" t="str">
        <f ca="1">area_gestora_concatenada</f>
        <v/>
      </c>
      <c r="B609" s="64" t="str">
        <f ca="1">IFERROR(IF(INDEX(INDIRECT(area_gestora&amp;"!$B$6:$B$1000"),linha_itemPAC+1)=0,"NÃO INFORMADO",INDEX(INDIRECT(area_gestora&amp;"!$B$6:$B$1000"),linha_itemPAC+1)),"")</f>
        <v/>
      </c>
      <c r="C609" s="64" t="str">
        <f ca="1">IFERROR(IF(INDEX(INDIRECT(area_gestora&amp;"!$D$6:$D$1000"),linha_itemPAC+1)="N/A","N/A", IF(INDEX(INDIRECT(area_gestora&amp;"!$D$6:$D$1000"),linha_itemPAC+1)="","NÃO INFORMADO", IF(INDEX(INDIRECT(area_gestora&amp;"!$D$6:$D$1000"),linha_itemPAC+1)=0,"NÃO INFORMADO", INDEX(INDIRECT(area_gestora&amp;"!$D$6:$D$1000"),linha_itemPAC+1)))),"")</f>
        <v/>
      </c>
      <c r="D609" s="64" t="str">
        <f ca="1">IFERROR(IF(ISERROR(VALUE(Dados_tratados[[#This Row],[Catálogo]]))=FALSE,Dados_tratados[[#This Row],[Catálogo]],VLOOKUP(Dados_tratados[[#This Row],[Catálogo]],$S$3:$T$6,2,FALSE)),"")</f>
        <v/>
      </c>
      <c r="E609" s="64" t="str">
        <f ca="1">IFERROR(IF(INDEX(INDIRECT(area_gestora&amp;"!$E$6:$E$1000"),linha_itemPAC+1)="N/A",9999999,
IF(INDEX(INDIRECT(area_gestora&amp;"!$E$6:$E$1000"),linha_itemPAC+1)="",0,
VALUE(INDEX(INDIRECT(area_gestora&amp;"!$E$6:$E$1000"),linha_itemPAC+1)))),"")</f>
        <v/>
      </c>
      <c r="F609" s="64" t="str">
        <f ca="1">IFERROR(IF(Dados_tratados[[#This Row],[Código CATSER ou Classe CATMAT]]="","",VALUE(1&amp;TEXT(Dados_tratados[[#This Row],[Código CATSER ou Classe CATMAT]],"0000000")&amp;Dados_tratados[[#This Row],[ID Catálogo]])),"")</f>
        <v/>
      </c>
      <c r="G609" s="64" t="str">
        <f ca="1">IF(Dados_tratados[[#This Row],[Código CATSER ou Classe CATMAT]]="","",COUNTIF(catmat_col_range,Dados_tratados[[#This Row],[Concatenação ID 1-catálogo-código]])&amp;"-"&amp;Dados_tratados[[#This Row],[Concatenação ID 1-catálogo-código]])</f>
        <v/>
      </c>
      <c r="H609" s="65" t="str">
        <f ca="1">IFERROR(INDEX(INDIRECT(area_gestora&amp;"!$L$6:$L$1000"),linha_itemPAC+1),"")</f>
        <v/>
      </c>
      <c r="I609" s="66" t="str">
        <f ca="1">Dados_tratados[[#This Row],[Área Gestora]]&amp;"-"&amp;Dados_tratados[[#This Row],[ID PCA]]</f>
        <v>-</v>
      </c>
      <c r="K609" s="67" t="str">
        <f ca="1">IFERROR(SMALL(Dados_tratados[Concatenação ID 1-catálogo-código],ROW(Dados_tratados[[#This Row],[Concatenação ID 1-catálogo-código]])-2),"")</f>
        <v/>
      </c>
      <c r="L609" s="67" t="str">
        <f ca="1">IFERROR(INDEX('Tratamento de dados'!$S$3:$S$6,MATCH(VALUE(RIGHT(Dados_ordenados[[#This Row],[ID 1-catálogo-código]],1)),'Tratamento de dados'!$T$3:$T$6,0)),"")</f>
        <v/>
      </c>
      <c r="M609" s="67" t="str">
        <f ca="1">IFERROR(VALUE(MID(Dados_ordenados[[#This Row],[ID 1-catálogo-código]],2,7)),"")</f>
        <v/>
      </c>
      <c r="N609" s="68" t="str">
        <f ca="1">IFERROR(VLOOKUP(COUNTIF(catmat_ord_col_range,Dados_ordenados[[#This Row],[ID 1-catálogo-código]])&amp;"-"&amp;Dados_ordenados[[#This Row],[ID 1-catálogo-código]],Dados_tratados[[CATMAT/CATSER - Contagem de ocorrências]:[Área Gestora + ID]],2,FALSE),"")</f>
        <v/>
      </c>
      <c r="O609" s="69" t="str">
        <f ca="1">IFERROR(VLOOKUP(COUNTIF(catmat_ord_col_range,Dados_ordenados[[#This Row],[ID 1-catálogo-código]])&amp;"-"&amp;Dados_ordenados[[#This Row],[ID 1-catálogo-código]],Dados_tratados[[CATMAT/CATSER - Contagem de ocorrências]:[Área Gestora + ID]],3,FALSE),"")</f>
        <v/>
      </c>
      <c r="P609" s="70" t="str">
        <f ca="1">IF(OR(Dados_ordenados[[#This Row],[ID 1-catálogo-código]]="",Dados_ordenados[[#This Row],[ID 1-catálogo-código]]&lt;&gt;catmat_anterior),Dados_ordenados[[#This Row],[Área Gestora-ID]],areagestoraID_anterior&amp;", "&amp;Dados_ordenados[[#This Row],[Área Gestora-ID]])</f>
        <v/>
      </c>
      <c r="Q609" s="70" t="str">
        <f ca="1">IF(OR(Dados_ordenados[[#This Row],[ID 1-catálogo-código]]="",Dados_ordenados[[#This Row],[ID 1-catálogo-código]]&lt;&gt;catmat_proximo),Dados_ordenados[[#This Row],[ID concatenado por catálogo/código]],"")</f>
        <v/>
      </c>
    </row>
    <row r="610" spans="1:17" x14ac:dyDescent="0.25">
      <c r="A610" s="63" t="str">
        <f ca="1">area_gestora_concatenada</f>
        <v/>
      </c>
      <c r="B610" s="64" t="str">
        <f ca="1">IFERROR(IF(INDEX(INDIRECT(area_gestora&amp;"!$B$6:$B$1000"),linha_itemPAC+1)=0,"NÃO INFORMADO",INDEX(INDIRECT(area_gestora&amp;"!$B$6:$B$1000"),linha_itemPAC+1)),"")</f>
        <v/>
      </c>
      <c r="C610" s="64" t="str">
        <f ca="1">IFERROR(IF(INDEX(INDIRECT(area_gestora&amp;"!$D$6:$D$1000"),linha_itemPAC+1)="N/A","N/A", IF(INDEX(INDIRECT(area_gestora&amp;"!$D$6:$D$1000"),linha_itemPAC+1)="","NÃO INFORMADO", IF(INDEX(INDIRECT(area_gestora&amp;"!$D$6:$D$1000"),linha_itemPAC+1)=0,"NÃO INFORMADO", INDEX(INDIRECT(area_gestora&amp;"!$D$6:$D$1000"),linha_itemPAC+1)))),"")</f>
        <v/>
      </c>
      <c r="D610" s="64" t="str">
        <f ca="1">IFERROR(IF(ISERROR(VALUE(Dados_tratados[[#This Row],[Catálogo]]))=FALSE,Dados_tratados[[#This Row],[Catálogo]],VLOOKUP(Dados_tratados[[#This Row],[Catálogo]],$S$3:$T$6,2,FALSE)),"")</f>
        <v/>
      </c>
      <c r="E610" s="64" t="str">
        <f ca="1">IFERROR(IF(INDEX(INDIRECT(area_gestora&amp;"!$E$6:$E$1000"),linha_itemPAC+1)="N/A",9999999,
IF(INDEX(INDIRECT(area_gestora&amp;"!$E$6:$E$1000"),linha_itemPAC+1)="",0,
VALUE(INDEX(INDIRECT(area_gestora&amp;"!$E$6:$E$1000"),linha_itemPAC+1)))),"")</f>
        <v/>
      </c>
      <c r="F610" s="64" t="str">
        <f ca="1">IFERROR(IF(Dados_tratados[[#This Row],[Código CATSER ou Classe CATMAT]]="","",VALUE(1&amp;TEXT(Dados_tratados[[#This Row],[Código CATSER ou Classe CATMAT]],"0000000")&amp;Dados_tratados[[#This Row],[ID Catálogo]])),"")</f>
        <v/>
      </c>
      <c r="G610" s="64" t="str">
        <f ca="1">IF(Dados_tratados[[#This Row],[Código CATSER ou Classe CATMAT]]="","",COUNTIF(catmat_col_range,Dados_tratados[[#This Row],[Concatenação ID 1-catálogo-código]])&amp;"-"&amp;Dados_tratados[[#This Row],[Concatenação ID 1-catálogo-código]])</f>
        <v/>
      </c>
      <c r="H610" s="65" t="str">
        <f ca="1">IFERROR(INDEX(INDIRECT(area_gestora&amp;"!$L$6:$L$1000"),linha_itemPAC+1),"")</f>
        <v/>
      </c>
      <c r="I610" s="66" t="str">
        <f ca="1">Dados_tratados[[#This Row],[Área Gestora]]&amp;"-"&amp;Dados_tratados[[#This Row],[ID PCA]]</f>
        <v>-</v>
      </c>
      <c r="K610" s="67" t="str">
        <f ca="1">IFERROR(SMALL(Dados_tratados[Concatenação ID 1-catálogo-código],ROW(Dados_tratados[[#This Row],[Concatenação ID 1-catálogo-código]])-2),"")</f>
        <v/>
      </c>
      <c r="L610" s="67" t="str">
        <f ca="1">IFERROR(INDEX('Tratamento de dados'!$S$3:$S$6,MATCH(VALUE(RIGHT(Dados_ordenados[[#This Row],[ID 1-catálogo-código]],1)),'Tratamento de dados'!$T$3:$T$6,0)),"")</f>
        <v/>
      </c>
      <c r="M610" s="67" t="str">
        <f ca="1">IFERROR(VALUE(MID(Dados_ordenados[[#This Row],[ID 1-catálogo-código]],2,7)),"")</f>
        <v/>
      </c>
      <c r="N610" s="68" t="str">
        <f ca="1">IFERROR(VLOOKUP(COUNTIF(catmat_ord_col_range,Dados_ordenados[[#This Row],[ID 1-catálogo-código]])&amp;"-"&amp;Dados_ordenados[[#This Row],[ID 1-catálogo-código]],Dados_tratados[[CATMAT/CATSER - Contagem de ocorrências]:[Área Gestora + ID]],2,FALSE),"")</f>
        <v/>
      </c>
      <c r="O610" s="69" t="str">
        <f ca="1">IFERROR(VLOOKUP(COUNTIF(catmat_ord_col_range,Dados_ordenados[[#This Row],[ID 1-catálogo-código]])&amp;"-"&amp;Dados_ordenados[[#This Row],[ID 1-catálogo-código]],Dados_tratados[[CATMAT/CATSER - Contagem de ocorrências]:[Área Gestora + ID]],3,FALSE),"")</f>
        <v/>
      </c>
      <c r="P610" s="70" t="str">
        <f ca="1">IF(OR(Dados_ordenados[[#This Row],[ID 1-catálogo-código]]="",Dados_ordenados[[#This Row],[ID 1-catálogo-código]]&lt;&gt;catmat_anterior),Dados_ordenados[[#This Row],[Área Gestora-ID]],areagestoraID_anterior&amp;", "&amp;Dados_ordenados[[#This Row],[Área Gestora-ID]])</f>
        <v/>
      </c>
      <c r="Q610" s="70" t="str">
        <f ca="1">IF(OR(Dados_ordenados[[#This Row],[ID 1-catálogo-código]]="",Dados_ordenados[[#This Row],[ID 1-catálogo-código]]&lt;&gt;catmat_proximo),Dados_ordenados[[#This Row],[ID concatenado por catálogo/código]],"")</f>
        <v/>
      </c>
    </row>
    <row r="611" spans="1:17" x14ac:dyDescent="0.25">
      <c r="A611" s="63" t="str">
        <f ca="1">area_gestora_concatenada</f>
        <v/>
      </c>
      <c r="B611" s="64" t="str">
        <f ca="1">IFERROR(IF(INDEX(INDIRECT(area_gestora&amp;"!$B$6:$B$1000"),linha_itemPAC+1)=0,"NÃO INFORMADO",INDEX(INDIRECT(area_gestora&amp;"!$B$6:$B$1000"),linha_itemPAC+1)),"")</f>
        <v/>
      </c>
      <c r="C611" s="64" t="str">
        <f ca="1">IFERROR(IF(INDEX(INDIRECT(area_gestora&amp;"!$D$6:$D$1000"),linha_itemPAC+1)="N/A","N/A", IF(INDEX(INDIRECT(area_gestora&amp;"!$D$6:$D$1000"),linha_itemPAC+1)="","NÃO INFORMADO", IF(INDEX(INDIRECT(area_gestora&amp;"!$D$6:$D$1000"),linha_itemPAC+1)=0,"NÃO INFORMADO", INDEX(INDIRECT(area_gestora&amp;"!$D$6:$D$1000"),linha_itemPAC+1)))),"")</f>
        <v/>
      </c>
      <c r="D611" s="64" t="str">
        <f ca="1">IFERROR(IF(ISERROR(VALUE(Dados_tratados[[#This Row],[Catálogo]]))=FALSE,Dados_tratados[[#This Row],[Catálogo]],VLOOKUP(Dados_tratados[[#This Row],[Catálogo]],$S$3:$T$6,2,FALSE)),"")</f>
        <v/>
      </c>
      <c r="E611" s="64" t="str">
        <f ca="1">IFERROR(IF(INDEX(INDIRECT(area_gestora&amp;"!$E$6:$E$1000"),linha_itemPAC+1)="N/A",9999999,
IF(INDEX(INDIRECT(area_gestora&amp;"!$E$6:$E$1000"),linha_itemPAC+1)="",0,
VALUE(INDEX(INDIRECT(area_gestora&amp;"!$E$6:$E$1000"),linha_itemPAC+1)))),"")</f>
        <v/>
      </c>
      <c r="F611" s="64" t="str">
        <f ca="1">IFERROR(IF(Dados_tratados[[#This Row],[Código CATSER ou Classe CATMAT]]="","",VALUE(1&amp;TEXT(Dados_tratados[[#This Row],[Código CATSER ou Classe CATMAT]],"0000000")&amp;Dados_tratados[[#This Row],[ID Catálogo]])),"")</f>
        <v/>
      </c>
      <c r="G611" s="64" t="str">
        <f ca="1">IF(Dados_tratados[[#This Row],[Código CATSER ou Classe CATMAT]]="","",COUNTIF(catmat_col_range,Dados_tratados[[#This Row],[Concatenação ID 1-catálogo-código]])&amp;"-"&amp;Dados_tratados[[#This Row],[Concatenação ID 1-catálogo-código]])</f>
        <v/>
      </c>
      <c r="H611" s="65" t="str">
        <f ca="1">IFERROR(INDEX(INDIRECT(area_gestora&amp;"!$L$6:$L$1000"),linha_itemPAC+1),"")</f>
        <v/>
      </c>
      <c r="I611" s="66" t="str">
        <f ca="1">Dados_tratados[[#This Row],[Área Gestora]]&amp;"-"&amp;Dados_tratados[[#This Row],[ID PCA]]</f>
        <v>-</v>
      </c>
      <c r="K611" s="67" t="str">
        <f ca="1">IFERROR(SMALL(Dados_tratados[Concatenação ID 1-catálogo-código],ROW(Dados_tratados[[#This Row],[Concatenação ID 1-catálogo-código]])-2),"")</f>
        <v/>
      </c>
      <c r="L611" s="67" t="str">
        <f ca="1">IFERROR(INDEX('Tratamento de dados'!$S$3:$S$6,MATCH(VALUE(RIGHT(Dados_ordenados[[#This Row],[ID 1-catálogo-código]],1)),'Tratamento de dados'!$T$3:$T$6,0)),"")</f>
        <v/>
      </c>
      <c r="M611" s="67" t="str">
        <f ca="1">IFERROR(VALUE(MID(Dados_ordenados[[#This Row],[ID 1-catálogo-código]],2,7)),"")</f>
        <v/>
      </c>
      <c r="N611" s="68" t="str">
        <f ca="1">IFERROR(VLOOKUP(COUNTIF(catmat_ord_col_range,Dados_ordenados[[#This Row],[ID 1-catálogo-código]])&amp;"-"&amp;Dados_ordenados[[#This Row],[ID 1-catálogo-código]],Dados_tratados[[CATMAT/CATSER - Contagem de ocorrências]:[Área Gestora + ID]],2,FALSE),"")</f>
        <v/>
      </c>
      <c r="O611" s="69" t="str">
        <f ca="1">IFERROR(VLOOKUP(COUNTIF(catmat_ord_col_range,Dados_ordenados[[#This Row],[ID 1-catálogo-código]])&amp;"-"&amp;Dados_ordenados[[#This Row],[ID 1-catálogo-código]],Dados_tratados[[CATMAT/CATSER - Contagem de ocorrências]:[Área Gestora + ID]],3,FALSE),"")</f>
        <v/>
      </c>
      <c r="P611" s="70" t="str">
        <f ca="1">IF(OR(Dados_ordenados[[#This Row],[ID 1-catálogo-código]]="",Dados_ordenados[[#This Row],[ID 1-catálogo-código]]&lt;&gt;catmat_anterior),Dados_ordenados[[#This Row],[Área Gestora-ID]],areagestoraID_anterior&amp;", "&amp;Dados_ordenados[[#This Row],[Área Gestora-ID]])</f>
        <v/>
      </c>
      <c r="Q611" s="70" t="str">
        <f ca="1">IF(OR(Dados_ordenados[[#This Row],[ID 1-catálogo-código]]="",Dados_ordenados[[#This Row],[ID 1-catálogo-código]]&lt;&gt;catmat_proximo),Dados_ordenados[[#This Row],[ID concatenado por catálogo/código]],"")</f>
        <v/>
      </c>
    </row>
    <row r="612" spans="1:17" x14ac:dyDescent="0.25">
      <c r="A612" s="63" t="str">
        <f ca="1">area_gestora_concatenada</f>
        <v/>
      </c>
      <c r="B612" s="64" t="str">
        <f ca="1">IFERROR(IF(INDEX(INDIRECT(area_gestora&amp;"!$B$6:$B$1000"),linha_itemPAC+1)=0,"NÃO INFORMADO",INDEX(INDIRECT(area_gestora&amp;"!$B$6:$B$1000"),linha_itemPAC+1)),"")</f>
        <v/>
      </c>
      <c r="C612" s="64" t="str">
        <f ca="1">IFERROR(IF(INDEX(INDIRECT(area_gestora&amp;"!$D$6:$D$1000"),linha_itemPAC+1)="N/A","N/A", IF(INDEX(INDIRECT(area_gestora&amp;"!$D$6:$D$1000"),linha_itemPAC+1)="","NÃO INFORMADO", IF(INDEX(INDIRECT(area_gestora&amp;"!$D$6:$D$1000"),linha_itemPAC+1)=0,"NÃO INFORMADO", INDEX(INDIRECT(area_gestora&amp;"!$D$6:$D$1000"),linha_itemPAC+1)))),"")</f>
        <v/>
      </c>
      <c r="D612" s="64" t="str">
        <f ca="1">IFERROR(IF(ISERROR(VALUE(Dados_tratados[[#This Row],[Catálogo]]))=FALSE,Dados_tratados[[#This Row],[Catálogo]],VLOOKUP(Dados_tratados[[#This Row],[Catálogo]],$S$3:$T$6,2,FALSE)),"")</f>
        <v/>
      </c>
      <c r="E612" s="64" t="str">
        <f ca="1">IFERROR(IF(INDEX(INDIRECT(area_gestora&amp;"!$E$6:$E$1000"),linha_itemPAC+1)="N/A",9999999,
IF(INDEX(INDIRECT(area_gestora&amp;"!$E$6:$E$1000"),linha_itemPAC+1)="",0,
VALUE(INDEX(INDIRECT(area_gestora&amp;"!$E$6:$E$1000"),linha_itemPAC+1)))),"")</f>
        <v/>
      </c>
      <c r="F612" s="64" t="str">
        <f ca="1">IFERROR(IF(Dados_tratados[[#This Row],[Código CATSER ou Classe CATMAT]]="","",VALUE(1&amp;TEXT(Dados_tratados[[#This Row],[Código CATSER ou Classe CATMAT]],"0000000")&amp;Dados_tratados[[#This Row],[ID Catálogo]])),"")</f>
        <v/>
      </c>
      <c r="G612" s="64" t="str">
        <f ca="1">IF(Dados_tratados[[#This Row],[Código CATSER ou Classe CATMAT]]="","",COUNTIF(catmat_col_range,Dados_tratados[[#This Row],[Concatenação ID 1-catálogo-código]])&amp;"-"&amp;Dados_tratados[[#This Row],[Concatenação ID 1-catálogo-código]])</f>
        <v/>
      </c>
      <c r="H612" s="65" t="str">
        <f ca="1">IFERROR(INDEX(INDIRECT(area_gestora&amp;"!$L$6:$L$1000"),linha_itemPAC+1),"")</f>
        <v/>
      </c>
      <c r="I612" s="66" t="str">
        <f ca="1">Dados_tratados[[#This Row],[Área Gestora]]&amp;"-"&amp;Dados_tratados[[#This Row],[ID PCA]]</f>
        <v>-</v>
      </c>
      <c r="K612" s="67" t="str">
        <f ca="1">IFERROR(SMALL(Dados_tratados[Concatenação ID 1-catálogo-código],ROW(Dados_tratados[[#This Row],[Concatenação ID 1-catálogo-código]])-2),"")</f>
        <v/>
      </c>
      <c r="L612" s="67" t="str">
        <f ca="1">IFERROR(INDEX('Tratamento de dados'!$S$3:$S$6,MATCH(VALUE(RIGHT(Dados_ordenados[[#This Row],[ID 1-catálogo-código]],1)),'Tratamento de dados'!$T$3:$T$6,0)),"")</f>
        <v/>
      </c>
      <c r="M612" s="67" t="str">
        <f ca="1">IFERROR(VALUE(MID(Dados_ordenados[[#This Row],[ID 1-catálogo-código]],2,7)),"")</f>
        <v/>
      </c>
      <c r="N612" s="68" t="str">
        <f ca="1">IFERROR(VLOOKUP(COUNTIF(catmat_ord_col_range,Dados_ordenados[[#This Row],[ID 1-catálogo-código]])&amp;"-"&amp;Dados_ordenados[[#This Row],[ID 1-catálogo-código]],Dados_tratados[[CATMAT/CATSER - Contagem de ocorrências]:[Área Gestora + ID]],2,FALSE),"")</f>
        <v/>
      </c>
      <c r="O612" s="69" t="str">
        <f ca="1">IFERROR(VLOOKUP(COUNTIF(catmat_ord_col_range,Dados_ordenados[[#This Row],[ID 1-catálogo-código]])&amp;"-"&amp;Dados_ordenados[[#This Row],[ID 1-catálogo-código]],Dados_tratados[[CATMAT/CATSER - Contagem de ocorrências]:[Área Gestora + ID]],3,FALSE),"")</f>
        <v/>
      </c>
      <c r="P612" s="70" t="str">
        <f ca="1">IF(OR(Dados_ordenados[[#This Row],[ID 1-catálogo-código]]="",Dados_ordenados[[#This Row],[ID 1-catálogo-código]]&lt;&gt;catmat_anterior),Dados_ordenados[[#This Row],[Área Gestora-ID]],areagestoraID_anterior&amp;", "&amp;Dados_ordenados[[#This Row],[Área Gestora-ID]])</f>
        <v/>
      </c>
      <c r="Q612" s="70" t="str">
        <f ca="1">IF(OR(Dados_ordenados[[#This Row],[ID 1-catálogo-código]]="",Dados_ordenados[[#This Row],[ID 1-catálogo-código]]&lt;&gt;catmat_proximo),Dados_ordenados[[#This Row],[ID concatenado por catálogo/código]],"")</f>
        <v/>
      </c>
    </row>
    <row r="613" spans="1:17" x14ac:dyDescent="0.25">
      <c r="A613" s="63" t="str">
        <f ca="1">area_gestora_concatenada</f>
        <v/>
      </c>
      <c r="B613" s="64" t="str">
        <f ca="1">IFERROR(IF(INDEX(INDIRECT(area_gestora&amp;"!$B$6:$B$1000"),linha_itemPAC+1)=0,"NÃO INFORMADO",INDEX(INDIRECT(area_gestora&amp;"!$B$6:$B$1000"),linha_itemPAC+1)),"")</f>
        <v/>
      </c>
      <c r="C613" s="64" t="str">
        <f ca="1">IFERROR(IF(INDEX(INDIRECT(area_gestora&amp;"!$D$6:$D$1000"),linha_itemPAC+1)="N/A","N/A", IF(INDEX(INDIRECT(area_gestora&amp;"!$D$6:$D$1000"),linha_itemPAC+1)="","NÃO INFORMADO", IF(INDEX(INDIRECT(area_gestora&amp;"!$D$6:$D$1000"),linha_itemPAC+1)=0,"NÃO INFORMADO", INDEX(INDIRECT(area_gestora&amp;"!$D$6:$D$1000"),linha_itemPAC+1)))),"")</f>
        <v/>
      </c>
      <c r="D613" s="64" t="str">
        <f ca="1">IFERROR(IF(ISERROR(VALUE(Dados_tratados[[#This Row],[Catálogo]]))=FALSE,Dados_tratados[[#This Row],[Catálogo]],VLOOKUP(Dados_tratados[[#This Row],[Catálogo]],$S$3:$T$6,2,FALSE)),"")</f>
        <v/>
      </c>
      <c r="E613" s="64" t="str">
        <f ca="1">IFERROR(IF(INDEX(INDIRECT(area_gestora&amp;"!$E$6:$E$1000"),linha_itemPAC+1)="N/A",9999999,
IF(INDEX(INDIRECT(area_gestora&amp;"!$E$6:$E$1000"),linha_itemPAC+1)="",0,
VALUE(INDEX(INDIRECT(area_gestora&amp;"!$E$6:$E$1000"),linha_itemPAC+1)))),"")</f>
        <v/>
      </c>
      <c r="F613" s="64" t="str">
        <f ca="1">IFERROR(IF(Dados_tratados[[#This Row],[Código CATSER ou Classe CATMAT]]="","",VALUE(1&amp;TEXT(Dados_tratados[[#This Row],[Código CATSER ou Classe CATMAT]],"0000000")&amp;Dados_tratados[[#This Row],[ID Catálogo]])),"")</f>
        <v/>
      </c>
      <c r="G613" s="64" t="str">
        <f ca="1">IF(Dados_tratados[[#This Row],[Código CATSER ou Classe CATMAT]]="","",COUNTIF(catmat_col_range,Dados_tratados[[#This Row],[Concatenação ID 1-catálogo-código]])&amp;"-"&amp;Dados_tratados[[#This Row],[Concatenação ID 1-catálogo-código]])</f>
        <v/>
      </c>
      <c r="H613" s="65" t="str">
        <f ca="1">IFERROR(INDEX(INDIRECT(area_gestora&amp;"!$L$6:$L$1000"),linha_itemPAC+1),"")</f>
        <v/>
      </c>
      <c r="I613" s="66" t="str">
        <f ca="1">Dados_tratados[[#This Row],[Área Gestora]]&amp;"-"&amp;Dados_tratados[[#This Row],[ID PCA]]</f>
        <v>-</v>
      </c>
      <c r="K613" s="67" t="str">
        <f ca="1">IFERROR(SMALL(Dados_tratados[Concatenação ID 1-catálogo-código],ROW(Dados_tratados[[#This Row],[Concatenação ID 1-catálogo-código]])-2),"")</f>
        <v/>
      </c>
      <c r="L613" s="67" t="str">
        <f ca="1">IFERROR(INDEX('Tratamento de dados'!$S$3:$S$6,MATCH(VALUE(RIGHT(Dados_ordenados[[#This Row],[ID 1-catálogo-código]],1)),'Tratamento de dados'!$T$3:$T$6,0)),"")</f>
        <v/>
      </c>
      <c r="M613" s="67" t="str">
        <f ca="1">IFERROR(VALUE(MID(Dados_ordenados[[#This Row],[ID 1-catálogo-código]],2,7)),"")</f>
        <v/>
      </c>
      <c r="N613" s="68" t="str">
        <f ca="1">IFERROR(VLOOKUP(COUNTIF(catmat_ord_col_range,Dados_ordenados[[#This Row],[ID 1-catálogo-código]])&amp;"-"&amp;Dados_ordenados[[#This Row],[ID 1-catálogo-código]],Dados_tratados[[CATMAT/CATSER - Contagem de ocorrências]:[Área Gestora + ID]],2,FALSE),"")</f>
        <v/>
      </c>
      <c r="O613" s="69" t="str">
        <f ca="1">IFERROR(VLOOKUP(COUNTIF(catmat_ord_col_range,Dados_ordenados[[#This Row],[ID 1-catálogo-código]])&amp;"-"&amp;Dados_ordenados[[#This Row],[ID 1-catálogo-código]],Dados_tratados[[CATMAT/CATSER - Contagem de ocorrências]:[Área Gestora + ID]],3,FALSE),"")</f>
        <v/>
      </c>
      <c r="P613" s="70" t="str">
        <f ca="1">IF(OR(Dados_ordenados[[#This Row],[ID 1-catálogo-código]]="",Dados_ordenados[[#This Row],[ID 1-catálogo-código]]&lt;&gt;catmat_anterior),Dados_ordenados[[#This Row],[Área Gestora-ID]],areagestoraID_anterior&amp;", "&amp;Dados_ordenados[[#This Row],[Área Gestora-ID]])</f>
        <v/>
      </c>
      <c r="Q613" s="70" t="str">
        <f ca="1">IF(OR(Dados_ordenados[[#This Row],[ID 1-catálogo-código]]="",Dados_ordenados[[#This Row],[ID 1-catálogo-código]]&lt;&gt;catmat_proximo),Dados_ordenados[[#This Row],[ID concatenado por catálogo/código]],"")</f>
        <v/>
      </c>
    </row>
    <row r="614" spans="1:17" x14ac:dyDescent="0.25">
      <c r="A614" s="63" t="str">
        <f ca="1">area_gestora_concatenada</f>
        <v/>
      </c>
      <c r="B614" s="64" t="str">
        <f ca="1">IFERROR(IF(INDEX(INDIRECT(area_gestora&amp;"!$B$6:$B$1000"),linha_itemPAC+1)=0,"NÃO INFORMADO",INDEX(INDIRECT(area_gestora&amp;"!$B$6:$B$1000"),linha_itemPAC+1)),"")</f>
        <v/>
      </c>
      <c r="C614" s="64" t="str">
        <f ca="1">IFERROR(IF(INDEX(INDIRECT(area_gestora&amp;"!$D$6:$D$1000"),linha_itemPAC+1)="N/A","N/A", IF(INDEX(INDIRECT(area_gestora&amp;"!$D$6:$D$1000"),linha_itemPAC+1)="","NÃO INFORMADO", IF(INDEX(INDIRECT(area_gestora&amp;"!$D$6:$D$1000"),linha_itemPAC+1)=0,"NÃO INFORMADO", INDEX(INDIRECT(area_gestora&amp;"!$D$6:$D$1000"),linha_itemPAC+1)))),"")</f>
        <v/>
      </c>
      <c r="D614" s="64" t="str">
        <f ca="1">IFERROR(IF(ISERROR(VALUE(Dados_tratados[[#This Row],[Catálogo]]))=FALSE,Dados_tratados[[#This Row],[Catálogo]],VLOOKUP(Dados_tratados[[#This Row],[Catálogo]],$S$3:$T$6,2,FALSE)),"")</f>
        <v/>
      </c>
      <c r="E614" s="64" t="str">
        <f ca="1">IFERROR(IF(INDEX(INDIRECT(area_gestora&amp;"!$E$6:$E$1000"),linha_itemPAC+1)="N/A",9999999,
IF(INDEX(INDIRECT(area_gestora&amp;"!$E$6:$E$1000"),linha_itemPAC+1)="",0,
VALUE(INDEX(INDIRECT(area_gestora&amp;"!$E$6:$E$1000"),linha_itemPAC+1)))),"")</f>
        <v/>
      </c>
      <c r="F614" s="64" t="str">
        <f ca="1">IFERROR(IF(Dados_tratados[[#This Row],[Código CATSER ou Classe CATMAT]]="","",VALUE(1&amp;TEXT(Dados_tratados[[#This Row],[Código CATSER ou Classe CATMAT]],"0000000")&amp;Dados_tratados[[#This Row],[ID Catálogo]])),"")</f>
        <v/>
      </c>
      <c r="G614" s="64" t="str">
        <f ca="1">IF(Dados_tratados[[#This Row],[Código CATSER ou Classe CATMAT]]="","",COUNTIF(catmat_col_range,Dados_tratados[[#This Row],[Concatenação ID 1-catálogo-código]])&amp;"-"&amp;Dados_tratados[[#This Row],[Concatenação ID 1-catálogo-código]])</f>
        <v/>
      </c>
      <c r="H614" s="65" t="str">
        <f ca="1">IFERROR(INDEX(INDIRECT(area_gestora&amp;"!$L$6:$L$1000"),linha_itemPAC+1),"")</f>
        <v/>
      </c>
      <c r="I614" s="66" t="str">
        <f ca="1">Dados_tratados[[#This Row],[Área Gestora]]&amp;"-"&amp;Dados_tratados[[#This Row],[ID PCA]]</f>
        <v>-</v>
      </c>
      <c r="K614" s="67" t="str">
        <f ca="1">IFERROR(SMALL(Dados_tratados[Concatenação ID 1-catálogo-código],ROW(Dados_tratados[[#This Row],[Concatenação ID 1-catálogo-código]])-2),"")</f>
        <v/>
      </c>
      <c r="L614" s="67" t="str">
        <f ca="1">IFERROR(INDEX('Tratamento de dados'!$S$3:$S$6,MATCH(VALUE(RIGHT(Dados_ordenados[[#This Row],[ID 1-catálogo-código]],1)),'Tratamento de dados'!$T$3:$T$6,0)),"")</f>
        <v/>
      </c>
      <c r="M614" s="67" t="str">
        <f ca="1">IFERROR(VALUE(MID(Dados_ordenados[[#This Row],[ID 1-catálogo-código]],2,7)),"")</f>
        <v/>
      </c>
      <c r="N614" s="68" t="str">
        <f ca="1">IFERROR(VLOOKUP(COUNTIF(catmat_ord_col_range,Dados_ordenados[[#This Row],[ID 1-catálogo-código]])&amp;"-"&amp;Dados_ordenados[[#This Row],[ID 1-catálogo-código]],Dados_tratados[[CATMAT/CATSER - Contagem de ocorrências]:[Área Gestora + ID]],2,FALSE),"")</f>
        <v/>
      </c>
      <c r="O614" s="69" t="str">
        <f ca="1">IFERROR(VLOOKUP(COUNTIF(catmat_ord_col_range,Dados_ordenados[[#This Row],[ID 1-catálogo-código]])&amp;"-"&amp;Dados_ordenados[[#This Row],[ID 1-catálogo-código]],Dados_tratados[[CATMAT/CATSER - Contagem de ocorrências]:[Área Gestora + ID]],3,FALSE),"")</f>
        <v/>
      </c>
      <c r="P614" s="70" t="str">
        <f ca="1">IF(OR(Dados_ordenados[[#This Row],[ID 1-catálogo-código]]="",Dados_ordenados[[#This Row],[ID 1-catálogo-código]]&lt;&gt;catmat_anterior),Dados_ordenados[[#This Row],[Área Gestora-ID]],areagestoraID_anterior&amp;", "&amp;Dados_ordenados[[#This Row],[Área Gestora-ID]])</f>
        <v/>
      </c>
      <c r="Q614" s="70" t="str">
        <f ca="1">IF(OR(Dados_ordenados[[#This Row],[ID 1-catálogo-código]]="",Dados_ordenados[[#This Row],[ID 1-catálogo-código]]&lt;&gt;catmat_proximo),Dados_ordenados[[#This Row],[ID concatenado por catálogo/código]],"")</f>
        <v/>
      </c>
    </row>
    <row r="615" spans="1:17" x14ac:dyDescent="0.25">
      <c r="A615" s="63" t="str">
        <f ca="1">area_gestora_concatenada</f>
        <v/>
      </c>
      <c r="B615" s="64" t="str">
        <f ca="1">IFERROR(IF(INDEX(INDIRECT(area_gestora&amp;"!$B$6:$B$1000"),linha_itemPAC+1)=0,"NÃO INFORMADO",INDEX(INDIRECT(area_gestora&amp;"!$B$6:$B$1000"),linha_itemPAC+1)),"")</f>
        <v/>
      </c>
      <c r="C615" s="64" t="str">
        <f ca="1">IFERROR(IF(INDEX(INDIRECT(area_gestora&amp;"!$D$6:$D$1000"),linha_itemPAC+1)="N/A","N/A", IF(INDEX(INDIRECT(area_gestora&amp;"!$D$6:$D$1000"),linha_itemPAC+1)="","NÃO INFORMADO", IF(INDEX(INDIRECT(area_gestora&amp;"!$D$6:$D$1000"),linha_itemPAC+1)=0,"NÃO INFORMADO", INDEX(INDIRECT(area_gestora&amp;"!$D$6:$D$1000"),linha_itemPAC+1)))),"")</f>
        <v/>
      </c>
      <c r="D615" s="64" t="str">
        <f ca="1">IFERROR(IF(ISERROR(VALUE(Dados_tratados[[#This Row],[Catálogo]]))=FALSE,Dados_tratados[[#This Row],[Catálogo]],VLOOKUP(Dados_tratados[[#This Row],[Catálogo]],$S$3:$T$6,2,FALSE)),"")</f>
        <v/>
      </c>
      <c r="E615" s="64" t="str">
        <f ca="1">IFERROR(IF(INDEX(INDIRECT(area_gestora&amp;"!$E$6:$E$1000"),linha_itemPAC+1)="N/A",9999999,
IF(INDEX(INDIRECT(area_gestora&amp;"!$E$6:$E$1000"),linha_itemPAC+1)="",0,
VALUE(INDEX(INDIRECT(area_gestora&amp;"!$E$6:$E$1000"),linha_itemPAC+1)))),"")</f>
        <v/>
      </c>
      <c r="F615" s="64" t="str">
        <f ca="1">IFERROR(IF(Dados_tratados[[#This Row],[Código CATSER ou Classe CATMAT]]="","",VALUE(1&amp;TEXT(Dados_tratados[[#This Row],[Código CATSER ou Classe CATMAT]],"0000000")&amp;Dados_tratados[[#This Row],[ID Catálogo]])),"")</f>
        <v/>
      </c>
      <c r="G615" s="64" t="str">
        <f ca="1">IF(Dados_tratados[[#This Row],[Código CATSER ou Classe CATMAT]]="","",COUNTIF(catmat_col_range,Dados_tratados[[#This Row],[Concatenação ID 1-catálogo-código]])&amp;"-"&amp;Dados_tratados[[#This Row],[Concatenação ID 1-catálogo-código]])</f>
        <v/>
      </c>
      <c r="H615" s="65" t="str">
        <f ca="1">IFERROR(INDEX(INDIRECT(area_gestora&amp;"!$L$6:$L$1000"),linha_itemPAC+1),"")</f>
        <v/>
      </c>
      <c r="I615" s="66" t="str">
        <f ca="1">Dados_tratados[[#This Row],[Área Gestora]]&amp;"-"&amp;Dados_tratados[[#This Row],[ID PCA]]</f>
        <v>-</v>
      </c>
      <c r="K615" s="67" t="str">
        <f ca="1">IFERROR(SMALL(Dados_tratados[Concatenação ID 1-catálogo-código],ROW(Dados_tratados[[#This Row],[Concatenação ID 1-catálogo-código]])-2),"")</f>
        <v/>
      </c>
      <c r="L615" s="67" t="str">
        <f ca="1">IFERROR(INDEX('Tratamento de dados'!$S$3:$S$6,MATCH(VALUE(RIGHT(Dados_ordenados[[#This Row],[ID 1-catálogo-código]],1)),'Tratamento de dados'!$T$3:$T$6,0)),"")</f>
        <v/>
      </c>
      <c r="M615" s="67" t="str">
        <f ca="1">IFERROR(VALUE(MID(Dados_ordenados[[#This Row],[ID 1-catálogo-código]],2,7)),"")</f>
        <v/>
      </c>
      <c r="N615" s="68" t="str">
        <f ca="1">IFERROR(VLOOKUP(COUNTIF(catmat_ord_col_range,Dados_ordenados[[#This Row],[ID 1-catálogo-código]])&amp;"-"&amp;Dados_ordenados[[#This Row],[ID 1-catálogo-código]],Dados_tratados[[CATMAT/CATSER - Contagem de ocorrências]:[Área Gestora + ID]],2,FALSE),"")</f>
        <v/>
      </c>
      <c r="O615" s="69" t="str">
        <f ca="1">IFERROR(VLOOKUP(COUNTIF(catmat_ord_col_range,Dados_ordenados[[#This Row],[ID 1-catálogo-código]])&amp;"-"&amp;Dados_ordenados[[#This Row],[ID 1-catálogo-código]],Dados_tratados[[CATMAT/CATSER - Contagem de ocorrências]:[Área Gestora + ID]],3,FALSE),"")</f>
        <v/>
      </c>
      <c r="P615" s="70" t="str">
        <f ca="1">IF(OR(Dados_ordenados[[#This Row],[ID 1-catálogo-código]]="",Dados_ordenados[[#This Row],[ID 1-catálogo-código]]&lt;&gt;catmat_anterior),Dados_ordenados[[#This Row],[Área Gestora-ID]],areagestoraID_anterior&amp;", "&amp;Dados_ordenados[[#This Row],[Área Gestora-ID]])</f>
        <v/>
      </c>
      <c r="Q615" s="70" t="str">
        <f ca="1">IF(OR(Dados_ordenados[[#This Row],[ID 1-catálogo-código]]="",Dados_ordenados[[#This Row],[ID 1-catálogo-código]]&lt;&gt;catmat_proximo),Dados_ordenados[[#This Row],[ID concatenado por catálogo/código]],"")</f>
        <v/>
      </c>
    </row>
  </sheetData>
  <sheetProtection algorithmName="SHA-512" hashValue="3E8+0j4V7qc3uk3O6qQny3wnfDdJzpU0/zPtPuqTzJAzAInmFETZX/jN/ndbrudkaQQms6VCH+6s3p+xHpkadA==" saltValue="7omvaght4Tm7lgyioQKFnQ==" spinCount="100000" sheet="1" objects="1" scenarios="1"/>
  <phoneticPr fontId="44" type="noConversion"/>
  <conditionalFormatting sqref="E3:E615 M3:M615">
    <cfRule type="cellIs" dxfId="17" priority="1" operator="equal">
      <formula>9999999</formula>
    </cfRule>
    <cfRule type="cellIs" dxfId="16" priority="2" operator="equal">
      <formula>0</formula>
    </cfRule>
  </conditionalFormatting>
  <pageMargins left="0.511811024" right="0.511811024" top="0.78740157499999996" bottom="0.78740157499999996" header="0.31496062000000002" footer="0.31496062000000002"/>
  <pageSetup orientation="portrait" horizontalDpi="1200" verticalDpi="1200" r:id="rId1"/>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2"/>
  <dimension ref="B2:I17"/>
  <sheetViews>
    <sheetView zoomScaleNormal="100" workbookViewId="0">
      <selection activeCell="G14" sqref="G14"/>
    </sheetView>
  </sheetViews>
  <sheetFormatPr defaultColWidth="8.7109375" defaultRowHeight="15" x14ac:dyDescent="0.25"/>
  <cols>
    <col min="1" max="1" width="4" customWidth="1"/>
    <col min="2" max="2" width="33" hidden="1" customWidth="1"/>
    <col min="3" max="3" width="12.7109375" hidden="1" customWidth="1"/>
    <col min="4" max="4" width="12.7109375" customWidth="1"/>
    <col min="5" max="5" width="10.7109375" customWidth="1"/>
    <col min="6" max="6" width="12.7109375" customWidth="1"/>
    <col min="7" max="7" width="60.7109375" customWidth="1"/>
    <col min="8" max="8" width="13.7109375" hidden="1" customWidth="1"/>
    <col min="9" max="9" width="13.7109375" customWidth="1"/>
  </cols>
  <sheetData>
    <row r="2" spans="2:9" ht="32.25" customHeight="1" x14ac:dyDescent="0.25">
      <c r="B2" s="22" t="s">
        <v>392</v>
      </c>
      <c r="C2" s="22" t="s">
        <v>393</v>
      </c>
      <c r="D2" s="22" t="s">
        <v>394</v>
      </c>
      <c r="E2" s="22" t="s">
        <v>55</v>
      </c>
      <c r="F2" s="22" t="s">
        <v>56</v>
      </c>
      <c r="G2" s="23" t="s">
        <v>395</v>
      </c>
      <c r="H2" s="23" t="s">
        <v>396</v>
      </c>
      <c r="I2" s="23" t="s">
        <v>491</v>
      </c>
    </row>
    <row r="3" spans="2:9" x14ac:dyDescent="0.25">
      <c r="B3" s="14" t="s">
        <v>397</v>
      </c>
      <c r="C3" s="15" t="s">
        <v>398</v>
      </c>
      <c r="D3" s="16" t="s">
        <v>62</v>
      </c>
      <c r="E3" s="16" t="s">
        <v>64</v>
      </c>
      <c r="F3" s="17" t="s">
        <v>64</v>
      </c>
      <c r="G3" s="18" t="s">
        <v>399</v>
      </c>
      <c r="H3" s="16" t="s">
        <v>64</v>
      </c>
      <c r="I3" s="16" t="s">
        <v>490</v>
      </c>
    </row>
    <row r="4" spans="2:9" x14ac:dyDescent="0.25">
      <c r="B4" s="14" t="s">
        <v>400</v>
      </c>
      <c r="C4" s="19" t="s">
        <v>401</v>
      </c>
      <c r="D4" s="16" t="s">
        <v>121</v>
      </c>
      <c r="E4" s="16" t="s">
        <v>70</v>
      </c>
      <c r="F4" s="17" t="s">
        <v>70</v>
      </c>
      <c r="G4" s="18" t="s">
        <v>402</v>
      </c>
      <c r="H4" s="16" t="s">
        <v>70</v>
      </c>
      <c r="I4" s="16" t="s">
        <v>489</v>
      </c>
    </row>
    <row r="5" spans="2:9" x14ac:dyDescent="0.25">
      <c r="B5" s="14" t="s">
        <v>403</v>
      </c>
      <c r="C5" s="16" t="s">
        <v>404</v>
      </c>
      <c r="D5" s="16" t="s">
        <v>114</v>
      </c>
      <c r="E5" s="18"/>
      <c r="F5" s="18"/>
      <c r="G5" s="18" t="s">
        <v>122</v>
      </c>
      <c r="H5" s="20"/>
      <c r="I5" s="16" t="s">
        <v>59</v>
      </c>
    </row>
    <row r="6" spans="2:9" x14ac:dyDescent="0.25">
      <c r="B6" s="14" t="s">
        <v>405</v>
      </c>
      <c r="C6" s="21"/>
      <c r="D6" s="20"/>
      <c r="E6" s="20"/>
      <c r="F6" s="20"/>
      <c r="G6" s="18" t="s">
        <v>65</v>
      </c>
      <c r="H6" s="20"/>
      <c r="I6" s="20"/>
    </row>
    <row r="7" spans="2:9" x14ac:dyDescent="0.25">
      <c r="B7" s="14" t="s">
        <v>406</v>
      </c>
      <c r="C7" s="20"/>
      <c r="D7" s="20"/>
      <c r="E7" s="20"/>
      <c r="F7" s="20"/>
      <c r="G7" s="18" t="s">
        <v>280</v>
      </c>
      <c r="H7" s="20"/>
      <c r="I7" s="20"/>
    </row>
    <row r="8" spans="2:9" x14ac:dyDescent="0.25">
      <c r="B8" s="14" t="s">
        <v>407</v>
      </c>
      <c r="C8" s="20"/>
      <c r="D8" s="20"/>
      <c r="E8" s="20"/>
      <c r="F8" s="20"/>
      <c r="G8" s="18" t="s">
        <v>71</v>
      </c>
      <c r="H8" s="20"/>
      <c r="I8" s="20"/>
    </row>
    <row r="9" spans="2:9" x14ac:dyDescent="0.25">
      <c r="B9" s="14" t="s">
        <v>408</v>
      </c>
      <c r="C9" s="20"/>
      <c r="D9" s="20"/>
      <c r="E9" s="20"/>
      <c r="F9" s="20"/>
      <c r="G9" s="20"/>
      <c r="H9" s="20"/>
      <c r="I9" s="20"/>
    </row>
    <row r="10" spans="2:9" x14ac:dyDescent="0.25">
      <c r="B10" s="14" t="s">
        <v>409</v>
      </c>
      <c r="C10" s="20"/>
      <c r="D10" s="20"/>
      <c r="E10" s="20"/>
      <c r="F10" s="20"/>
      <c r="G10" s="20"/>
      <c r="H10" s="20"/>
      <c r="I10" s="20"/>
    </row>
    <row r="11" spans="2:9" x14ac:dyDescent="0.25">
      <c r="B11" s="14" t="s">
        <v>410</v>
      </c>
      <c r="C11" s="20"/>
      <c r="D11" s="20"/>
      <c r="E11" s="20"/>
      <c r="F11" s="20"/>
      <c r="G11" s="20"/>
      <c r="H11" s="20"/>
      <c r="I11" s="20"/>
    </row>
    <row r="12" spans="2:9" ht="25.5" x14ac:dyDescent="0.25">
      <c r="B12" s="14" t="s">
        <v>411</v>
      </c>
      <c r="C12" s="20"/>
      <c r="D12" s="20"/>
      <c r="E12" s="20"/>
      <c r="F12" s="20"/>
      <c r="G12" s="20"/>
      <c r="H12" s="20"/>
      <c r="I12" s="20"/>
    </row>
    <row r="13" spans="2:9" x14ac:dyDescent="0.25">
      <c r="B13" s="14" t="s">
        <v>412</v>
      </c>
      <c r="C13" s="20"/>
      <c r="D13" s="20"/>
      <c r="E13" s="20"/>
      <c r="F13" s="20"/>
      <c r="G13" s="20"/>
      <c r="H13" s="20"/>
      <c r="I13" s="20"/>
    </row>
    <row r="14" spans="2:9" x14ac:dyDescent="0.25">
      <c r="B14" s="14" t="s">
        <v>413</v>
      </c>
      <c r="C14" s="20"/>
      <c r="D14" s="20"/>
      <c r="E14" s="20"/>
      <c r="F14" s="20"/>
      <c r="G14" s="20"/>
      <c r="H14" s="20"/>
      <c r="I14" s="20"/>
    </row>
    <row r="15" spans="2:9" x14ac:dyDescent="0.25">
      <c r="B15" s="14" t="s">
        <v>414</v>
      </c>
      <c r="C15" s="20"/>
      <c r="D15" s="20"/>
      <c r="E15" s="20"/>
      <c r="F15" s="20"/>
      <c r="G15" s="20"/>
      <c r="H15" s="20"/>
      <c r="I15" s="20"/>
    </row>
    <row r="16" spans="2:9" x14ac:dyDescent="0.25">
      <c r="B16" s="14" t="s">
        <v>415</v>
      </c>
      <c r="C16" s="20"/>
      <c r="D16" s="20"/>
      <c r="E16" s="20"/>
      <c r="F16" s="20"/>
      <c r="G16" s="20"/>
      <c r="H16" s="20"/>
      <c r="I16" s="20"/>
    </row>
    <row r="17" spans="2:9" x14ac:dyDescent="0.25">
      <c r="B17" s="20"/>
      <c r="C17" s="20"/>
      <c r="D17" s="20"/>
      <c r="E17" s="20"/>
      <c r="F17" s="20"/>
      <c r="G17" s="20"/>
      <c r="H17" s="20"/>
      <c r="I17" s="20"/>
    </row>
  </sheetData>
  <pageMargins left="0.51180555555555596" right="0.51180555555555596" top="0.78749999999999998" bottom="0.78749999999999998"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d7af406-e04d-49ba-b6ca-717b732d9895">
      <Terms xmlns="http://schemas.microsoft.com/office/infopath/2007/PartnerControls"/>
    </lcf76f155ced4ddcb4097134ff3c332f>
    <TaxCatchAll xmlns="fc2dd9b1-3373-40fd-8da9-8f9649c5ed29" xsi:nil="true"/>
    <ProcessoSEI xmlns="cd7af406-e04d-49ba-b6ca-717b732d98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919DB58787EAE49B1501D11257B8F7D" ma:contentTypeVersion="17" ma:contentTypeDescription="Crie um novo documento." ma:contentTypeScope="" ma:versionID="455aea77d8816af3e07d6ddd1812270c">
  <xsd:schema xmlns:xsd="http://www.w3.org/2001/XMLSchema" xmlns:xs="http://www.w3.org/2001/XMLSchema" xmlns:p="http://schemas.microsoft.com/office/2006/metadata/properties" xmlns:ns2="cd7af406-e04d-49ba-b6ca-717b732d9895" xmlns:ns3="fc2dd9b1-3373-40fd-8da9-8f9649c5ed29" targetNamespace="http://schemas.microsoft.com/office/2006/metadata/properties" ma:root="true" ma:fieldsID="d1a6718573507277d03288d49d04d9ab" ns2:_="" ns3:_="">
    <xsd:import namespace="cd7af406-e04d-49ba-b6ca-717b732d9895"/>
    <xsd:import namespace="fc2dd9b1-3373-40fd-8da9-8f9649c5ed2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ProcessoSEI"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af406-e04d-49ba-b6ca-717b732d98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eaae4b20-0272-45aa-b0a1-e008f515012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ProcessoSEI" ma:index="22" nillable="true" ma:displayName="Processo SEI" ma:format="Dropdown" ma:internalName="ProcessoSEI">
      <xsd:simpleType>
        <xsd:restriction base="dms:Text">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2dd9b1-3373-40fd-8da9-8f9649c5ed29"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29f0f270-7fbe-4de1-8fae-58394da2d527}" ma:internalName="TaxCatchAll" ma:showField="CatchAllData" ma:web="fc2dd9b1-3373-40fd-8da9-8f9649c5ed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82AD05-E42B-4D9D-864D-48FBC885C709}">
  <ds:schemaRefs>
    <ds:schemaRef ds:uri="http://schemas.microsoft.com/sharepoint/v3/contenttype/forms"/>
  </ds:schemaRefs>
</ds:datastoreItem>
</file>

<file path=customXml/itemProps2.xml><?xml version="1.0" encoding="utf-8"?>
<ds:datastoreItem xmlns:ds="http://schemas.openxmlformats.org/officeDocument/2006/customXml" ds:itemID="{236AD9CB-49A7-4F89-9090-C25F31B43853}">
  <ds:schemaRefs>
    <ds:schemaRef ds:uri="http://schemas.microsoft.com/office/2006/documentManagement/types"/>
    <ds:schemaRef ds:uri="http://www.w3.org/XML/1998/namespace"/>
    <ds:schemaRef ds:uri="http://purl.org/dc/dcmitype/"/>
    <ds:schemaRef ds:uri="http://schemas.microsoft.com/office/2006/metadata/properties"/>
    <ds:schemaRef ds:uri="cd7af406-e04d-49ba-b6ca-717b732d9895"/>
    <ds:schemaRef ds:uri="http://schemas.openxmlformats.org/package/2006/metadata/core-properties"/>
    <ds:schemaRef ds:uri="http://purl.org/dc/elements/1.1/"/>
    <ds:schemaRef ds:uri="http://schemas.microsoft.com/office/infopath/2007/PartnerControls"/>
    <ds:schemaRef ds:uri="fc2dd9b1-3373-40fd-8da9-8f9649c5ed29"/>
    <ds:schemaRef ds:uri="http://purl.org/dc/terms/"/>
  </ds:schemaRefs>
</ds:datastoreItem>
</file>

<file path=customXml/itemProps3.xml><?xml version="1.0" encoding="utf-8"?>
<ds:datastoreItem xmlns:ds="http://schemas.openxmlformats.org/officeDocument/2006/customXml" ds:itemID="{32089991-1BDD-46DE-A0E8-7B18A22072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af406-e04d-49ba-b6ca-717b732d9895"/>
    <ds:schemaRef ds:uri="fc2dd9b1-3373-40fd-8da9-8f9649c5ed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8</vt:i4>
      </vt:variant>
    </vt:vector>
  </HeadingPairs>
  <TitlesOfParts>
    <vt:vector size="21" baseType="lpstr">
      <vt:lpstr>Legenda</vt:lpstr>
      <vt:lpstr>CORE</vt:lpstr>
      <vt:lpstr>EMAG</vt:lpstr>
      <vt:lpstr>DUBI</vt:lpstr>
      <vt:lpstr>SADI</vt:lpstr>
      <vt:lpstr>SEGE</vt:lpstr>
      <vt:lpstr>SETI</vt:lpstr>
      <vt:lpstr>SSEG</vt:lpstr>
      <vt:lpstr>UBAS</vt:lpstr>
      <vt:lpstr>NORC</vt:lpstr>
      <vt:lpstr>Relatório</vt:lpstr>
      <vt:lpstr>Tratamento de dados</vt:lpstr>
      <vt:lpstr>Dados</vt:lpstr>
      <vt:lpstr>'Tratamento de dados'!area_gestora</vt:lpstr>
      <vt:lpstr>'Tratamento de dados'!areagestora_col_range</vt:lpstr>
      <vt:lpstr>'Tratamento de dados'!areagestoraID_anterior</vt:lpstr>
      <vt:lpstr>'Tratamento de dados'!catmat_anterior</vt:lpstr>
      <vt:lpstr>'Tratamento de dados'!catmat_col_range</vt:lpstr>
      <vt:lpstr>'Tratamento de dados'!catmat_ord_col_range</vt:lpstr>
      <vt:lpstr>'Tratamento de dados'!catmat_proximo</vt:lpstr>
      <vt:lpstr>Relatório!relatorio_prev_col_range</vt:lpstr>
    </vt:vector>
  </TitlesOfParts>
  <Manager/>
  <Company>Tribunal Regional Federal 3ª Região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Usuário do Windows</dc:creator>
  <cp:keywords/>
  <dc:description/>
  <cp:lastModifiedBy>Ana Emilia Gonçalves Soares</cp:lastModifiedBy>
  <cp:revision>7</cp:revision>
  <dcterms:created xsi:type="dcterms:W3CDTF">2018-02-23T21:38:44Z</dcterms:created>
  <dcterms:modified xsi:type="dcterms:W3CDTF">2025-01-07T15:45:40Z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0x010100A919DB58787EAE49B1501D11257B8F7D</vt:lpwstr>
  </property>
  <property fmtid="{D5CDD505-2E9C-101B-9397-08002B2CF9AE}" pid="3" name="MediaServiceImageTags">
    <vt:lpwstr/>
  </property>
</Properties>
</file>