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102\ANEXO IV\BASE ABRIL\TRANSPARENCIA\TRF3\"/>
    </mc:Choice>
  </mc:AlternateContent>
  <bookViews>
    <workbookView xWindow="0" yWindow="0" windowWidth="28800" windowHeight="12300" firstSheet="1" activeTab="1"/>
  </bookViews>
  <sheets>
    <sheet name="planilha transformação cj" sheetId="1" state="hidden" r:id="rId1"/>
    <sheet name="ANEXO IV-c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2" l="1"/>
  <c r="L24" i="2"/>
  <c r="L23" i="2"/>
  <c r="L22" i="2"/>
  <c r="L21" i="2"/>
  <c r="L20" i="2"/>
  <c r="E37" i="2" l="1"/>
  <c r="F37" i="2"/>
  <c r="G37" i="2"/>
  <c r="H37" i="2"/>
  <c r="I37" i="2"/>
  <c r="J37" i="2"/>
  <c r="E38" i="2"/>
  <c r="F38" i="2"/>
  <c r="G38" i="2"/>
  <c r="H38" i="2"/>
  <c r="I38" i="2"/>
  <c r="J38" i="2"/>
  <c r="E39" i="2"/>
  <c r="F39" i="2"/>
  <c r="G39" i="2"/>
  <c r="H39" i="2"/>
  <c r="I39" i="2"/>
  <c r="J39" i="2"/>
  <c r="J36" i="2"/>
  <c r="I36" i="2"/>
  <c r="H36" i="2"/>
  <c r="G36" i="2"/>
  <c r="F36" i="2"/>
  <c r="E36" i="2"/>
  <c r="D37" i="2"/>
  <c r="D38" i="2"/>
  <c r="D39" i="2"/>
  <c r="D36" i="2"/>
  <c r="C37" i="2"/>
  <c r="C38" i="2"/>
  <c r="C39" i="2"/>
  <c r="C36" i="2"/>
  <c r="E40" i="2" l="1"/>
  <c r="D40" i="2"/>
  <c r="J40" i="2"/>
  <c r="L39" i="2"/>
  <c r="I40" i="2"/>
  <c r="F40" i="2"/>
  <c r="H40" i="2"/>
  <c r="G40" i="2"/>
  <c r="L38" i="2"/>
  <c r="L37" i="2"/>
  <c r="L36" i="2"/>
  <c r="C40" i="2"/>
  <c r="L40" i="2" l="1"/>
  <c r="G66" i="1" l="1"/>
  <c r="G67" i="1"/>
  <c r="G68" i="1"/>
  <c r="J66" i="1"/>
  <c r="J67" i="1"/>
  <c r="J68" i="1"/>
  <c r="C18" i="2"/>
  <c r="D18" i="2"/>
  <c r="E18" i="2"/>
  <c r="F18" i="2"/>
  <c r="G18" i="2"/>
  <c r="H18" i="2"/>
  <c r="I18" i="2"/>
  <c r="J18" i="2"/>
  <c r="J27" i="2" s="1"/>
  <c r="C26" i="2"/>
  <c r="D26" i="2"/>
  <c r="E26" i="2"/>
  <c r="F26" i="2"/>
  <c r="G26" i="2"/>
  <c r="H26" i="2"/>
  <c r="I26" i="2"/>
  <c r="K26" i="2"/>
  <c r="K27" i="2" s="1"/>
  <c r="I27" i="2" l="1"/>
  <c r="G27" i="2"/>
  <c r="F27" i="2"/>
  <c r="C27" i="2"/>
  <c r="D27" i="2"/>
  <c r="H27" i="2"/>
  <c r="E27" i="2"/>
  <c r="L18" i="2"/>
  <c r="L26" i="2"/>
  <c r="L27" i="2" l="1"/>
  <c r="E19" i="1"/>
  <c r="I18" i="1"/>
  <c r="J65" i="1"/>
  <c r="G65" i="1"/>
  <c r="E56" i="1"/>
  <c r="F55" i="1"/>
  <c r="F54" i="1"/>
  <c r="F53" i="1"/>
  <c r="F52" i="1"/>
  <c r="J35" i="1"/>
  <c r="J34" i="1"/>
  <c r="I16" i="1"/>
  <c r="H65" i="1" l="1"/>
  <c r="H68" i="1"/>
  <c r="O68" i="1" s="1"/>
  <c r="K68" i="1"/>
  <c r="P68" i="1" s="1"/>
  <c r="F56" i="1"/>
  <c r="K66" i="1"/>
  <c r="P66" i="1" s="1"/>
  <c r="H67" i="1"/>
  <c r="K67" i="1"/>
  <c r="P67" i="1" s="1"/>
  <c r="G35" i="1"/>
  <c r="K65" i="1"/>
  <c r="P65" i="1" s="1"/>
  <c r="H66" i="1"/>
  <c r="O66" i="1" s="1"/>
  <c r="F69" i="1"/>
  <c r="G69" i="1"/>
  <c r="K36" i="1"/>
  <c r="E69" i="1"/>
  <c r="J36" i="1"/>
  <c r="K34" i="1"/>
  <c r="L34" i="1" s="1"/>
  <c r="I69" i="1"/>
  <c r="E37" i="1"/>
  <c r="J69" i="1"/>
  <c r="I17" i="1"/>
  <c r="J33" i="1"/>
  <c r="I15" i="1"/>
  <c r="L65" i="1" l="1"/>
  <c r="Q68" i="1"/>
  <c r="O65" i="1"/>
  <c r="Q65" i="1" s="1"/>
  <c r="L36" i="1"/>
  <c r="I19" i="1"/>
  <c r="I21" i="1" s="1"/>
  <c r="K35" i="1"/>
  <c r="L35" i="1" s="1"/>
  <c r="G36" i="1"/>
  <c r="G34" i="1"/>
  <c r="Q66" i="1"/>
  <c r="L68" i="1"/>
  <c r="L67" i="1"/>
  <c r="F75" i="1"/>
  <c r="L66" i="1"/>
  <c r="K69" i="1"/>
  <c r="G75" i="1" s="1"/>
  <c r="H69" i="1"/>
  <c r="O67" i="1"/>
  <c r="Q67" i="1" s="1"/>
  <c r="P69" i="1"/>
  <c r="J37" i="1"/>
  <c r="F37" i="1"/>
  <c r="K33" i="1"/>
  <c r="G33" i="1"/>
  <c r="Q78" i="1" l="1"/>
  <c r="K37" i="1"/>
  <c r="G37" i="1"/>
  <c r="H75" i="1"/>
  <c r="F76" i="1" s="1"/>
  <c r="G76" i="1" s="1"/>
  <c r="H76" i="1" s="1"/>
  <c r="L69" i="1"/>
  <c r="Q69" i="1"/>
  <c r="O69" i="1"/>
  <c r="L33" i="1"/>
  <c r="L37" i="1" s="1"/>
  <c r="L38" i="1" s="1"/>
  <c r="L40" i="1" s="1"/>
  <c r="F57" i="1" s="1"/>
</calcChain>
</file>

<file path=xl/sharedStrings.xml><?xml version="1.0" encoding="utf-8"?>
<sst xmlns="http://schemas.openxmlformats.org/spreadsheetml/2006/main" count="175" uniqueCount="109">
  <si>
    <t>a</t>
  </si>
  <si>
    <t>b</t>
  </si>
  <si>
    <t>c</t>
  </si>
  <si>
    <t>d = a * b</t>
  </si>
  <si>
    <t>Quantidade atual</t>
  </si>
  <si>
    <t>Optante remuneração integral</t>
  </si>
  <si>
    <t>65% da CJ + cargo efetivo</t>
  </si>
  <si>
    <t>Quantitativo x remuneração integral</t>
  </si>
  <si>
    <t>CJ</t>
  </si>
  <si>
    <t>CJ-04</t>
  </si>
  <si>
    <t>CJ-03</t>
  </si>
  <si>
    <t>CJ-02</t>
  </si>
  <si>
    <t>CJ-01</t>
  </si>
  <si>
    <t>Total cargos</t>
  </si>
  <si>
    <t>SOMA 1 (QTDE CARGOS * VALOR INTEGRAL CJ</t>
  </si>
  <si>
    <t>corresponde à totalidade dos CJ, providos ou não, multiplicado pelo valor integral (100%).</t>
  </si>
  <si>
    <t>SOMA 2 (RESÍDUO SITUAÇÕES PRETÉRITAS ANTES DA TRANSFORMAÇÃO RESOLUÇÃO)</t>
  </si>
  <si>
    <t>valor será acrescido, ao apurado 'SOMA1", quando couber, de eventual saldo remanescente decorrente de transformações anteriores.</t>
  </si>
  <si>
    <t>VALOR PARADÍGMA (1)</t>
  </si>
  <si>
    <t>Somatório 'SOMA 1' + 'SOMA 2' = VALOR PARADIGMA.</t>
  </si>
  <si>
    <t>e</t>
  </si>
  <si>
    <t>f</t>
  </si>
  <si>
    <t>g = e + f</t>
  </si>
  <si>
    <t>h = e * b</t>
  </si>
  <si>
    <t>i = f * c</t>
  </si>
  <si>
    <t>j = h + i</t>
  </si>
  <si>
    <t>Total</t>
  </si>
  <si>
    <t>Resíduo</t>
  </si>
  <si>
    <t>Produto da multiplicação dos cargos comissão existentes em cada nível (CJ-01 a CJ-04), considerando a situação atual de ocupação dos CJs e observando-se a situação de opção do servidor, se pela remuneração cargo efetivo OU pela opção do CJ (65%).</t>
  </si>
  <si>
    <t>80% de (2)</t>
  </si>
  <si>
    <t>Resultante da aplicação de 80% (oitenta por cento) sobre o VALOR RESIDUAL.</t>
  </si>
  <si>
    <t>k</t>
  </si>
  <si>
    <t>l = k * b</t>
  </si>
  <si>
    <t>Quantitativo</t>
  </si>
  <si>
    <t>Impacto</t>
  </si>
  <si>
    <t>Soma</t>
  </si>
  <si>
    <t>Saldo do resíduo utilizável</t>
  </si>
  <si>
    <t>SIMULAÇÃO APÓS UTILIZAÇÃO DE RESÍDUOS</t>
  </si>
  <si>
    <t>m</t>
  </si>
  <si>
    <t>n</t>
  </si>
  <si>
    <t>o = 1/2 * k</t>
  </si>
  <si>
    <t>p = m + n</t>
  </si>
  <si>
    <t>q</t>
  </si>
  <si>
    <t>r = 1/2 * k</t>
  </si>
  <si>
    <t>s</t>
  </si>
  <si>
    <t>t = p + s</t>
  </si>
  <si>
    <t>u = p * c</t>
  </si>
  <si>
    <t>v = s * b</t>
  </si>
  <si>
    <t>w = u + v</t>
  </si>
  <si>
    <t>Optante pela CJ Integral</t>
  </si>
  <si>
    <t>Total de CJ</t>
  </si>
  <si>
    <t>Impacto Orçamentário após transformação</t>
  </si>
  <si>
    <t>Quadro do órgão</t>
  </si>
  <si>
    <t>Outros Órgãos</t>
  </si>
  <si>
    <t>Cargos Vagos para pessoal do Quadro</t>
  </si>
  <si>
    <t>Sem Vínculo</t>
  </si>
  <si>
    <t>Cargos Vagos</t>
  </si>
  <si>
    <t>x = m + o</t>
  </si>
  <si>
    <t>y = n + s</t>
  </si>
  <si>
    <t>z = x + y</t>
  </si>
  <si>
    <t>Ocupantes do quadro do órgão</t>
  </si>
  <si>
    <t>Não ocupantes do quadro do órgão</t>
  </si>
  <si>
    <t>VALOR PARADIGMA</t>
  </si>
  <si>
    <t>Destinação mínima de 50% dos CJ para servidores do quadro efetivo do órgão</t>
  </si>
  <si>
    <t>Segregar em nível de CJ o quantitativo referente à situação atual de ocupação, observando-se a situação de opção do servidor, se pela remuneração cargo efetivo OU pela opção do CJ (65%). Cargos vagos, no momento dessa apuração, devem ser considerados como optante pela remuneração integral.</t>
  </si>
  <si>
    <t>O valor acima NUNCA poderá ser superior ao VALOR PARADIGMA descrito abaixo.</t>
  </si>
  <si>
    <t xml:space="preserve"> </t>
  </si>
  <si>
    <t>Observação: Os tribunais de justiça e de justiça militar deverão adaptar este anexo às respectivas estruturas dos cargos e funções.</t>
  </si>
  <si>
    <t>TOTAL</t>
  </si>
  <si>
    <t>Total funções</t>
  </si>
  <si>
    <t>FC-01</t>
  </si>
  <si>
    <t>FC-02</t>
  </si>
  <si>
    <t xml:space="preserve">FC-03 </t>
  </si>
  <si>
    <t>FC-04</t>
  </si>
  <si>
    <t>FC-05</t>
  </si>
  <si>
    <t>FC-06</t>
  </si>
  <si>
    <t xml:space="preserve">Funções de Confiança </t>
  </si>
  <si>
    <t>Cargos em Comissão</t>
  </si>
  <si>
    <t>CLT</t>
  </si>
  <si>
    <t>Estatutários de outras carreiras</t>
  </si>
  <si>
    <t>Carreiras do Judiciário</t>
  </si>
  <si>
    <t>Carreiras do Judiciário de outros órgãos</t>
  </si>
  <si>
    <t>Quadro Próprio</t>
  </si>
  <si>
    <t>OUTROS ENTES FEDERADOS</t>
  </si>
  <si>
    <t>MESMO ENTE FEDERADO</t>
  </si>
  <si>
    <t>VAGOS</t>
  </si>
  <si>
    <t>OCUPADOS POR SERVIDORES SEM VÍNCULO EFETIVO</t>
  </si>
  <si>
    <t>OCUPADOS POR SERVIDORES COM VÍNCULO EFETIVO</t>
  </si>
  <si>
    <t>Denominação /
Nível</t>
  </si>
  <si>
    <t>c) origem funcional dos ocupantes de cargos em comissão e funções de confiança.</t>
  </si>
  <si>
    <t xml:space="preserve"> RESOLUÇÃO 102 CNJ - ANEXO IV- QUANTITATIVO DE CARGOS E FUNÇÕES</t>
  </si>
  <si>
    <t>PODER JUDICIÁRIO</t>
  </si>
  <si>
    <t>VALOR PARADIGMA (art. 1º, §2º, Resolução CJF 761, de 2022)</t>
  </si>
  <si>
    <t>CÁLCULO DO VALOR RESIDUAL E VALOR RESIDUAL UTILIZÁVEL (art. 1º, §§ 3º, 4º e 5º, Resolução CJF 761, de 2022)</t>
  </si>
  <si>
    <t>Conformidade do § 7º do art. 5º da Lei 11.416/2006                                                 (§1º do art. 2º da Resolução CJF 761, de 2022)</t>
  </si>
  <si>
    <t>Impacto orçamentário sobre os Cargos em Comissão (multiplicar o valor da retribuição ao titular da CJ x Quantidade de CJ) - Em R$ 1,00</t>
  </si>
  <si>
    <t>c.1) impacto orçamentário para fins dos artigos1º, § 2º e 2º, §3º da Resolução CJF 761, de 26 de abril de 2022</t>
  </si>
  <si>
    <t>Impacto Total</t>
  </si>
  <si>
    <t>Valor Paradigma (calculado nos termos do artigo 1º, § 2º da Resolução CJF 761, de 26 de abril de 2022) ==&gt;</t>
  </si>
  <si>
    <t>VALOR RESIDUAL - VR (2)</t>
  </si>
  <si>
    <t>VALOR RESIDUAL UTILIZÁVEL  - VRU 
(3)</t>
  </si>
  <si>
    <t xml:space="preserve">Resultante do saldo do VALOR RESIDUAL UTILIZÁVEL (VRU). </t>
  </si>
  <si>
    <t>Resultantes do quantitativo de CJs transformados decorrente da utilização do VALOR RESIDUAL UTILIZÁVEL (VRU), considerando-se como base os respectivos valores fixados no Anexo III da Lei n. 11.416/2006 (100% INTEGRAL)</t>
  </si>
  <si>
    <t>CARGOS TRANSFORMADOS (CT) (4)                                           (art. 1º, § 6º, Resolução CJF 761, de 2022)</t>
  </si>
  <si>
    <r>
      <rPr>
        <b/>
        <sz val="22"/>
        <color rgb="FFFF0000"/>
        <rFont val="Arial"/>
        <family val="2"/>
      </rPr>
      <t xml:space="preserve">PLANILHA HIPOTÉTICA __MERAMENTE PARA EXEMPLIFICAÇÃO DE SIMULAÇÃO TRANSFORMAÇÃO CJ </t>
    </r>
    <r>
      <rPr>
        <b/>
        <sz val="18"/>
        <color rgb="FFFF0000"/>
        <rFont val="Arial"/>
        <family val="2"/>
      </rPr>
      <t xml:space="preserve">                                                                          (PASSO-A-PASSO __  EM CONFORMIDADE COM A RESOLUÇÃO CJF 761, de 2022 E  ART. 24, PARÁGRAFO ÚNICO, DA LEI 11.416/2006)</t>
    </r>
  </si>
  <si>
    <t>Total Sem Vínculo</t>
  </si>
  <si>
    <t>ÓRGÃO: JUSTIÇA FEDERAL</t>
  </si>
  <si>
    <t>UNIDADE: TRIBUNAL REGIONAL FEDERAL DA 3ª REGIÃO</t>
  </si>
  <si>
    <t>Data de referência: 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</si>
</sst>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[Red]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rgb="FFFF0000"/>
      <name val="Arial"/>
      <family val="2"/>
    </font>
    <font>
      <b/>
      <sz val="22"/>
      <color rgb="FFFF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b/>
      <i/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26">
    <xf numFmtId="0" fontId="0" fillId="0" borderId="0" xfId="0"/>
    <xf numFmtId="0" fontId="3" fillId="0" borderId="0" xfId="3"/>
    <xf numFmtId="0" fontId="7" fillId="0" borderId="0" xfId="3" applyFont="1" applyAlignment="1">
      <alignment horizontal="center"/>
    </xf>
    <xf numFmtId="0" fontId="8" fillId="2" borderId="1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0" borderId="4" xfId="3" applyFont="1" applyBorder="1" applyAlignment="1">
      <alignment horizontal="center"/>
    </xf>
    <xf numFmtId="44" fontId="0" fillId="0" borderId="4" xfId="4" applyFont="1" applyBorder="1"/>
    <xf numFmtId="0" fontId="9" fillId="0" borderId="4" xfId="3" applyFont="1" applyBorder="1" applyAlignment="1">
      <alignment horizontal="center" vertical="center"/>
    </xf>
    <xf numFmtId="3" fontId="9" fillId="0" borderId="4" xfId="3" applyNumberFormat="1" applyFont="1" applyBorder="1" applyAlignment="1">
      <alignment horizontal="center" vertical="center"/>
    </xf>
    <xf numFmtId="44" fontId="9" fillId="5" borderId="4" xfId="4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6" fillId="7" borderId="0" xfId="3" applyFont="1" applyFill="1" applyAlignment="1">
      <alignment horizontal="center" vertical="center" wrapText="1"/>
    </xf>
    <xf numFmtId="44" fontId="6" fillId="7" borderId="0" xfId="3" applyNumberFormat="1" applyFont="1" applyFill="1" applyAlignment="1">
      <alignment vertical="center"/>
    </xf>
    <xf numFmtId="3" fontId="3" fillId="0" borderId="4" xfId="3" applyNumberFormat="1" applyBorder="1" applyAlignment="1">
      <alignment horizontal="center"/>
    </xf>
    <xf numFmtId="0" fontId="3" fillId="0" borderId="4" xfId="3" applyBorder="1" applyAlignment="1">
      <alignment horizontal="center"/>
    </xf>
    <xf numFmtId="0" fontId="3" fillId="0" borderId="0" xfId="3" applyAlignment="1">
      <alignment vertical="center"/>
    </xf>
    <xf numFmtId="44" fontId="9" fillId="0" borderId="4" xfId="4" applyFont="1" applyBorder="1" applyAlignment="1">
      <alignment horizontal="right" vertical="center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center" vertical="center" wrapText="1"/>
    </xf>
    <xf numFmtId="44" fontId="3" fillId="0" borderId="0" xfId="3" applyNumberFormat="1"/>
    <xf numFmtId="43" fontId="8" fillId="0" borderId="4" xfId="1" applyFont="1" applyBorder="1" applyAlignment="1">
      <alignment horizontal="right"/>
    </xf>
    <xf numFmtId="0" fontId="9" fillId="0" borderId="0" xfId="3" applyFont="1" applyAlignment="1">
      <alignment horizontal="center"/>
    </xf>
    <xf numFmtId="0" fontId="9" fillId="0" borderId="4" xfId="3" applyFont="1" applyBorder="1" applyAlignment="1">
      <alignment horizontal="center"/>
    </xf>
    <xf numFmtId="43" fontId="9" fillId="0" borderId="4" xfId="1" applyFont="1" applyBorder="1" applyAlignment="1">
      <alignment horizontal="right"/>
    </xf>
    <xf numFmtId="164" fontId="9" fillId="0" borderId="4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164" fontId="9" fillId="0" borderId="0" xfId="1" applyNumberFormat="1" applyFont="1" applyBorder="1" applyAlignment="1">
      <alignment horizontal="right"/>
    </xf>
    <xf numFmtId="0" fontId="8" fillId="2" borderId="4" xfId="3" applyFont="1" applyFill="1" applyBorder="1" applyAlignment="1">
      <alignment horizontal="center" vertical="center" wrapText="1"/>
    </xf>
    <xf numFmtId="44" fontId="0" fillId="0" borderId="4" xfId="4" applyFont="1" applyBorder="1" applyAlignment="1">
      <alignment horizontal="center"/>
    </xf>
    <xf numFmtId="3" fontId="9" fillId="0" borderId="4" xfId="3" applyNumberFormat="1" applyFont="1" applyBorder="1" applyAlignment="1">
      <alignment horizontal="center"/>
    </xf>
    <xf numFmtId="44" fontId="9" fillId="0" borderId="4" xfId="4" applyFont="1" applyBorder="1" applyAlignment="1">
      <alignment horizontal="right"/>
    </xf>
    <xf numFmtId="44" fontId="9" fillId="0" borderId="4" xfId="4" applyFont="1" applyBorder="1" applyAlignment="1">
      <alignment horizontal="center"/>
    </xf>
    <xf numFmtId="0" fontId="6" fillId="0" borderId="4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/>
    </xf>
    <xf numFmtId="9" fontId="6" fillId="0" borderId="4" xfId="2" applyFont="1" applyBorder="1" applyAlignment="1">
      <alignment horizontal="center"/>
    </xf>
    <xf numFmtId="9" fontId="6" fillId="0" borderId="4" xfId="3" applyNumberFormat="1" applyFont="1" applyBorder="1" applyAlignment="1">
      <alignment horizontal="center"/>
    </xf>
    <xf numFmtId="9" fontId="3" fillId="0" borderId="4" xfId="3" applyNumberFormat="1" applyBorder="1" applyAlignment="1">
      <alignment horizontal="center"/>
    </xf>
    <xf numFmtId="44" fontId="6" fillId="0" borderId="4" xfId="3" applyNumberFormat="1" applyFont="1" applyBorder="1"/>
    <xf numFmtId="0" fontId="11" fillId="0" borderId="0" xfId="3" applyFont="1"/>
    <xf numFmtId="0" fontId="8" fillId="0" borderId="0" xfId="3" applyFont="1"/>
    <xf numFmtId="0" fontId="12" fillId="0" borderId="0" xfId="3" applyFont="1" applyAlignment="1">
      <alignment wrapText="1"/>
    </xf>
    <xf numFmtId="3" fontId="9" fillId="2" borderId="4" xfId="3" applyNumberFormat="1" applyFont="1" applyFill="1" applyBorder="1" applyAlignment="1">
      <alignment horizontal="right"/>
    </xf>
    <xf numFmtId="0" fontId="9" fillId="2" borderId="4" xfId="3" applyFont="1" applyFill="1" applyBorder="1" applyAlignment="1">
      <alignment horizontal="center"/>
    </xf>
    <xf numFmtId="3" fontId="9" fillId="0" borderId="4" xfId="3" applyNumberFormat="1" applyFont="1" applyBorder="1" applyAlignment="1">
      <alignment horizontal="right"/>
    </xf>
    <xf numFmtId="3" fontId="9" fillId="9" borderId="4" xfId="3" applyNumberFormat="1" applyFont="1" applyFill="1" applyBorder="1" applyAlignment="1">
      <alignment horizontal="right"/>
    </xf>
    <xf numFmtId="3" fontId="8" fillId="0" borderId="4" xfId="3" applyNumberFormat="1" applyFont="1" applyBorder="1" applyAlignment="1">
      <alignment horizontal="right"/>
    </xf>
    <xf numFmtId="0" fontId="9" fillId="0" borderId="0" xfId="3" applyFont="1"/>
    <xf numFmtId="14" fontId="3" fillId="0" borderId="0" xfId="3" applyNumberFormat="1"/>
    <xf numFmtId="0" fontId="6" fillId="0" borderId="0" xfId="3" applyFont="1" applyAlignment="1">
      <alignment horizontal="left" vertical="center"/>
    </xf>
    <xf numFmtId="0" fontId="13" fillId="0" borderId="0" xfId="5" applyAlignment="1">
      <alignment horizontal="left" vertical="center"/>
    </xf>
    <xf numFmtId="44" fontId="6" fillId="10" borderId="4" xfId="3" applyNumberFormat="1" applyFont="1" applyFill="1" applyBorder="1" applyAlignment="1">
      <alignment vertical="center"/>
    </xf>
    <xf numFmtId="3" fontId="8" fillId="10" borderId="4" xfId="3" applyNumberFormat="1" applyFont="1" applyFill="1" applyBorder="1" applyAlignment="1">
      <alignment horizontal="right"/>
    </xf>
    <xf numFmtId="44" fontId="9" fillId="10" borderId="4" xfId="4" applyFont="1" applyFill="1" applyBorder="1" applyAlignment="1">
      <alignment horizontal="right" vertical="center"/>
    </xf>
    <xf numFmtId="3" fontId="3" fillId="0" borderId="0" xfId="3" applyNumberFormat="1"/>
    <xf numFmtId="3" fontId="6" fillId="0" borderId="0" xfId="3" applyNumberFormat="1" applyFont="1"/>
    <xf numFmtId="0" fontId="3" fillId="11" borderId="4" xfId="3" applyFill="1" applyBorder="1" applyAlignment="1">
      <alignment horizontal="center"/>
    </xf>
    <xf numFmtId="3" fontId="9" fillId="11" borderId="4" xfId="3" applyNumberFormat="1" applyFont="1" applyFill="1" applyBorder="1" applyAlignment="1">
      <alignment horizontal="center"/>
    </xf>
    <xf numFmtId="0" fontId="8" fillId="12" borderId="4" xfId="3" applyFont="1" applyFill="1" applyBorder="1" applyAlignment="1">
      <alignment horizontal="center" vertical="center" wrapText="1"/>
    </xf>
    <xf numFmtId="3" fontId="9" fillId="12" borderId="4" xfId="3" applyNumberFormat="1" applyFont="1" applyFill="1" applyBorder="1" applyAlignment="1">
      <alignment horizontal="center"/>
    </xf>
    <xf numFmtId="3" fontId="3" fillId="7" borderId="0" xfId="3" applyNumberFormat="1" applyFill="1"/>
    <xf numFmtId="4" fontId="8" fillId="0" borderId="4" xfId="3" applyNumberFormat="1" applyFont="1" applyBorder="1" applyAlignment="1">
      <alignment horizontal="right"/>
    </xf>
    <xf numFmtId="4" fontId="8" fillId="10" borderId="4" xfId="3" applyNumberFormat="1" applyFont="1" applyFill="1" applyBorder="1" applyAlignment="1">
      <alignment horizontal="right"/>
    </xf>
    <xf numFmtId="0" fontId="10" fillId="0" borderId="0" xfId="3" applyFont="1"/>
    <xf numFmtId="3" fontId="8" fillId="4" borderId="4" xfId="3" applyNumberFormat="1" applyFont="1" applyFill="1" applyBorder="1" applyAlignment="1" applyProtection="1">
      <alignment horizontal="center"/>
      <protection locked="0"/>
    </xf>
    <xf numFmtId="44" fontId="9" fillId="4" borderId="4" xfId="4" applyFont="1" applyFill="1" applyBorder="1" applyAlignment="1" applyProtection="1">
      <alignment horizontal="right" vertical="center"/>
      <protection locked="0"/>
    </xf>
    <xf numFmtId="3" fontId="3" fillId="4" borderId="4" xfId="3" applyNumberFormat="1" applyFill="1" applyBorder="1" applyAlignment="1" applyProtection="1">
      <alignment horizontal="center"/>
      <protection locked="0"/>
    </xf>
    <xf numFmtId="0" fontId="8" fillId="4" borderId="4" xfId="3" applyFont="1" applyFill="1" applyBorder="1" applyAlignment="1" applyProtection="1">
      <alignment horizontal="center"/>
      <protection locked="0"/>
    </xf>
    <xf numFmtId="3" fontId="8" fillId="12" borderId="4" xfId="3" applyNumberFormat="1" applyFont="1" applyFill="1" applyBorder="1" applyAlignment="1">
      <alignment horizontal="right"/>
    </xf>
    <xf numFmtId="4" fontId="8" fillId="12" borderId="4" xfId="3" applyNumberFormat="1" applyFont="1" applyFill="1" applyBorder="1" applyAlignment="1">
      <alignment horizontal="right"/>
    </xf>
    <xf numFmtId="3" fontId="8" fillId="0" borderId="4" xfId="0" applyNumberFormat="1" applyFont="1" applyBorder="1" applyAlignment="1" applyProtection="1">
      <alignment horizontal="right"/>
      <protection locked="0"/>
    </xf>
    <xf numFmtId="3" fontId="8" fillId="9" borderId="4" xfId="0" applyNumberFormat="1" applyFont="1" applyFill="1" applyBorder="1" applyAlignment="1" applyProtection="1">
      <alignment horizontal="right"/>
      <protection locked="0"/>
    </xf>
    <xf numFmtId="3" fontId="8" fillId="0" borderId="4" xfId="0" applyNumberFormat="1" applyFont="1" applyBorder="1" applyAlignment="1" applyProtection="1">
      <alignment horizontal="right"/>
    </xf>
    <xf numFmtId="0" fontId="6" fillId="2" borderId="4" xfId="3" applyFont="1" applyFill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6" fillId="0" borderId="4" xfId="3" applyFont="1" applyBorder="1" applyAlignment="1">
      <alignment horizont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3" borderId="0" xfId="3" applyFont="1" applyFill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9" fillId="8" borderId="0" xfId="3" applyFont="1" applyFill="1" applyAlignment="1">
      <alignment horizontal="center" vertical="center" wrapText="1"/>
    </xf>
    <xf numFmtId="0" fontId="9" fillId="8" borderId="10" xfId="3" applyFont="1" applyFill="1" applyBorder="1" applyAlignment="1">
      <alignment horizontal="center" vertical="center" wrapText="1"/>
    </xf>
    <xf numFmtId="0" fontId="3" fillId="0" borderId="0" xfId="3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5" borderId="5" xfId="3" applyFont="1" applyFill="1" applyBorder="1" applyAlignment="1">
      <alignment horizontal="left" vertical="center"/>
    </xf>
    <xf numFmtId="0" fontId="6" fillId="5" borderId="10" xfId="3" applyFont="1" applyFill="1" applyBorder="1" applyAlignment="1">
      <alignment horizontal="left" vertical="center"/>
    </xf>
    <xf numFmtId="0" fontId="6" fillId="5" borderId="9" xfId="3" applyFont="1" applyFill="1" applyBorder="1" applyAlignment="1">
      <alignment horizontal="center" vertical="center"/>
    </xf>
    <xf numFmtId="0" fontId="6" fillId="5" borderId="11" xfId="3" applyFont="1" applyFill="1" applyBorder="1" applyAlignment="1">
      <alignment horizontal="center" vertical="center"/>
    </xf>
    <xf numFmtId="44" fontId="6" fillId="5" borderId="9" xfId="3" applyNumberFormat="1" applyFont="1" applyFill="1" applyBorder="1" applyAlignment="1">
      <alignment horizontal="center" vertical="center"/>
    </xf>
    <xf numFmtId="44" fontId="6" fillId="5" borderId="11" xfId="3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6" fillId="5" borderId="5" xfId="3" applyFont="1" applyFill="1" applyBorder="1" applyAlignment="1">
      <alignment horizontal="center" vertical="center" wrapText="1"/>
    </xf>
    <xf numFmtId="0" fontId="6" fillId="5" borderId="5" xfId="3" applyFont="1" applyFill="1" applyBorder="1" applyAlignment="1">
      <alignment horizontal="center" vertical="center"/>
    </xf>
    <xf numFmtId="0" fontId="6" fillId="5" borderId="0" xfId="3" applyFont="1" applyFill="1" applyAlignment="1">
      <alignment horizontal="center" vertical="center"/>
    </xf>
    <xf numFmtId="44" fontId="6" fillId="10" borderId="9" xfId="3" applyNumberFormat="1" applyFont="1" applyFill="1" applyBorder="1" applyAlignment="1">
      <alignment horizontal="center" vertical="center"/>
    </xf>
    <xf numFmtId="44" fontId="6" fillId="10" borderId="0" xfId="3" applyNumberFormat="1" applyFont="1" applyFill="1" applyAlignment="1">
      <alignment horizontal="center" vertical="center"/>
    </xf>
    <xf numFmtId="0" fontId="10" fillId="5" borderId="5" xfId="3" applyFont="1" applyFill="1" applyBorder="1" applyAlignment="1">
      <alignment horizontal="center" vertical="center" wrapText="1"/>
    </xf>
    <xf numFmtId="0" fontId="10" fillId="5" borderId="6" xfId="3" applyFont="1" applyFill="1" applyBorder="1" applyAlignment="1">
      <alignment horizontal="center" vertical="center" wrapText="1"/>
    </xf>
    <xf numFmtId="0" fontId="10" fillId="6" borderId="7" xfId="3" applyFont="1" applyFill="1" applyBorder="1" applyAlignment="1">
      <alignment horizontal="center" vertical="center" wrapText="1"/>
    </xf>
    <xf numFmtId="0" fontId="10" fillId="6" borderId="8" xfId="3" applyFont="1" applyFill="1" applyBorder="1" applyAlignment="1">
      <alignment horizontal="center" vertical="center" wrapText="1"/>
    </xf>
    <xf numFmtId="0" fontId="6" fillId="5" borderId="7" xfId="3" applyFont="1" applyFill="1" applyBorder="1" applyAlignment="1">
      <alignment horizontal="center" vertical="center" wrapText="1"/>
    </xf>
    <xf numFmtId="0" fontId="6" fillId="5" borderId="8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0" fontId="8" fillId="4" borderId="1" xfId="3" applyFont="1" applyFill="1" applyBorder="1" applyAlignment="1">
      <alignment horizontal="center" vertical="center" wrapText="1"/>
    </xf>
    <xf numFmtId="0" fontId="8" fillId="4" borderId="2" xfId="3" applyFont="1" applyFill="1" applyBorder="1" applyAlignment="1">
      <alignment horizontal="center" vertical="center" wrapText="1"/>
    </xf>
    <xf numFmtId="0" fontId="8" fillId="4" borderId="3" xfId="3" applyFont="1" applyFill="1" applyBorder="1" applyAlignment="1">
      <alignment horizontal="center" vertical="center" wrapText="1"/>
    </xf>
    <xf numFmtId="0" fontId="8" fillId="0" borderId="7" xfId="3" applyFont="1" applyBorder="1" applyAlignment="1">
      <alignment horizontal="right"/>
    </xf>
    <xf numFmtId="0" fontId="8" fillId="0" borderId="12" xfId="3" applyFont="1" applyBorder="1" applyAlignment="1">
      <alignment horizontal="right"/>
    </xf>
    <xf numFmtId="0" fontId="8" fillId="0" borderId="8" xfId="3" applyFont="1" applyBorder="1" applyAlignment="1">
      <alignment horizontal="right"/>
    </xf>
    <xf numFmtId="0" fontId="14" fillId="0" borderId="0" xfId="3" applyFont="1" applyAlignment="1">
      <alignment horizontal="center"/>
    </xf>
    <xf numFmtId="0" fontId="9" fillId="2" borderId="7" xfId="3" applyFont="1" applyFill="1" applyBorder="1" applyAlignment="1">
      <alignment horizontal="center" vertical="center" wrapText="1"/>
    </xf>
    <xf numFmtId="0" fontId="9" fillId="2" borderId="12" xfId="3" applyFont="1" applyFill="1" applyBorder="1" applyAlignment="1">
      <alignment horizontal="center" vertical="center" wrapText="1"/>
    </xf>
    <xf numFmtId="0" fontId="9" fillId="2" borderId="8" xfId="3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/>
    </xf>
    <xf numFmtId="0" fontId="9" fillId="2" borderId="7" xfId="3" applyFont="1" applyFill="1" applyBorder="1" applyAlignment="1">
      <alignment horizontal="left" vertical="center" wrapText="1"/>
    </xf>
    <xf numFmtId="0" fontId="9" fillId="2" borderId="12" xfId="3" applyFont="1" applyFill="1" applyBorder="1" applyAlignment="1">
      <alignment horizontal="left" vertical="center" wrapText="1"/>
    </xf>
    <xf numFmtId="0" fontId="9" fillId="2" borderId="8" xfId="3" applyFont="1" applyFill="1" applyBorder="1" applyAlignment="1">
      <alignment horizontal="left" vertical="center" wrapText="1"/>
    </xf>
    <xf numFmtId="0" fontId="9" fillId="2" borderId="4" xfId="3" applyFont="1" applyFill="1" applyBorder="1" applyAlignment="1">
      <alignment horizontal="left"/>
    </xf>
  </cellXfs>
  <cellStyles count="6">
    <cellStyle name="Hiperlink" xfId="5" builtinId="8"/>
    <cellStyle name="Moeda 2" xfId="4"/>
    <cellStyle name="Normal" xfId="0" builtinId="0"/>
    <cellStyle name="Normal 2" xfId="3"/>
    <cellStyle name="Porcentagem" xfId="2" builtinId="5"/>
    <cellStyle name="Vírgula" xfId="1" builtinId="3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76199</xdr:colOff>
      <xdr:row>19</xdr:row>
      <xdr:rowOff>152400</xdr:rowOff>
    </xdr:from>
    <xdr:to>
      <xdr:col>9</xdr:col>
      <xdr:colOff>904874</xdr:colOff>
      <xdr:row>19</xdr:row>
      <xdr:rowOff>419100</xdr:rowOff>
    </xdr:to>
    <xdr:sp macro="" textlink="">
      <xdr:nvSpPr>
        <xdr:cNvPr id="2" name="Seta: para a Esquerda 1">
          <a:extLst>
            <a:ext uri="{FF2B5EF4-FFF2-40B4-BE49-F238E27FC236}">
              <a16:creationId xmlns:a16="http://schemas.microsoft.com/office/drawing/2014/main" id="{34D54639-7740-47BA-B7BD-834EAAED4BFC}"/>
            </a:ext>
          </a:extLst>
        </xdr:cNvPr>
        <xdr:cNvSpPr/>
      </xdr:nvSpPr>
      <xdr:spPr>
        <a:xfrm>
          <a:off x="8067674" y="4391025"/>
          <a:ext cx="828675" cy="2667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57149</xdr:colOff>
      <xdr:row>18</xdr:row>
      <xdr:rowOff>171450</xdr:rowOff>
    </xdr:from>
    <xdr:to>
      <xdr:col>9</xdr:col>
      <xdr:colOff>885824</xdr:colOff>
      <xdr:row>18</xdr:row>
      <xdr:rowOff>438150</xdr:rowOff>
    </xdr:to>
    <xdr:sp macro="" textlink="">
      <xdr:nvSpPr>
        <xdr:cNvPr id="3" name="Seta: para a Esquerda 2">
          <a:extLst>
            <a:ext uri="{FF2B5EF4-FFF2-40B4-BE49-F238E27FC236}">
              <a16:creationId xmlns:a16="http://schemas.microsoft.com/office/drawing/2014/main" id="{4F36611D-268E-48D5-BCF9-DEEC2CD26447}"/>
            </a:ext>
          </a:extLst>
        </xdr:cNvPr>
        <xdr:cNvSpPr/>
      </xdr:nvSpPr>
      <xdr:spPr>
        <a:xfrm>
          <a:off x="8048624" y="3829050"/>
          <a:ext cx="828675" cy="2667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66675</xdr:colOff>
      <xdr:row>20</xdr:row>
      <xdr:rowOff>38100</xdr:rowOff>
    </xdr:from>
    <xdr:to>
      <xdr:col>9</xdr:col>
      <xdr:colOff>895350</xdr:colOff>
      <xdr:row>20</xdr:row>
      <xdr:rowOff>304800</xdr:rowOff>
    </xdr:to>
    <xdr:sp macro="" textlink="">
      <xdr:nvSpPr>
        <xdr:cNvPr id="4" name="Seta: para a Esquerda 3">
          <a:extLst>
            <a:ext uri="{FF2B5EF4-FFF2-40B4-BE49-F238E27FC236}">
              <a16:creationId xmlns:a16="http://schemas.microsoft.com/office/drawing/2014/main" id="{112F0C82-0407-41FF-92EA-36801E7B0776}"/>
            </a:ext>
          </a:extLst>
        </xdr:cNvPr>
        <xdr:cNvSpPr/>
      </xdr:nvSpPr>
      <xdr:spPr>
        <a:xfrm>
          <a:off x="8058150" y="4838700"/>
          <a:ext cx="828675" cy="2667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47625</xdr:colOff>
      <xdr:row>37</xdr:row>
      <xdr:rowOff>66675</xdr:rowOff>
    </xdr:from>
    <xdr:to>
      <xdr:col>12</xdr:col>
      <xdr:colOff>876300</xdr:colOff>
      <xdr:row>38</xdr:row>
      <xdr:rowOff>390525</xdr:rowOff>
    </xdr:to>
    <xdr:sp macro="" textlink="">
      <xdr:nvSpPr>
        <xdr:cNvPr id="5" name="Seta: para a Esquerda 4">
          <a:extLst>
            <a:ext uri="{FF2B5EF4-FFF2-40B4-BE49-F238E27FC236}">
              <a16:creationId xmlns:a16="http://schemas.microsoft.com/office/drawing/2014/main" id="{441E0519-B2D5-4188-AA1C-7702A68AF115}"/>
            </a:ext>
          </a:extLst>
        </xdr:cNvPr>
        <xdr:cNvSpPr/>
      </xdr:nvSpPr>
      <xdr:spPr>
        <a:xfrm>
          <a:off x="10896600" y="8029575"/>
          <a:ext cx="828675" cy="4857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600074</xdr:colOff>
      <xdr:row>37</xdr:row>
      <xdr:rowOff>87637</xdr:rowOff>
    </xdr:from>
    <xdr:to>
      <xdr:col>6</xdr:col>
      <xdr:colOff>1209673</xdr:colOff>
      <xdr:row>38</xdr:row>
      <xdr:rowOff>285754</xdr:rowOff>
    </xdr:to>
    <xdr:sp macro="" textlink="">
      <xdr:nvSpPr>
        <xdr:cNvPr id="6" name="Chave Direita 5">
          <a:extLst>
            <a:ext uri="{FF2B5EF4-FFF2-40B4-BE49-F238E27FC236}">
              <a16:creationId xmlns:a16="http://schemas.microsoft.com/office/drawing/2014/main" id="{FD748F1A-EAD4-4A0F-8060-183E84C9CCFB}"/>
            </a:ext>
          </a:extLst>
        </xdr:cNvPr>
        <xdr:cNvSpPr/>
      </xdr:nvSpPr>
      <xdr:spPr>
        <a:xfrm rot="5400000">
          <a:off x="3801428" y="6068383"/>
          <a:ext cx="360042" cy="4324349"/>
        </a:xfrm>
        <a:prstGeom prst="rightBrace">
          <a:avLst/>
        </a:prstGeom>
        <a:ln w="412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58738</xdr:colOff>
      <xdr:row>40</xdr:row>
      <xdr:rowOff>31750</xdr:rowOff>
    </xdr:from>
    <xdr:to>
      <xdr:col>12</xdr:col>
      <xdr:colOff>887413</xdr:colOff>
      <xdr:row>40</xdr:row>
      <xdr:rowOff>514350</xdr:rowOff>
    </xdr:to>
    <xdr:sp macro="" textlink="">
      <xdr:nvSpPr>
        <xdr:cNvPr id="7" name="Seta: para a Esquerda 6">
          <a:extLst>
            <a:ext uri="{FF2B5EF4-FFF2-40B4-BE49-F238E27FC236}">
              <a16:creationId xmlns:a16="http://schemas.microsoft.com/office/drawing/2014/main" id="{517B98E5-EF11-4CBC-8BDB-433A16350E80}"/>
            </a:ext>
          </a:extLst>
        </xdr:cNvPr>
        <xdr:cNvSpPr/>
      </xdr:nvSpPr>
      <xdr:spPr>
        <a:xfrm>
          <a:off x="11393488" y="8715375"/>
          <a:ext cx="828675" cy="482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114300</xdr:colOff>
      <xdr:row>51</xdr:row>
      <xdr:rowOff>85725</xdr:rowOff>
    </xdr:from>
    <xdr:to>
      <xdr:col>6</xdr:col>
      <xdr:colOff>942975</xdr:colOff>
      <xdr:row>55</xdr:row>
      <xdr:rowOff>114300</xdr:rowOff>
    </xdr:to>
    <xdr:sp macro="" textlink="">
      <xdr:nvSpPr>
        <xdr:cNvPr id="8" name="Seta: para a Esquerda 7">
          <a:extLst>
            <a:ext uri="{FF2B5EF4-FFF2-40B4-BE49-F238E27FC236}">
              <a16:creationId xmlns:a16="http://schemas.microsoft.com/office/drawing/2014/main" id="{74D8EC5D-9418-4CAE-B4F2-E115E264E957}"/>
            </a:ext>
          </a:extLst>
        </xdr:cNvPr>
        <xdr:cNvSpPr/>
      </xdr:nvSpPr>
      <xdr:spPr>
        <a:xfrm>
          <a:off x="5048250" y="10839450"/>
          <a:ext cx="828675" cy="7048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152400</xdr:colOff>
      <xdr:row>56</xdr:row>
      <xdr:rowOff>38100</xdr:rowOff>
    </xdr:from>
    <xdr:to>
      <xdr:col>6</xdr:col>
      <xdr:colOff>981075</xdr:colOff>
      <xdr:row>56</xdr:row>
      <xdr:rowOff>314325</xdr:rowOff>
    </xdr:to>
    <xdr:sp macro="" textlink="">
      <xdr:nvSpPr>
        <xdr:cNvPr id="9" name="Seta: para a Esquerda 8">
          <a:extLst>
            <a:ext uri="{FF2B5EF4-FFF2-40B4-BE49-F238E27FC236}">
              <a16:creationId xmlns:a16="http://schemas.microsoft.com/office/drawing/2014/main" id="{F76CBA57-92E0-47EA-B2D4-0373D52B3CE5}"/>
            </a:ext>
          </a:extLst>
        </xdr:cNvPr>
        <xdr:cNvSpPr/>
      </xdr:nvSpPr>
      <xdr:spPr>
        <a:xfrm>
          <a:off x="5086350" y="11630025"/>
          <a:ext cx="828675" cy="2762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16</xdr:col>
      <xdr:colOff>85724</xdr:colOff>
      <xdr:row>69</xdr:row>
      <xdr:rowOff>100012</xdr:rowOff>
    </xdr:from>
    <xdr:to>
      <xdr:col>17</xdr:col>
      <xdr:colOff>95249</xdr:colOff>
      <xdr:row>71</xdr:row>
      <xdr:rowOff>138111</xdr:rowOff>
    </xdr:to>
    <xdr:sp macro="" textlink="">
      <xdr:nvSpPr>
        <xdr:cNvPr id="10" name="Seta: para Cima 9">
          <a:extLst>
            <a:ext uri="{FF2B5EF4-FFF2-40B4-BE49-F238E27FC236}">
              <a16:creationId xmlns:a16="http://schemas.microsoft.com/office/drawing/2014/main" id="{1A649B1A-1F67-44FA-A836-DE570CCE2FDD}"/>
            </a:ext>
          </a:extLst>
        </xdr:cNvPr>
        <xdr:cNvSpPr/>
      </xdr:nvSpPr>
      <xdr:spPr>
        <a:xfrm>
          <a:off x="15397162" y="14649450"/>
          <a:ext cx="1668462" cy="355599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16</xdr:col>
      <xdr:colOff>28574</xdr:colOff>
      <xdr:row>73</xdr:row>
      <xdr:rowOff>295275</xdr:rowOff>
    </xdr:from>
    <xdr:to>
      <xdr:col>17</xdr:col>
      <xdr:colOff>38099</xdr:colOff>
      <xdr:row>76</xdr:row>
      <xdr:rowOff>9524</xdr:rowOff>
    </xdr:to>
    <xdr:sp macro="" textlink="">
      <xdr:nvSpPr>
        <xdr:cNvPr id="11" name="Seta: para Cima 10">
          <a:extLst>
            <a:ext uri="{FF2B5EF4-FFF2-40B4-BE49-F238E27FC236}">
              <a16:creationId xmlns:a16="http://schemas.microsoft.com/office/drawing/2014/main" id="{77F395E6-B0EA-4D72-8A20-444C5751D68E}"/>
            </a:ext>
          </a:extLst>
        </xdr:cNvPr>
        <xdr:cNvSpPr/>
      </xdr:nvSpPr>
      <xdr:spPr>
        <a:xfrm rot="10800000">
          <a:off x="14754224" y="15706725"/>
          <a:ext cx="1666875" cy="361949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733426</xdr:colOff>
      <xdr:row>76</xdr:row>
      <xdr:rowOff>114300</xdr:rowOff>
    </xdr:from>
    <xdr:to>
      <xdr:col>5</xdr:col>
      <xdr:colOff>1333501</xdr:colOff>
      <xdr:row>77</xdr:row>
      <xdr:rowOff>152399</xdr:rowOff>
    </xdr:to>
    <xdr:sp macro="" textlink="">
      <xdr:nvSpPr>
        <xdr:cNvPr id="12" name="Seta: para Cima 11">
          <a:extLst>
            <a:ext uri="{FF2B5EF4-FFF2-40B4-BE49-F238E27FC236}">
              <a16:creationId xmlns:a16="http://schemas.microsoft.com/office/drawing/2014/main" id="{19C1A35D-A750-484A-9564-6C707613970B}"/>
            </a:ext>
          </a:extLst>
        </xdr:cNvPr>
        <xdr:cNvSpPr/>
      </xdr:nvSpPr>
      <xdr:spPr>
        <a:xfrm>
          <a:off x="3562351" y="16173450"/>
          <a:ext cx="1352550" cy="200024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T83"/>
  <sheetViews>
    <sheetView showGridLines="0" topLeftCell="A3" zoomScale="120" zoomScaleNormal="120" workbookViewId="0">
      <selection activeCell="K42" sqref="K42"/>
    </sheetView>
  </sheetViews>
  <sheetFormatPr defaultRowHeight="12.75" x14ac:dyDescent="0.2"/>
  <cols>
    <col min="1" max="3" width="9.140625" style="1"/>
    <col min="4" max="4" width="15" style="1" customWidth="1"/>
    <col min="5" max="5" width="11.28515625" style="1" customWidth="1"/>
    <col min="6" max="6" width="20.28515625" style="1" customWidth="1"/>
    <col min="7" max="7" width="18.28515625" style="1" customWidth="1"/>
    <col min="8" max="8" width="9.140625" style="1"/>
    <col min="9" max="9" width="18.42578125" style="1" customWidth="1"/>
    <col min="10" max="10" width="14.28515625" style="1" bestFit="1" customWidth="1"/>
    <col min="11" max="12" width="17.85546875" style="1" customWidth="1"/>
    <col min="13" max="13" width="15.42578125" style="1" customWidth="1"/>
    <col min="14" max="14" width="14.140625" style="1" customWidth="1"/>
    <col min="15" max="16" width="15" style="1" bestFit="1" customWidth="1"/>
    <col min="17" max="17" width="24.85546875" style="1" bestFit="1" customWidth="1"/>
    <col min="18" max="19" width="13.85546875" style="1" customWidth="1"/>
    <col min="20" max="20" width="14.140625" style="1" customWidth="1"/>
    <col min="21" max="16384" width="9.140625" style="1"/>
  </cols>
  <sheetData>
    <row r="1" spans="4:19" x14ac:dyDescent="0.2">
      <c r="D1" s="109" t="s">
        <v>104</v>
      </c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4:19" x14ac:dyDescent="0.2"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4:19" ht="51" customHeight="1" x14ac:dyDescent="0.2"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</row>
    <row r="5" spans="4:19" x14ac:dyDescent="0.2"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</row>
    <row r="6" spans="4:19" x14ac:dyDescent="0.2"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</row>
    <row r="9" spans="4:19" ht="15" customHeight="1" x14ac:dyDescent="0.2">
      <c r="D9" s="79" t="s">
        <v>92</v>
      </c>
      <c r="E9" s="79"/>
      <c r="F9" s="79"/>
      <c r="G9" s="79"/>
      <c r="H9" s="79"/>
      <c r="I9" s="79"/>
    </row>
    <row r="10" spans="4:19" x14ac:dyDescent="0.2">
      <c r="D10" s="79"/>
      <c r="E10" s="79"/>
      <c r="F10" s="79"/>
      <c r="G10" s="79"/>
      <c r="H10" s="79"/>
      <c r="I10" s="79"/>
    </row>
    <row r="11" spans="4:19" x14ac:dyDescent="0.2">
      <c r="E11" s="2" t="s">
        <v>0</v>
      </c>
      <c r="F11" s="2" t="s">
        <v>1</v>
      </c>
      <c r="G11" s="2" t="s">
        <v>2</v>
      </c>
      <c r="H11" s="2"/>
      <c r="I11" s="2" t="s">
        <v>3</v>
      </c>
      <c r="J11" s="2"/>
    </row>
    <row r="12" spans="4:19" ht="15.75" customHeight="1" x14ac:dyDescent="0.2">
      <c r="D12" s="3"/>
      <c r="E12" s="111" t="s">
        <v>4</v>
      </c>
      <c r="F12" s="80" t="s">
        <v>5</v>
      </c>
      <c r="G12" s="80" t="s">
        <v>6</v>
      </c>
      <c r="I12" s="80" t="s">
        <v>7</v>
      </c>
    </row>
    <row r="13" spans="4:19" ht="15.75" customHeight="1" x14ac:dyDescent="0.2">
      <c r="D13" s="4" t="s">
        <v>8</v>
      </c>
      <c r="E13" s="112"/>
      <c r="F13" s="85"/>
      <c r="G13" s="85"/>
      <c r="I13" s="85"/>
    </row>
    <row r="14" spans="4:19" ht="15.75" customHeight="1" x14ac:dyDescent="0.2">
      <c r="D14" s="5"/>
      <c r="E14" s="113"/>
      <c r="F14" s="81"/>
      <c r="G14" s="81"/>
      <c r="I14" s="81"/>
    </row>
    <row r="15" spans="4:19" ht="15" x14ac:dyDescent="0.25">
      <c r="D15" s="6" t="s">
        <v>9</v>
      </c>
      <c r="E15" s="64"/>
      <c r="F15" s="7">
        <v>14607.74</v>
      </c>
      <c r="G15" s="7">
        <v>9495.0300000000007</v>
      </c>
      <c r="I15" s="7">
        <f>E15*F15</f>
        <v>0</v>
      </c>
    </row>
    <row r="16" spans="4:19" ht="15" x14ac:dyDescent="0.25">
      <c r="D16" s="6" t="s">
        <v>10</v>
      </c>
      <c r="E16" s="64"/>
      <c r="F16" s="7">
        <v>12940.02</v>
      </c>
      <c r="G16" s="7">
        <v>8411.01</v>
      </c>
      <c r="I16" s="7">
        <f>E16*F16</f>
        <v>0</v>
      </c>
    </row>
    <row r="17" spans="4:14" ht="15" x14ac:dyDescent="0.25">
      <c r="D17" s="6" t="s">
        <v>11</v>
      </c>
      <c r="E17" s="64"/>
      <c r="F17" s="7">
        <v>11382.88</v>
      </c>
      <c r="G17" s="7">
        <v>7398.87</v>
      </c>
      <c r="I17" s="7">
        <f t="shared" ref="I17:I18" si="0">E17*F17</f>
        <v>0</v>
      </c>
    </row>
    <row r="18" spans="4:14" ht="15" x14ac:dyDescent="0.25">
      <c r="D18" s="6" t="s">
        <v>12</v>
      </c>
      <c r="E18" s="64"/>
      <c r="F18" s="7">
        <v>9216.74</v>
      </c>
      <c r="G18" s="7">
        <v>5990.88</v>
      </c>
      <c r="I18" s="7">
        <f t="shared" si="0"/>
        <v>0</v>
      </c>
      <c r="K18" s="20"/>
    </row>
    <row r="19" spans="4:14" ht="45.75" customHeight="1" x14ac:dyDescent="0.2">
      <c r="D19" s="8" t="s">
        <v>13</v>
      </c>
      <c r="E19" s="9">
        <f>SUM(E15:E18)</f>
        <v>0</v>
      </c>
      <c r="G19" s="103" t="s">
        <v>14</v>
      </c>
      <c r="H19" s="104"/>
      <c r="I19" s="10">
        <f>SUM(I15:I18)</f>
        <v>0</v>
      </c>
      <c r="K19" s="11" t="s">
        <v>15</v>
      </c>
    </row>
    <row r="20" spans="4:14" ht="44.25" customHeight="1" x14ac:dyDescent="0.2">
      <c r="G20" s="105" t="s">
        <v>16</v>
      </c>
      <c r="H20" s="106"/>
      <c r="I20" s="65"/>
      <c r="K20" s="11" t="s">
        <v>17</v>
      </c>
    </row>
    <row r="21" spans="4:14" ht="30" customHeight="1" x14ac:dyDescent="0.2">
      <c r="E21" s="55"/>
      <c r="G21" s="107" t="s">
        <v>18</v>
      </c>
      <c r="H21" s="108"/>
      <c r="I21" s="51">
        <f>I19+I20</f>
        <v>0</v>
      </c>
      <c r="K21" s="11" t="s">
        <v>19</v>
      </c>
    </row>
    <row r="22" spans="4:14" ht="15.75" customHeight="1" x14ac:dyDescent="0.2">
      <c r="G22" s="12"/>
      <c r="H22" s="12"/>
      <c r="I22" s="13"/>
    </row>
    <row r="23" spans="4:14" x14ac:dyDescent="0.2">
      <c r="G23" s="12"/>
      <c r="H23" s="12"/>
      <c r="I23" s="13"/>
      <c r="N23" s="54"/>
    </row>
    <row r="24" spans="4:14" x14ac:dyDescent="0.2">
      <c r="G24" s="12"/>
      <c r="H24" s="12"/>
      <c r="I24" s="13"/>
    </row>
    <row r="25" spans="4:14" ht="15" customHeight="1" x14ac:dyDescent="0.2">
      <c r="G25" s="12"/>
      <c r="H25" s="12"/>
      <c r="I25" s="13"/>
      <c r="N25" s="60"/>
    </row>
    <row r="26" spans="4:14" x14ac:dyDescent="0.2">
      <c r="G26" s="12"/>
      <c r="H26" s="12"/>
      <c r="I26" s="13"/>
    </row>
    <row r="27" spans="4:14" x14ac:dyDescent="0.2">
      <c r="D27" s="79" t="s">
        <v>93</v>
      </c>
      <c r="E27" s="79"/>
      <c r="F27" s="79"/>
      <c r="G27" s="79"/>
      <c r="H27" s="79"/>
      <c r="I27" s="79"/>
      <c r="J27" s="79"/>
      <c r="K27" s="79"/>
      <c r="L27" s="79"/>
    </row>
    <row r="28" spans="4:14" x14ac:dyDescent="0.2">
      <c r="D28" s="79"/>
      <c r="E28" s="79"/>
      <c r="F28" s="79"/>
      <c r="G28" s="79"/>
      <c r="H28" s="79"/>
      <c r="I28" s="79"/>
      <c r="J28" s="79"/>
      <c r="K28" s="79"/>
      <c r="L28" s="79"/>
    </row>
    <row r="29" spans="4:14" x14ac:dyDescent="0.2">
      <c r="D29" s="2"/>
      <c r="E29" s="2" t="s">
        <v>20</v>
      </c>
      <c r="F29" s="2" t="s">
        <v>21</v>
      </c>
      <c r="G29" s="2" t="s">
        <v>22</v>
      </c>
      <c r="H29" s="2"/>
      <c r="I29" s="2"/>
      <c r="J29" s="2" t="s">
        <v>23</v>
      </c>
      <c r="K29" s="2" t="s">
        <v>24</v>
      </c>
      <c r="L29" s="2" t="s">
        <v>25</v>
      </c>
    </row>
    <row r="30" spans="4:14" x14ac:dyDescent="0.2">
      <c r="D30" s="3"/>
      <c r="E30" s="80" t="s">
        <v>5</v>
      </c>
      <c r="F30" s="80" t="s">
        <v>6</v>
      </c>
      <c r="G30" s="80" t="s">
        <v>26</v>
      </c>
      <c r="I30" s="3"/>
      <c r="J30" s="80" t="s">
        <v>5</v>
      </c>
      <c r="K30" s="80" t="s">
        <v>6</v>
      </c>
      <c r="L30" s="80" t="s">
        <v>26</v>
      </c>
    </row>
    <row r="31" spans="4:14" x14ac:dyDescent="0.2">
      <c r="D31" s="4" t="s">
        <v>8</v>
      </c>
      <c r="E31" s="85"/>
      <c r="F31" s="85"/>
      <c r="G31" s="85"/>
      <c r="I31" s="4" t="s">
        <v>8</v>
      </c>
      <c r="J31" s="85"/>
      <c r="K31" s="85"/>
      <c r="L31" s="85"/>
    </row>
    <row r="32" spans="4:14" x14ac:dyDescent="0.2">
      <c r="D32" s="5"/>
      <c r="E32" s="81"/>
      <c r="F32" s="81"/>
      <c r="G32" s="81"/>
      <c r="I32" s="5"/>
      <c r="J32" s="81"/>
      <c r="K32" s="81"/>
      <c r="L32" s="81"/>
    </row>
    <row r="33" spans="4:20" ht="15" x14ac:dyDescent="0.25">
      <c r="D33" s="6" t="s">
        <v>9</v>
      </c>
      <c r="E33" s="66"/>
      <c r="F33" s="66"/>
      <c r="G33" s="15">
        <f>SUM(E33:F33)</f>
        <v>0</v>
      </c>
      <c r="I33" s="6" t="s">
        <v>9</v>
      </c>
      <c r="J33" s="7">
        <f t="shared" ref="J33:K36" si="1">E33*F15</f>
        <v>0</v>
      </c>
      <c r="K33" s="7">
        <f t="shared" si="1"/>
        <v>0</v>
      </c>
      <c r="L33" s="7">
        <f>SUM(J33:K33)</f>
        <v>0</v>
      </c>
    </row>
    <row r="34" spans="4:20" ht="15" x14ac:dyDescent="0.25">
      <c r="D34" s="6" t="s">
        <v>10</v>
      </c>
      <c r="E34" s="66"/>
      <c r="F34" s="66"/>
      <c r="G34" s="15">
        <f t="shared" ref="G34:G36" si="2">SUM(E34:F34)</f>
        <v>0</v>
      </c>
      <c r="I34" s="6" t="s">
        <v>10</v>
      </c>
      <c r="J34" s="7">
        <f t="shared" si="1"/>
        <v>0</v>
      </c>
      <c r="K34" s="7">
        <f t="shared" si="1"/>
        <v>0</v>
      </c>
      <c r="L34" s="7">
        <f t="shared" ref="L34:L36" si="3">SUM(J34:K34)</f>
        <v>0</v>
      </c>
    </row>
    <row r="35" spans="4:20" ht="15" x14ac:dyDescent="0.25">
      <c r="D35" s="6" t="s">
        <v>11</v>
      </c>
      <c r="E35" s="66"/>
      <c r="F35" s="66"/>
      <c r="G35" s="15">
        <f t="shared" si="2"/>
        <v>0</v>
      </c>
      <c r="I35" s="6" t="s">
        <v>11</v>
      </c>
      <c r="J35" s="7">
        <f t="shared" si="1"/>
        <v>0</v>
      </c>
      <c r="K35" s="7">
        <f t="shared" si="1"/>
        <v>0</v>
      </c>
      <c r="L35" s="7">
        <f t="shared" si="3"/>
        <v>0</v>
      </c>
    </row>
    <row r="36" spans="4:20" ht="15" x14ac:dyDescent="0.25">
      <c r="D36" s="6" t="s">
        <v>12</v>
      </c>
      <c r="E36" s="66"/>
      <c r="F36" s="66"/>
      <c r="G36" s="15">
        <f t="shared" si="2"/>
        <v>0</v>
      </c>
      <c r="I36" s="6" t="s">
        <v>12</v>
      </c>
      <c r="J36" s="7">
        <f t="shared" si="1"/>
        <v>0</v>
      </c>
      <c r="K36" s="7">
        <f t="shared" si="1"/>
        <v>0</v>
      </c>
      <c r="L36" s="7">
        <f t="shared" si="3"/>
        <v>0</v>
      </c>
    </row>
    <row r="37" spans="4:20" ht="13.5" thickBot="1" x14ac:dyDescent="0.25">
      <c r="D37" s="8" t="s">
        <v>13</v>
      </c>
      <c r="E37" s="9">
        <f>SUM(E33:E36)</f>
        <v>0</v>
      </c>
      <c r="F37" s="9">
        <f>SUM(F33:F36)</f>
        <v>0</v>
      </c>
      <c r="G37" s="9">
        <f>SUM(G33:G36)</f>
        <v>0</v>
      </c>
      <c r="H37" s="16"/>
      <c r="I37" s="8" t="s">
        <v>13</v>
      </c>
      <c r="J37" s="17">
        <f>SUM(J33:J36)</f>
        <v>0</v>
      </c>
      <c r="K37" s="17">
        <f>SUM(K33:K36)</f>
        <v>0</v>
      </c>
      <c r="L37" s="53">
        <f>SUM(L33:L36)</f>
        <v>0</v>
      </c>
    </row>
    <row r="38" spans="4:20" ht="12.75" customHeight="1" x14ac:dyDescent="0.2">
      <c r="I38" s="91" t="s">
        <v>99</v>
      </c>
      <c r="J38" s="91"/>
      <c r="K38" s="93" t="s">
        <v>27</v>
      </c>
      <c r="L38" s="95">
        <f>I21-L37</f>
        <v>0</v>
      </c>
      <c r="N38" s="97" t="s">
        <v>28</v>
      </c>
      <c r="O38" s="97"/>
      <c r="P38" s="97"/>
      <c r="Q38" s="97"/>
      <c r="R38" s="97"/>
    </row>
    <row r="39" spans="4:20" ht="36" customHeight="1" thickBot="1" x14ac:dyDescent="0.25">
      <c r="I39" s="92"/>
      <c r="J39" s="92"/>
      <c r="K39" s="94"/>
      <c r="L39" s="96"/>
      <c r="N39" s="97"/>
      <c r="O39" s="97"/>
      <c r="P39" s="97"/>
      <c r="Q39" s="97"/>
      <c r="R39" s="97"/>
    </row>
    <row r="40" spans="4:20" x14ac:dyDescent="0.2">
      <c r="D40" s="74" t="s">
        <v>64</v>
      </c>
      <c r="E40" s="74"/>
      <c r="F40" s="74"/>
      <c r="G40" s="74"/>
      <c r="I40" s="98" t="s">
        <v>100</v>
      </c>
      <c r="J40" s="99"/>
      <c r="K40" s="93" t="s">
        <v>29</v>
      </c>
      <c r="L40" s="101">
        <f>L38*0.8</f>
        <v>0</v>
      </c>
    </row>
    <row r="41" spans="4:20" ht="53.25" customHeight="1" x14ac:dyDescent="0.2">
      <c r="D41" s="74"/>
      <c r="E41" s="74"/>
      <c r="F41" s="74"/>
      <c r="G41" s="74"/>
      <c r="H41" s="12"/>
      <c r="I41" s="100"/>
      <c r="J41" s="100"/>
      <c r="K41" s="100"/>
      <c r="L41" s="102"/>
      <c r="N41" s="78" t="s">
        <v>30</v>
      </c>
      <c r="O41" s="78"/>
      <c r="P41" s="78"/>
      <c r="Q41" s="78"/>
      <c r="R41" s="78"/>
    </row>
    <row r="42" spans="4:20" x14ac:dyDescent="0.2">
      <c r="G42" s="12"/>
      <c r="H42" s="12"/>
      <c r="I42" s="13"/>
    </row>
    <row r="43" spans="4:20" x14ac:dyDescent="0.2">
      <c r="G43" s="12"/>
      <c r="H43" s="12"/>
      <c r="I43" s="13"/>
    </row>
    <row r="44" spans="4:20" x14ac:dyDescent="0.2">
      <c r="G44" s="12"/>
      <c r="H44" s="12"/>
      <c r="I44" s="13"/>
    </row>
    <row r="45" spans="4:20" x14ac:dyDescent="0.2">
      <c r="D45" s="87" t="s">
        <v>103</v>
      </c>
      <c r="E45" s="87"/>
      <c r="F45" s="87"/>
      <c r="L45" s="18"/>
    </row>
    <row r="46" spans="4:20" x14ac:dyDescent="0.2">
      <c r="D46" s="88"/>
      <c r="E46" s="88"/>
      <c r="F46" s="88"/>
    </row>
    <row r="47" spans="4:20" x14ac:dyDescent="0.2">
      <c r="D47" s="2"/>
      <c r="E47" s="2" t="s">
        <v>31</v>
      </c>
      <c r="F47" s="2" t="s">
        <v>32</v>
      </c>
    </row>
    <row r="48" spans="4:20" x14ac:dyDescent="0.2">
      <c r="D48" s="80" t="s">
        <v>8</v>
      </c>
      <c r="E48" s="80" t="s">
        <v>33</v>
      </c>
      <c r="F48" s="80" t="s">
        <v>34</v>
      </c>
      <c r="Q48" s="19"/>
      <c r="T48" s="89"/>
    </row>
    <row r="49" spans="4:20" x14ac:dyDescent="0.2">
      <c r="D49" s="85"/>
      <c r="E49" s="85"/>
      <c r="F49" s="85"/>
      <c r="Q49" s="19"/>
      <c r="T49" s="89"/>
    </row>
    <row r="50" spans="4:20" x14ac:dyDescent="0.2">
      <c r="D50" s="85"/>
      <c r="E50" s="85"/>
      <c r="F50" s="85"/>
      <c r="Q50" s="19"/>
      <c r="T50" s="89"/>
    </row>
    <row r="51" spans="4:20" x14ac:dyDescent="0.2">
      <c r="D51" s="81"/>
      <c r="E51" s="81"/>
      <c r="F51" s="81"/>
      <c r="Q51" s="18"/>
      <c r="S51" s="20"/>
      <c r="T51" s="20"/>
    </row>
    <row r="52" spans="4:20" ht="15" customHeight="1" x14ac:dyDescent="0.2">
      <c r="D52" s="6" t="s">
        <v>9</v>
      </c>
      <c r="E52" s="67"/>
      <c r="F52" s="21">
        <f>E52*F15</f>
        <v>0</v>
      </c>
      <c r="H52" s="90" t="s">
        <v>102</v>
      </c>
      <c r="I52" s="90"/>
      <c r="J52" s="90"/>
      <c r="K52" s="90"/>
      <c r="L52" s="90"/>
      <c r="M52" s="90"/>
      <c r="Q52" s="18"/>
      <c r="S52" s="20"/>
      <c r="T52" s="20"/>
    </row>
    <row r="53" spans="4:20" ht="12.75" customHeight="1" x14ac:dyDescent="0.2">
      <c r="D53" s="6" t="s">
        <v>10</v>
      </c>
      <c r="E53" s="67"/>
      <c r="F53" s="21">
        <f>E53*F16</f>
        <v>0</v>
      </c>
      <c r="H53" s="90"/>
      <c r="I53" s="90"/>
      <c r="J53" s="90"/>
      <c r="K53" s="90"/>
      <c r="L53" s="90"/>
      <c r="M53" s="90"/>
      <c r="Q53" s="18"/>
      <c r="S53" s="20"/>
      <c r="T53" s="20"/>
    </row>
    <row r="54" spans="4:20" ht="12.75" customHeight="1" x14ac:dyDescent="0.2">
      <c r="D54" s="6" t="s">
        <v>11</v>
      </c>
      <c r="E54" s="67"/>
      <c r="F54" s="21">
        <f>E54*F17</f>
        <v>0</v>
      </c>
      <c r="H54" s="90"/>
      <c r="I54" s="90"/>
      <c r="J54" s="90"/>
      <c r="K54" s="90"/>
      <c r="L54" s="90"/>
      <c r="M54" s="90"/>
      <c r="Q54" s="18"/>
      <c r="S54" s="20"/>
      <c r="T54" s="20"/>
    </row>
    <row r="55" spans="4:20" ht="12.75" customHeight="1" x14ac:dyDescent="0.2">
      <c r="D55" s="6" t="s">
        <v>12</v>
      </c>
      <c r="E55" s="67"/>
      <c r="F55" s="21">
        <f>E55*F18</f>
        <v>0</v>
      </c>
      <c r="H55" s="90"/>
      <c r="I55" s="90"/>
      <c r="J55" s="90"/>
      <c r="K55" s="90"/>
      <c r="L55" s="90"/>
      <c r="M55" s="90"/>
      <c r="Q55" s="22"/>
    </row>
    <row r="56" spans="4:20" ht="12.75" customHeight="1" x14ac:dyDescent="0.2">
      <c r="D56" s="23" t="s">
        <v>35</v>
      </c>
      <c r="E56" s="23">
        <f>SUM(E52:E55)</f>
        <v>0</v>
      </c>
      <c r="F56" s="24">
        <f>SUM(F52:F55)</f>
        <v>0</v>
      </c>
      <c r="H56" s="90"/>
      <c r="I56" s="90"/>
      <c r="J56" s="90"/>
      <c r="K56" s="90"/>
      <c r="L56" s="90"/>
      <c r="M56" s="90"/>
    </row>
    <row r="57" spans="4:20" ht="27" customHeight="1" x14ac:dyDescent="0.2">
      <c r="D57" s="76" t="s">
        <v>36</v>
      </c>
      <c r="E57" s="77"/>
      <c r="F57" s="25">
        <f>L40-F56</f>
        <v>0</v>
      </c>
      <c r="H57" s="78" t="s">
        <v>101</v>
      </c>
      <c r="I57" s="78"/>
      <c r="J57" s="78"/>
      <c r="K57" s="78"/>
      <c r="L57" s="78"/>
      <c r="M57" s="26"/>
    </row>
    <row r="58" spans="4:20" x14ac:dyDescent="0.2">
      <c r="D58" s="22"/>
      <c r="E58" s="22"/>
      <c r="F58" s="27"/>
    </row>
    <row r="60" spans="4:20" ht="33" customHeight="1" x14ac:dyDescent="0.2">
      <c r="D60" s="79" t="s">
        <v>37</v>
      </c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</row>
    <row r="61" spans="4:20" x14ac:dyDescent="0.2">
      <c r="E61" s="2" t="s">
        <v>38</v>
      </c>
      <c r="F61" s="2" t="s">
        <v>39</v>
      </c>
      <c r="G61" s="2" t="s">
        <v>40</v>
      </c>
      <c r="H61" s="2" t="s">
        <v>41</v>
      </c>
      <c r="I61" s="2" t="s">
        <v>42</v>
      </c>
      <c r="J61" s="2" t="s">
        <v>43</v>
      </c>
      <c r="K61" s="2" t="s">
        <v>44</v>
      </c>
      <c r="L61" s="2" t="s">
        <v>45</v>
      </c>
      <c r="O61" s="2" t="s">
        <v>46</v>
      </c>
      <c r="P61" s="2" t="s">
        <v>47</v>
      </c>
      <c r="Q61" s="2" t="s">
        <v>48</v>
      </c>
    </row>
    <row r="62" spans="4:20" x14ac:dyDescent="0.2">
      <c r="D62" s="80" t="s">
        <v>8</v>
      </c>
      <c r="E62" s="82" t="s">
        <v>6</v>
      </c>
      <c r="F62" s="83"/>
      <c r="G62" s="83"/>
      <c r="H62" s="84"/>
      <c r="I62" s="82" t="s">
        <v>49</v>
      </c>
      <c r="J62" s="83"/>
      <c r="K62" s="84"/>
      <c r="L62" s="80" t="s">
        <v>50</v>
      </c>
      <c r="N62" s="3"/>
      <c r="O62" s="86" t="s">
        <v>51</v>
      </c>
      <c r="P62" s="86"/>
      <c r="Q62" s="3" t="s">
        <v>26</v>
      </c>
    </row>
    <row r="63" spans="4:20" ht="24" x14ac:dyDescent="0.2">
      <c r="D63" s="81"/>
      <c r="E63" s="28" t="s">
        <v>52</v>
      </c>
      <c r="F63" s="28" t="s">
        <v>53</v>
      </c>
      <c r="G63" s="58" t="s">
        <v>54</v>
      </c>
      <c r="H63" s="28" t="s">
        <v>35</v>
      </c>
      <c r="I63" s="28" t="s">
        <v>55</v>
      </c>
      <c r="J63" s="58" t="s">
        <v>56</v>
      </c>
      <c r="K63" s="28" t="s">
        <v>105</v>
      </c>
      <c r="L63" s="85"/>
      <c r="N63" s="4" t="s">
        <v>8</v>
      </c>
      <c r="O63" s="4" t="s">
        <v>6</v>
      </c>
      <c r="P63" s="4" t="s">
        <v>49</v>
      </c>
      <c r="Q63" s="4"/>
    </row>
    <row r="64" spans="4:20" x14ac:dyDescent="0.2">
      <c r="D64" s="28"/>
      <c r="E64" s="28"/>
      <c r="F64" s="28"/>
      <c r="G64" s="58"/>
      <c r="H64" s="28"/>
      <c r="I64" s="28"/>
      <c r="J64" s="58"/>
      <c r="K64" s="28"/>
      <c r="L64" s="5"/>
      <c r="N64" s="5"/>
      <c r="O64" s="5"/>
      <c r="P64" s="5"/>
      <c r="Q64" s="5"/>
    </row>
    <row r="65" spans="4:18" ht="15" x14ac:dyDescent="0.25">
      <c r="D65" s="6" t="s">
        <v>9</v>
      </c>
      <c r="E65" s="66"/>
      <c r="F65" s="66"/>
      <c r="G65" s="66">
        <f>IF(E52=1,1,+(+(ROUNDDOWN(E52/2,0))))</f>
        <v>0</v>
      </c>
      <c r="H65" s="14">
        <f>SUM(E65:G65)</f>
        <v>0</v>
      </c>
      <c r="I65" s="66"/>
      <c r="J65" s="66">
        <f>IF(E52=1,0,+('planilha transformação cj'!E52-(ROUNDDOWN(E52/2,0))))</f>
        <v>0</v>
      </c>
      <c r="K65" s="66">
        <f>I65+J65</f>
        <v>0</v>
      </c>
      <c r="L65" s="56">
        <f>H65+K65</f>
        <v>0</v>
      </c>
      <c r="N65" s="6" t="s">
        <v>9</v>
      </c>
      <c r="O65" s="7">
        <f>H65*G15</f>
        <v>0</v>
      </c>
      <c r="P65" s="7">
        <f>K65*F15</f>
        <v>0</v>
      </c>
      <c r="Q65" s="29">
        <f>SUM(O65:P65)</f>
        <v>0</v>
      </c>
    </row>
    <row r="66" spans="4:18" ht="15" x14ac:dyDescent="0.25">
      <c r="D66" s="6" t="s">
        <v>10</v>
      </c>
      <c r="E66" s="66"/>
      <c r="F66" s="66"/>
      <c r="G66" s="66">
        <f>IF(E53=1,1,+(+(ROUNDDOWN(E53/2,0))))</f>
        <v>0</v>
      </c>
      <c r="H66" s="14">
        <f t="shared" ref="H66:H68" si="4">SUM(E66:G66)</f>
        <v>0</v>
      </c>
      <c r="I66" s="66"/>
      <c r="J66" s="66">
        <f>IF(E53=1,0,+('planilha transformação cj'!E53-(ROUNDDOWN(E53/2,0))))</f>
        <v>0</v>
      </c>
      <c r="K66" s="66">
        <f t="shared" ref="K66:K68" si="5">I66+J66</f>
        <v>0</v>
      </c>
      <c r="L66" s="56">
        <f>H66+K66</f>
        <v>0</v>
      </c>
      <c r="N66" s="6" t="s">
        <v>10</v>
      </c>
      <c r="O66" s="7">
        <f>H66*G16</f>
        <v>0</v>
      </c>
      <c r="P66" s="7">
        <f>K66*F16</f>
        <v>0</v>
      </c>
      <c r="Q66" s="29">
        <f t="shared" ref="Q66:Q68" si="6">SUM(O66:P66)</f>
        <v>0</v>
      </c>
    </row>
    <row r="67" spans="4:18" ht="15" x14ac:dyDescent="0.25">
      <c r="D67" s="6" t="s">
        <v>11</v>
      </c>
      <c r="E67" s="66"/>
      <c r="F67" s="66"/>
      <c r="G67" s="66">
        <f>IF(E54=1,1,+(+(ROUNDDOWN(E54/2,0))))</f>
        <v>0</v>
      </c>
      <c r="H67" s="14">
        <f t="shared" si="4"/>
        <v>0</v>
      </c>
      <c r="I67" s="66"/>
      <c r="J67" s="66">
        <f>IF(E54=1,0,+('planilha transformação cj'!E54-(ROUNDDOWN(E54/2,0))))</f>
        <v>0</v>
      </c>
      <c r="K67" s="66">
        <f t="shared" si="5"/>
        <v>0</v>
      </c>
      <c r="L67" s="56">
        <f>H67+K67</f>
        <v>0</v>
      </c>
      <c r="N67" s="6" t="s">
        <v>11</v>
      </c>
      <c r="O67" s="7">
        <f>H67*G17</f>
        <v>0</v>
      </c>
      <c r="P67" s="7">
        <f>K67*F17</f>
        <v>0</v>
      </c>
      <c r="Q67" s="29">
        <f t="shared" si="6"/>
        <v>0</v>
      </c>
    </row>
    <row r="68" spans="4:18" ht="15" x14ac:dyDescent="0.25">
      <c r="D68" s="6" t="s">
        <v>12</v>
      </c>
      <c r="E68" s="66"/>
      <c r="F68" s="66"/>
      <c r="G68" s="66">
        <f>IF(E55=1,1,+(+(ROUNDDOWN(E55/2,0))))</f>
        <v>0</v>
      </c>
      <c r="H68" s="14">
        <f t="shared" si="4"/>
        <v>0</v>
      </c>
      <c r="I68" s="66"/>
      <c r="J68" s="66">
        <f>IF(E55=1,0,+('planilha transformação cj'!E55-(ROUNDDOWN(E55/2,0))))</f>
        <v>0</v>
      </c>
      <c r="K68" s="66">
        <f t="shared" si="5"/>
        <v>0</v>
      </c>
      <c r="L68" s="56">
        <f>H68+K68</f>
        <v>0</v>
      </c>
      <c r="N68" s="6" t="s">
        <v>12</v>
      </c>
      <c r="O68" s="7">
        <f>H68*G18</f>
        <v>0</v>
      </c>
      <c r="P68" s="7">
        <f>K68*F18</f>
        <v>0</v>
      </c>
      <c r="Q68" s="29">
        <f t="shared" si="6"/>
        <v>0</v>
      </c>
    </row>
    <row r="69" spans="4:18" x14ac:dyDescent="0.2">
      <c r="D69" s="23" t="s">
        <v>13</v>
      </c>
      <c r="E69" s="30">
        <f>SUM(E65:E68)</f>
        <v>0</v>
      </c>
      <c r="F69" s="30">
        <f>SUM(F65:F68)</f>
        <v>0</v>
      </c>
      <c r="G69" s="59">
        <f>SUM(G65:G68)</f>
        <v>0</v>
      </c>
      <c r="H69" s="30">
        <f>SUM(H65:H68)</f>
        <v>0</v>
      </c>
      <c r="I69" s="30">
        <f t="shared" ref="I69:L69" si="7">SUM(I65:I68)</f>
        <v>0</v>
      </c>
      <c r="J69" s="59">
        <f t="shared" si="7"/>
        <v>0</v>
      </c>
      <c r="K69" s="30">
        <f t="shared" si="7"/>
        <v>0</v>
      </c>
      <c r="L69" s="57">
        <f t="shared" si="7"/>
        <v>0</v>
      </c>
      <c r="N69" s="23" t="s">
        <v>13</v>
      </c>
      <c r="O69" s="31">
        <f>SUM(O65:O68)</f>
        <v>0</v>
      </c>
      <c r="P69" s="31">
        <f>SUM(P65:P68)</f>
        <v>0</v>
      </c>
      <c r="Q69" s="32">
        <f>SUM(Q65:Q68)</f>
        <v>0</v>
      </c>
      <c r="R69" s="20"/>
    </row>
    <row r="72" spans="4:18" ht="12.75" customHeight="1" x14ac:dyDescent="0.2">
      <c r="F72" s="2" t="s">
        <v>57</v>
      </c>
      <c r="G72" s="2" t="s">
        <v>58</v>
      </c>
      <c r="H72" s="2" t="s">
        <v>59</v>
      </c>
    </row>
    <row r="73" spans="4:18" ht="30" customHeight="1" x14ac:dyDescent="0.2">
      <c r="F73" s="73" t="s">
        <v>94</v>
      </c>
      <c r="G73" s="73"/>
      <c r="H73" s="73"/>
      <c r="Q73" s="74" t="s">
        <v>65</v>
      </c>
    </row>
    <row r="74" spans="4:18" ht="25.5" x14ac:dyDescent="0.2">
      <c r="F74" s="33" t="s">
        <v>60</v>
      </c>
      <c r="G74" s="33" t="s">
        <v>61</v>
      </c>
      <c r="H74" s="34" t="s">
        <v>26</v>
      </c>
      <c r="Q74" s="74"/>
    </row>
    <row r="75" spans="4:18" x14ac:dyDescent="0.2">
      <c r="F75" s="14">
        <f>E69+G69</f>
        <v>0</v>
      </c>
      <c r="G75" s="14">
        <f>F69+K69</f>
        <v>0</v>
      </c>
      <c r="H75" s="14">
        <f>F75+G75</f>
        <v>0</v>
      </c>
    </row>
    <row r="76" spans="4:18" x14ac:dyDescent="0.2">
      <c r="F76" s="35" t="e">
        <f>F75/H75</f>
        <v>#DIV/0!</v>
      </c>
      <c r="G76" s="36" t="e">
        <f>1-F76</f>
        <v>#DIV/0!</v>
      </c>
      <c r="H76" s="37" t="e">
        <f>F76+G76</f>
        <v>#DIV/0!</v>
      </c>
    </row>
    <row r="78" spans="4:18" x14ac:dyDescent="0.2">
      <c r="N78" s="75" t="s">
        <v>62</v>
      </c>
      <c r="O78" s="75"/>
      <c r="P78" s="75"/>
      <c r="Q78" s="38">
        <f>I21</f>
        <v>0</v>
      </c>
    </row>
    <row r="80" spans="4:18" x14ac:dyDescent="0.2">
      <c r="F80" s="74" t="s">
        <v>63</v>
      </c>
    </row>
    <row r="81" spans="6:6" x14ac:dyDescent="0.2">
      <c r="F81" s="74"/>
    </row>
    <row r="82" spans="6:6" x14ac:dyDescent="0.2">
      <c r="F82" s="74"/>
    </row>
    <row r="83" spans="6:6" x14ac:dyDescent="0.2">
      <c r="F83" s="74"/>
    </row>
  </sheetData>
  <sheetProtection algorithmName="SHA-512" hashValue="ENCT2grLdqiFcD/5EchfgYOo1Pd/VlWIPacP3RzHuonsUvCnIkBcwzPWU31DyLl6sPbhwDkwopyMVUKSupnnow==" saltValue="ddcPIVq+Ch0Yz3Gbi5ttJw==" spinCount="100000" sheet="1" objects="1" scenarios="1"/>
  <mergeCells count="44">
    <mergeCell ref="D1:S3"/>
    <mergeCell ref="D5:S6"/>
    <mergeCell ref="D9:I10"/>
    <mergeCell ref="E12:E14"/>
    <mergeCell ref="F12:F14"/>
    <mergeCell ref="G12:G14"/>
    <mergeCell ref="I12:I14"/>
    <mergeCell ref="G19:H19"/>
    <mergeCell ref="G20:H20"/>
    <mergeCell ref="G21:H21"/>
    <mergeCell ref="D27:L28"/>
    <mergeCell ref="E30:E32"/>
    <mergeCell ref="F30:F32"/>
    <mergeCell ref="G30:G32"/>
    <mergeCell ref="J30:J32"/>
    <mergeCell ref="K30:K32"/>
    <mergeCell ref="L30:L32"/>
    <mergeCell ref="D40:G41"/>
    <mergeCell ref="I40:J41"/>
    <mergeCell ref="K40:K41"/>
    <mergeCell ref="L40:L41"/>
    <mergeCell ref="N41:R41"/>
    <mergeCell ref="H52:M56"/>
    <mergeCell ref="I38:J39"/>
    <mergeCell ref="K38:K39"/>
    <mergeCell ref="L38:L39"/>
    <mergeCell ref="N38:R39"/>
    <mergeCell ref="D45:F46"/>
    <mergeCell ref="D48:D51"/>
    <mergeCell ref="E48:E51"/>
    <mergeCell ref="F48:F51"/>
    <mergeCell ref="T48:T50"/>
    <mergeCell ref="F73:H73"/>
    <mergeCell ref="Q73:Q74"/>
    <mergeCell ref="N78:P78"/>
    <mergeCell ref="F80:F83"/>
    <mergeCell ref="D57:E57"/>
    <mergeCell ref="H57:L57"/>
    <mergeCell ref="D60:Q60"/>
    <mergeCell ref="D62:D63"/>
    <mergeCell ref="E62:H62"/>
    <mergeCell ref="I62:K62"/>
    <mergeCell ref="L62:L63"/>
    <mergeCell ref="O62:P62"/>
  </mergeCells>
  <conditionalFormatting sqref="F76">
    <cfRule type="cellIs" dxfId="1" priority="2" operator="lessThan">
      <formula>0.5</formula>
    </cfRule>
  </conditionalFormatting>
  <conditionalFormatting sqref="Q69">
    <cfRule type="cellIs" dxfId="0" priority="1" operator="greaterThan">
      <formula>$I$19</formula>
    </cfRule>
  </conditionalFormatting>
  <dataValidations count="2">
    <dataValidation type="whole" operator="lessThanOrEqual" allowBlank="1" showInputMessage="1" showErrorMessage="1" errorTitle="Alerta!" error="A transformação pretendida supera o VALOR PARADGMA. Favor refazer a distribuição de transformação das CJs." sqref="Q69">
      <formula1>Q78</formula1>
    </dataValidation>
    <dataValidation type="custom" allowBlank="1" showInputMessage="1" showErrorMessage="1" errorTitle="Alerta!" error="A transformação pretendida supera o VALOR RESIDUAL UTILIZÁVEL (VRU). Favor refazer a distribuição de transformação das CJs." sqref="E52:E55">
      <formula1>$L$40&gt;$F$56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tabSelected="1" zoomScale="130" zoomScaleNormal="130" workbookViewId="0">
      <selection activeCell="B3" sqref="B3"/>
    </sheetView>
  </sheetViews>
  <sheetFormatPr defaultRowHeight="12.75" x14ac:dyDescent="0.2"/>
  <cols>
    <col min="1" max="1" width="1.85546875" style="1" customWidth="1"/>
    <col min="2" max="2" width="13.140625" style="1" customWidth="1"/>
    <col min="3" max="12" width="13.7109375" style="1" customWidth="1"/>
    <col min="13" max="16384" width="9.140625" style="1"/>
  </cols>
  <sheetData>
    <row r="1" spans="1:13" x14ac:dyDescent="0.2">
      <c r="B1" s="40" t="s">
        <v>91</v>
      </c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3" x14ac:dyDescent="0.2">
      <c r="B2" s="40" t="s">
        <v>106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3" x14ac:dyDescent="0.2">
      <c r="B3" s="40" t="s">
        <v>107</v>
      </c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3" x14ac:dyDescent="0.2">
      <c r="A4" s="50"/>
      <c r="B4" s="1" t="s">
        <v>108</v>
      </c>
      <c r="G4" s="48"/>
    </row>
    <row r="5" spans="1:13" x14ac:dyDescent="0.2">
      <c r="A5" s="49"/>
      <c r="G5" s="48"/>
    </row>
    <row r="6" spans="1:13" x14ac:dyDescent="0.2">
      <c r="B6" s="40"/>
      <c r="C6" s="40"/>
      <c r="D6" s="40"/>
      <c r="E6" s="117"/>
      <c r="F6" s="117"/>
      <c r="G6" s="117"/>
      <c r="H6" s="117"/>
      <c r="I6" s="117"/>
      <c r="J6" s="40"/>
      <c r="K6" s="40"/>
      <c r="L6" s="40"/>
    </row>
    <row r="7" spans="1:13" x14ac:dyDescent="0.2">
      <c r="B7" s="121" t="s">
        <v>90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3" ht="2.25" customHeight="1" x14ac:dyDescent="0.2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 x14ac:dyDescent="0.2">
      <c r="B9" s="47" t="s">
        <v>89</v>
      </c>
      <c r="C9" s="40"/>
      <c r="D9" s="40"/>
      <c r="E9" s="40"/>
      <c r="F9" s="40"/>
      <c r="G9" s="40"/>
      <c r="H9" s="40"/>
      <c r="I9" s="40"/>
      <c r="J9" s="40"/>
      <c r="K9" s="40"/>
      <c r="L9" s="40"/>
    </row>
    <row r="10" spans="1:13" ht="15.75" customHeight="1" x14ac:dyDescent="0.2">
      <c r="B10" s="86" t="s">
        <v>88</v>
      </c>
      <c r="C10" s="86" t="s">
        <v>87</v>
      </c>
      <c r="D10" s="86"/>
      <c r="E10" s="86"/>
      <c r="F10" s="86"/>
      <c r="G10" s="86"/>
      <c r="H10" s="86"/>
      <c r="I10" s="86"/>
      <c r="J10" s="86" t="s">
        <v>86</v>
      </c>
      <c r="K10" s="86" t="s">
        <v>85</v>
      </c>
      <c r="L10" s="86" t="s">
        <v>68</v>
      </c>
      <c r="M10" s="41"/>
    </row>
    <row r="11" spans="1:13" x14ac:dyDescent="0.2">
      <c r="B11" s="86"/>
      <c r="C11" s="86" t="s">
        <v>84</v>
      </c>
      <c r="D11" s="86"/>
      <c r="E11" s="86"/>
      <c r="F11" s="86"/>
      <c r="G11" s="86" t="s">
        <v>83</v>
      </c>
      <c r="H11" s="86"/>
      <c r="I11" s="86"/>
      <c r="J11" s="86"/>
      <c r="K11" s="86"/>
      <c r="L11" s="86"/>
      <c r="M11" s="41"/>
    </row>
    <row r="12" spans="1:13" ht="63" customHeight="1" x14ac:dyDescent="0.2">
      <c r="B12" s="86"/>
      <c r="C12" s="28" t="s">
        <v>82</v>
      </c>
      <c r="D12" s="28" t="s">
        <v>81</v>
      </c>
      <c r="E12" s="28" t="s">
        <v>79</v>
      </c>
      <c r="F12" s="28" t="s">
        <v>78</v>
      </c>
      <c r="G12" s="28" t="s">
        <v>80</v>
      </c>
      <c r="H12" s="28" t="s">
        <v>79</v>
      </c>
      <c r="I12" s="28" t="s">
        <v>78</v>
      </c>
      <c r="J12" s="86"/>
      <c r="K12" s="86"/>
      <c r="L12" s="86"/>
      <c r="M12" s="41"/>
    </row>
    <row r="13" spans="1:13" ht="20.25" customHeight="1" x14ac:dyDescent="0.2">
      <c r="B13" s="122" t="s">
        <v>77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4"/>
      <c r="M13" s="41"/>
    </row>
    <row r="14" spans="1:13" x14ac:dyDescent="0.2">
      <c r="B14" s="6" t="s">
        <v>9</v>
      </c>
      <c r="C14" s="46">
        <v>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/>
      <c r="J14" s="46">
        <v>0</v>
      </c>
      <c r="K14" s="46">
        <v>0</v>
      </c>
      <c r="L14" s="46">
        <v>1</v>
      </c>
      <c r="M14" s="41"/>
    </row>
    <row r="15" spans="1:13" x14ac:dyDescent="0.2">
      <c r="B15" s="6" t="s">
        <v>10</v>
      </c>
      <c r="C15" s="46">
        <v>53</v>
      </c>
      <c r="D15" s="46">
        <v>10</v>
      </c>
      <c r="E15" s="46">
        <v>0</v>
      </c>
      <c r="F15" s="46">
        <v>0</v>
      </c>
      <c r="G15" s="46">
        <v>1</v>
      </c>
      <c r="H15" s="46">
        <v>1</v>
      </c>
      <c r="I15" s="46"/>
      <c r="J15" s="46">
        <v>8</v>
      </c>
      <c r="K15" s="46">
        <v>14</v>
      </c>
      <c r="L15" s="46">
        <v>87</v>
      </c>
      <c r="M15" s="41"/>
    </row>
    <row r="16" spans="1:13" x14ac:dyDescent="0.2">
      <c r="B16" s="6" t="s">
        <v>11</v>
      </c>
      <c r="C16" s="46">
        <v>64</v>
      </c>
      <c r="D16" s="46">
        <v>3</v>
      </c>
      <c r="E16" s="46">
        <v>0</v>
      </c>
      <c r="F16" s="46">
        <v>0</v>
      </c>
      <c r="G16" s="46">
        <v>1</v>
      </c>
      <c r="H16" s="46">
        <v>1</v>
      </c>
      <c r="I16" s="46"/>
      <c r="J16" s="46">
        <v>2</v>
      </c>
      <c r="K16" s="46">
        <v>16</v>
      </c>
      <c r="L16" s="46">
        <v>87</v>
      </c>
      <c r="M16" s="41"/>
    </row>
    <row r="17" spans="2:14" x14ac:dyDescent="0.2">
      <c r="B17" s="6" t="s">
        <v>12</v>
      </c>
      <c r="C17" s="46">
        <v>115</v>
      </c>
      <c r="D17" s="46">
        <v>3</v>
      </c>
      <c r="E17" s="46">
        <v>0</v>
      </c>
      <c r="F17" s="46">
        <v>0</v>
      </c>
      <c r="G17" s="46">
        <v>0</v>
      </c>
      <c r="H17" s="46">
        <v>0</v>
      </c>
      <c r="I17" s="46"/>
      <c r="J17" s="46">
        <v>0</v>
      </c>
      <c r="K17" s="46">
        <v>13</v>
      </c>
      <c r="L17" s="46">
        <v>131</v>
      </c>
      <c r="M17" s="41"/>
    </row>
    <row r="18" spans="2:14" x14ac:dyDescent="0.2">
      <c r="B18" s="6" t="s">
        <v>13</v>
      </c>
      <c r="C18" s="52">
        <f t="shared" ref="C18:J18" si="0">SUM(C14:C17)</f>
        <v>233</v>
      </c>
      <c r="D18" s="52">
        <f t="shared" si="0"/>
        <v>16</v>
      </c>
      <c r="E18" s="52">
        <f t="shared" si="0"/>
        <v>0</v>
      </c>
      <c r="F18" s="52">
        <f t="shared" si="0"/>
        <v>0</v>
      </c>
      <c r="G18" s="52">
        <f t="shared" si="0"/>
        <v>2</v>
      </c>
      <c r="H18" s="52">
        <f t="shared" si="0"/>
        <v>2</v>
      </c>
      <c r="I18" s="52">
        <f t="shared" si="0"/>
        <v>0</v>
      </c>
      <c r="J18" s="46">
        <f t="shared" si="0"/>
        <v>10</v>
      </c>
      <c r="K18" s="46">
        <v>43</v>
      </c>
      <c r="L18" s="68">
        <f>SUM(L14:L17)</f>
        <v>306</v>
      </c>
      <c r="M18" s="41"/>
    </row>
    <row r="19" spans="2:14" x14ac:dyDescent="0.2">
      <c r="B19" s="125" t="s">
        <v>76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41"/>
    </row>
    <row r="20" spans="2:14" x14ac:dyDescent="0.2">
      <c r="B20" s="6" t="s">
        <v>75</v>
      </c>
      <c r="C20" s="70">
        <v>11</v>
      </c>
      <c r="D20" s="70">
        <v>1</v>
      </c>
      <c r="E20" s="70"/>
      <c r="F20" s="70">
        <v>0</v>
      </c>
      <c r="G20" s="70">
        <v>1</v>
      </c>
      <c r="H20" s="70">
        <v>0</v>
      </c>
      <c r="I20" s="70"/>
      <c r="J20" s="71"/>
      <c r="K20" s="70">
        <v>15</v>
      </c>
      <c r="L20" s="72">
        <f t="shared" ref="L20:L25" si="1">C20+D20+E20+F20+G20+H20+I20+K20</f>
        <v>28</v>
      </c>
      <c r="M20" s="41"/>
    </row>
    <row r="21" spans="2:14" x14ac:dyDescent="0.2">
      <c r="B21" s="6" t="s">
        <v>74</v>
      </c>
      <c r="C21" s="70">
        <v>137</v>
      </c>
      <c r="D21" s="70">
        <v>0</v>
      </c>
      <c r="E21" s="70"/>
      <c r="F21" s="70">
        <v>0</v>
      </c>
      <c r="G21" s="70">
        <v>0</v>
      </c>
      <c r="H21" s="70">
        <v>0</v>
      </c>
      <c r="I21" s="70"/>
      <c r="J21" s="71"/>
      <c r="K21" s="70">
        <v>5</v>
      </c>
      <c r="L21" s="72">
        <f t="shared" si="1"/>
        <v>142</v>
      </c>
      <c r="M21" s="41"/>
    </row>
    <row r="22" spans="2:14" x14ac:dyDescent="0.2">
      <c r="B22" s="6" t="s">
        <v>73</v>
      </c>
      <c r="C22" s="70">
        <v>252</v>
      </c>
      <c r="D22" s="70">
        <v>4</v>
      </c>
      <c r="E22" s="70"/>
      <c r="F22" s="70">
        <v>0</v>
      </c>
      <c r="G22" s="70">
        <v>5</v>
      </c>
      <c r="H22" s="70">
        <v>0</v>
      </c>
      <c r="I22" s="70"/>
      <c r="J22" s="71"/>
      <c r="K22" s="70">
        <v>47</v>
      </c>
      <c r="L22" s="72">
        <f t="shared" si="1"/>
        <v>308</v>
      </c>
      <c r="M22" s="41"/>
    </row>
    <row r="23" spans="2:14" x14ac:dyDescent="0.2">
      <c r="B23" s="6" t="s">
        <v>72</v>
      </c>
      <c r="C23" s="70">
        <v>663</v>
      </c>
      <c r="D23" s="70">
        <v>9</v>
      </c>
      <c r="E23" s="70"/>
      <c r="F23" s="70">
        <v>0</v>
      </c>
      <c r="G23" s="70">
        <v>16</v>
      </c>
      <c r="H23" s="70">
        <v>0</v>
      </c>
      <c r="I23" s="70"/>
      <c r="J23" s="71"/>
      <c r="K23" s="70">
        <v>69</v>
      </c>
      <c r="L23" s="72">
        <f t="shared" si="1"/>
        <v>757</v>
      </c>
      <c r="M23" s="41"/>
    </row>
    <row r="24" spans="2:14" x14ac:dyDescent="0.2">
      <c r="B24" s="6" t="s">
        <v>71</v>
      </c>
      <c r="C24" s="70">
        <v>44</v>
      </c>
      <c r="D24" s="70">
        <v>0</v>
      </c>
      <c r="E24" s="70"/>
      <c r="F24" s="70">
        <v>0</v>
      </c>
      <c r="G24" s="70">
        <v>1</v>
      </c>
      <c r="H24" s="70">
        <v>0</v>
      </c>
      <c r="I24" s="70"/>
      <c r="J24" s="71"/>
      <c r="K24" s="70">
        <v>17</v>
      </c>
      <c r="L24" s="72">
        <f t="shared" si="1"/>
        <v>62</v>
      </c>
      <c r="M24" s="41"/>
    </row>
    <row r="25" spans="2:14" x14ac:dyDescent="0.2">
      <c r="B25" s="6" t="s">
        <v>70</v>
      </c>
      <c r="C25" s="70">
        <v>0</v>
      </c>
      <c r="D25" s="70">
        <v>0</v>
      </c>
      <c r="E25" s="70"/>
      <c r="F25" s="70">
        <v>0</v>
      </c>
      <c r="G25" s="70">
        <v>0</v>
      </c>
      <c r="H25" s="70">
        <v>0</v>
      </c>
      <c r="I25" s="70"/>
      <c r="J25" s="71"/>
      <c r="K25" s="70">
        <v>0</v>
      </c>
      <c r="L25" s="72">
        <f t="shared" si="1"/>
        <v>0</v>
      </c>
      <c r="M25" s="41"/>
    </row>
    <row r="26" spans="2:14" x14ac:dyDescent="0.2">
      <c r="B26" s="23" t="s">
        <v>69</v>
      </c>
      <c r="C26" s="44">
        <f t="shared" ref="C26:I26" si="2">SUM(C20:C25)</f>
        <v>1107</v>
      </c>
      <c r="D26" s="44">
        <f t="shared" si="2"/>
        <v>14</v>
      </c>
      <c r="E26" s="44">
        <f t="shared" si="2"/>
        <v>0</v>
      </c>
      <c r="F26" s="44">
        <f t="shared" si="2"/>
        <v>0</v>
      </c>
      <c r="G26" s="44">
        <f t="shared" si="2"/>
        <v>23</v>
      </c>
      <c r="H26" s="44">
        <f t="shared" si="2"/>
        <v>0</v>
      </c>
      <c r="I26" s="44">
        <f t="shared" si="2"/>
        <v>0</v>
      </c>
      <c r="J26" s="45"/>
      <c r="K26" s="44">
        <f>SUM(K20:K25)</f>
        <v>153</v>
      </c>
      <c r="L26" s="44">
        <f t="shared" ref="L26" si="3">C26+D26+E26+F26+G26+H26+I26+K26</f>
        <v>1297</v>
      </c>
      <c r="M26" s="41"/>
    </row>
    <row r="27" spans="2:14" x14ac:dyDescent="0.2">
      <c r="B27" s="43" t="s">
        <v>68</v>
      </c>
      <c r="C27" s="42">
        <f t="shared" ref="C27:L27" si="4">C18+C26</f>
        <v>1340</v>
      </c>
      <c r="D27" s="42">
        <f t="shared" si="4"/>
        <v>30</v>
      </c>
      <c r="E27" s="42">
        <f t="shared" si="4"/>
        <v>0</v>
      </c>
      <c r="F27" s="42">
        <f t="shared" si="4"/>
        <v>0</v>
      </c>
      <c r="G27" s="42">
        <f t="shared" si="4"/>
        <v>25</v>
      </c>
      <c r="H27" s="42">
        <f t="shared" si="4"/>
        <v>2</v>
      </c>
      <c r="I27" s="42">
        <f t="shared" si="4"/>
        <v>0</v>
      </c>
      <c r="J27" s="42">
        <f t="shared" si="4"/>
        <v>10</v>
      </c>
      <c r="K27" s="42">
        <f t="shared" si="4"/>
        <v>196</v>
      </c>
      <c r="L27" s="42">
        <f t="shared" si="4"/>
        <v>1603</v>
      </c>
      <c r="M27" s="41"/>
    </row>
    <row r="28" spans="2:14" x14ac:dyDescent="0.2"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</row>
    <row r="29" spans="2:14" x14ac:dyDescent="0.2">
      <c r="B29" s="40" t="s">
        <v>67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N29" s="1" t="s">
        <v>66</v>
      </c>
    </row>
    <row r="31" spans="2:14" x14ac:dyDescent="0.2">
      <c r="B31" s="47" t="s">
        <v>96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</row>
    <row r="32" spans="2:14" x14ac:dyDescent="0.2">
      <c r="B32" s="118" t="s">
        <v>95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20"/>
    </row>
    <row r="33" spans="2:12" x14ac:dyDescent="0.2">
      <c r="B33" s="86" t="s">
        <v>88</v>
      </c>
      <c r="C33" s="86" t="s">
        <v>87</v>
      </c>
      <c r="D33" s="86"/>
      <c r="E33" s="86"/>
      <c r="F33" s="86"/>
      <c r="G33" s="86"/>
      <c r="H33" s="86"/>
      <c r="I33" s="86"/>
      <c r="J33" s="86" t="s">
        <v>86</v>
      </c>
      <c r="K33" s="86" t="s">
        <v>85</v>
      </c>
      <c r="L33" s="86" t="s">
        <v>68</v>
      </c>
    </row>
    <row r="34" spans="2:12" x14ac:dyDescent="0.2">
      <c r="B34" s="86"/>
      <c r="C34" s="86" t="s">
        <v>84</v>
      </c>
      <c r="D34" s="86"/>
      <c r="E34" s="86"/>
      <c r="F34" s="86"/>
      <c r="G34" s="86" t="s">
        <v>83</v>
      </c>
      <c r="H34" s="86"/>
      <c r="I34" s="86"/>
      <c r="J34" s="86"/>
      <c r="K34" s="86"/>
      <c r="L34" s="86"/>
    </row>
    <row r="35" spans="2:12" ht="36" x14ac:dyDescent="0.2">
      <c r="B35" s="86"/>
      <c r="C35" s="28" t="s">
        <v>82</v>
      </c>
      <c r="D35" s="28" t="s">
        <v>81</v>
      </c>
      <c r="E35" s="28" t="s">
        <v>79</v>
      </c>
      <c r="F35" s="28" t="s">
        <v>78</v>
      </c>
      <c r="G35" s="28" t="s">
        <v>80</v>
      </c>
      <c r="H35" s="28" t="s">
        <v>79</v>
      </c>
      <c r="I35" s="28" t="s">
        <v>78</v>
      </c>
      <c r="J35" s="86"/>
      <c r="K35" s="86"/>
      <c r="L35" s="86"/>
    </row>
    <row r="36" spans="2:12" x14ac:dyDescent="0.2">
      <c r="B36" s="6" t="s">
        <v>9</v>
      </c>
      <c r="C36" s="61">
        <f>C14*'planilha transformação cj'!G15</f>
        <v>9495.0300000000007</v>
      </c>
      <c r="D36" s="61">
        <f>D14*'planilha transformação cj'!G15</f>
        <v>0</v>
      </c>
      <c r="E36" s="61">
        <f>E14*'planilha transformação cj'!G15</f>
        <v>0</v>
      </c>
      <c r="F36" s="61">
        <f>F14*'planilha transformação cj'!G15</f>
        <v>0</v>
      </c>
      <c r="G36" s="61">
        <f>G14*'planilha transformação cj'!G15</f>
        <v>0</v>
      </c>
      <c r="H36" s="61">
        <f>H14*'planilha transformação cj'!G15</f>
        <v>0</v>
      </c>
      <c r="I36" s="61">
        <f>I14*'planilha transformação cj'!G15</f>
        <v>0</v>
      </c>
      <c r="J36" s="61">
        <f>J14*'planilha transformação cj'!F15</f>
        <v>0</v>
      </c>
      <c r="K36" s="61">
        <v>0</v>
      </c>
      <c r="L36" s="61">
        <f>C36+D36+E36+F36+G36+H36+I36+J36+K36</f>
        <v>9495.0300000000007</v>
      </c>
    </row>
    <row r="37" spans="2:12" x14ac:dyDescent="0.2">
      <c r="B37" s="6" t="s">
        <v>10</v>
      </c>
      <c r="C37" s="61">
        <f>C15*'planilha transformação cj'!G16</f>
        <v>445783.53</v>
      </c>
      <c r="D37" s="61">
        <f>D15*'planilha transformação cj'!G16</f>
        <v>84110.1</v>
      </c>
      <c r="E37" s="61">
        <f>E15*'planilha transformação cj'!G16</f>
        <v>0</v>
      </c>
      <c r="F37" s="61">
        <f>F15*'planilha transformação cj'!G16</f>
        <v>0</v>
      </c>
      <c r="G37" s="61">
        <f>G15*'planilha transformação cj'!G16</f>
        <v>8411.01</v>
      </c>
      <c r="H37" s="61">
        <f>H15*'planilha transformação cj'!G16</f>
        <v>8411.01</v>
      </c>
      <c r="I37" s="61">
        <f>I15*'planilha transformação cj'!G16</f>
        <v>0</v>
      </c>
      <c r="J37" s="61">
        <f>J15*'planilha transformação cj'!F16</f>
        <v>103520.16</v>
      </c>
      <c r="K37" s="61">
        <v>0</v>
      </c>
      <c r="L37" s="61">
        <f>C37+D37+E37+F37+G37+H37+I37+J37+K37</f>
        <v>650235.81000000006</v>
      </c>
    </row>
    <row r="38" spans="2:12" x14ac:dyDescent="0.2">
      <c r="B38" s="6" t="s">
        <v>11</v>
      </c>
      <c r="C38" s="61">
        <f>C16*'planilha transformação cj'!G17</f>
        <v>473527.68</v>
      </c>
      <c r="D38" s="61">
        <f>D16*'planilha transformação cj'!G17</f>
        <v>22196.61</v>
      </c>
      <c r="E38" s="61">
        <f>E16*'planilha transformação cj'!G17</f>
        <v>0</v>
      </c>
      <c r="F38" s="61">
        <f>F16*'planilha transformação cj'!G17</f>
        <v>0</v>
      </c>
      <c r="G38" s="61">
        <f>G16*'planilha transformação cj'!G17</f>
        <v>7398.87</v>
      </c>
      <c r="H38" s="61">
        <f>H16*'planilha transformação cj'!G17</f>
        <v>7398.87</v>
      </c>
      <c r="I38" s="61">
        <f>I16*'planilha transformação cj'!G17</f>
        <v>0</v>
      </c>
      <c r="J38" s="61">
        <f>J16*'planilha transformação cj'!F17</f>
        <v>22765.759999999998</v>
      </c>
      <c r="K38" s="61">
        <v>0</v>
      </c>
      <c r="L38" s="61">
        <f>C38+D38+E38+F38+G38+H38+I38+J38+K38</f>
        <v>533287.78999999992</v>
      </c>
    </row>
    <row r="39" spans="2:12" x14ac:dyDescent="0.2">
      <c r="B39" s="6" t="s">
        <v>12</v>
      </c>
      <c r="C39" s="61">
        <f>C17*'planilha transformação cj'!G18</f>
        <v>688951.20000000007</v>
      </c>
      <c r="D39" s="61">
        <f>D17*'planilha transformação cj'!G18</f>
        <v>17972.64</v>
      </c>
      <c r="E39" s="61">
        <f>E17*'planilha transformação cj'!G18</f>
        <v>0</v>
      </c>
      <c r="F39" s="61">
        <f>F17*'planilha transformação cj'!G18</f>
        <v>0</v>
      </c>
      <c r="G39" s="61">
        <f>G17*'planilha transformação cj'!G18</f>
        <v>0</v>
      </c>
      <c r="H39" s="61">
        <f>H17*'planilha transformação cj'!G18</f>
        <v>0</v>
      </c>
      <c r="I39" s="61">
        <f>I17*'planilha transformação cj'!G18</f>
        <v>0</v>
      </c>
      <c r="J39" s="61">
        <f>J17*'planilha transformação cj'!F18</f>
        <v>0</v>
      </c>
      <c r="K39" s="61">
        <v>0</v>
      </c>
      <c r="L39" s="61">
        <f>C39+D39+E39+F39+G39+H39+I39+J39+K39</f>
        <v>706923.84000000008</v>
      </c>
    </row>
    <row r="40" spans="2:12" x14ac:dyDescent="0.2">
      <c r="B40" s="6" t="s">
        <v>97</v>
      </c>
      <c r="C40" s="62">
        <f t="shared" ref="C40:J40" si="5">SUM(C36:C39)</f>
        <v>1617757.44</v>
      </c>
      <c r="D40" s="62">
        <f t="shared" si="5"/>
        <v>124279.35</v>
      </c>
      <c r="E40" s="62">
        <f t="shared" si="5"/>
        <v>0</v>
      </c>
      <c r="F40" s="62">
        <f t="shared" si="5"/>
        <v>0</v>
      </c>
      <c r="G40" s="62">
        <f t="shared" si="5"/>
        <v>15809.880000000001</v>
      </c>
      <c r="H40" s="62">
        <f t="shared" si="5"/>
        <v>15809.880000000001</v>
      </c>
      <c r="I40" s="62">
        <f t="shared" si="5"/>
        <v>0</v>
      </c>
      <c r="J40" s="61">
        <f t="shared" si="5"/>
        <v>126285.92</v>
      </c>
      <c r="K40" s="61">
        <v>0</v>
      </c>
      <c r="L40" s="69">
        <f>SUM(L36:L39)</f>
        <v>1899942.47</v>
      </c>
    </row>
    <row r="41" spans="2:12" x14ac:dyDescent="0.2">
      <c r="B41" s="114" t="s">
        <v>98</v>
      </c>
      <c r="C41" s="115"/>
      <c r="D41" s="115"/>
      <c r="E41" s="115"/>
      <c r="F41" s="115"/>
      <c r="G41" s="115"/>
      <c r="H41" s="115"/>
      <c r="I41" s="115"/>
      <c r="J41" s="115"/>
      <c r="K41" s="116"/>
      <c r="L41" s="69">
        <v>5357273.22</v>
      </c>
    </row>
    <row r="42" spans="2:12" x14ac:dyDescent="0.2">
      <c r="C42" s="39"/>
    </row>
    <row r="43" spans="2:12" x14ac:dyDescent="0.2">
      <c r="C43" s="39"/>
    </row>
    <row r="44" spans="2:12" x14ac:dyDescent="0.2">
      <c r="C44" s="39"/>
    </row>
    <row r="45" spans="2:12" x14ac:dyDescent="0.2">
      <c r="C45" s="39"/>
    </row>
    <row r="46" spans="2:12" x14ac:dyDescent="0.2">
      <c r="C46" s="39"/>
    </row>
  </sheetData>
  <mergeCells count="20">
    <mergeCell ref="E6:I6"/>
    <mergeCell ref="B32:L32"/>
    <mergeCell ref="B33:B35"/>
    <mergeCell ref="C33:I33"/>
    <mergeCell ref="J33:J35"/>
    <mergeCell ref="K33:K35"/>
    <mergeCell ref="L33:L35"/>
    <mergeCell ref="C34:F34"/>
    <mergeCell ref="G34:I34"/>
    <mergeCell ref="B7:L7"/>
    <mergeCell ref="B13:L13"/>
    <mergeCell ref="B19:L19"/>
    <mergeCell ref="K10:K12"/>
    <mergeCell ref="L10:L12"/>
    <mergeCell ref="C10:I10"/>
    <mergeCell ref="B10:B12"/>
    <mergeCell ref="C11:F11"/>
    <mergeCell ref="G11:I11"/>
    <mergeCell ref="J10:J12"/>
    <mergeCell ref="B41:K41"/>
  </mergeCells>
  <pageMargins left="0.78740157499999996" right="0.78740157499999996" top="0.984251969" bottom="0.984251969" header="0.49212598499999999" footer="0.49212598499999999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transformação cj</vt:lpstr>
      <vt:lpstr>ANEXO IV-c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Bicalho Ferreira da Silva</dc:creator>
  <cp:lastModifiedBy>DENISE MARIA SOUZA JOAO</cp:lastModifiedBy>
  <dcterms:created xsi:type="dcterms:W3CDTF">2022-04-12T17:27:25Z</dcterms:created>
  <dcterms:modified xsi:type="dcterms:W3CDTF">2023-05-11T18:58:17Z</dcterms:modified>
</cp:coreProperties>
</file>