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615" windowWidth="22410" windowHeight="8670"/>
  </bookViews>
  <sheets>
    <sheet name="2017 - TRF3" sheetId="1" r:id="rId1"/>
    <sheet name="SOF 3" sheetId="2" state="hidden" r:id="rId2"/>
    <sheet name="TesGerTRF3" sheetId="3" state="hidden" r:id="rId3"/>
    <sheet name="TesGerSOF3" sheetId="4" state="hidden" r:id="rId4"/>
    <sheet name="TesGerTRF3a" sheetId="5" state="hidden" r:id="rId5"/>
    <sheet name="TesGerSOF3a" sheetId="6" state="hidden" r:id="rId6"/>
  </sheets>
  <definedNames>
    <definedName name="_xlnm.Print_Area" localSheetId="0">'2017 - TRF3'!$A$1:$K$84</definedName>
    <definedName name="_xlnm.Print_Area" localSheetId="1">'SOF 3'!$A$1:$K$88</definedName>
    <definedName name="TesGerTRF3a">TesGerTRF3a!$A$1:$A$26</definedName>
  </definedNames>
  <calcPr calcId="144525"/>
</workbook>
</file>

<file path=xl/calcChain.xml><?xml version="1.0" encoding="utf-8"?>
<calcChain xmlns="http://schemas.openxmlformats.org/spreadsheetml/2006/main">
  <c r="M45" i="2" l="1"/>
  <c r="J45" i="2" s="1"/>
  <c r="M42" i="2"/>
  <c r="K42" i="2" s="1"/>
  <c r="I84" i="1"/>
  <c r="I82" i="1"/>
  <c r="I77" i="1"/>
  <c r="I70" i="1"/>
  <c r="I63" i="1"/>
  <c r="I28" i="1"/>
  <c r="I16" i="1"/>
  <c r="M39" i="1"/>
  <c r="M53" i="1"/>
  <c r="M54" i="1"/>
  <c r="M55" i="1"/>
  <c r="I10" i="1"/>
  <c r="M52" i="1"/>
  <c r="M51" i="1"/>
  <c r="M49" i="1"/>
  <c r="M48" i="1"/>
  <c r="M47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L29" i="1"/>
  <c r="M28" i="1"/>
  <c r="L27" i="1"/>
  <c r="M27" i="1" s="1"/>
  <c r="M26" i="1"/>
  <c r="M25" i="1"/>
  <c r="M24" i="1"/>
  <c r="M23" i="1"/>
  <c r="M22" i="1"/>
  <c r="M16" i="1"/>
  <c r="L15" i="1"/>
  <c r="L14" i="1"/>
  <c r="M13" i="1"/>
  <c r="M10" i="1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J42" i="2" l="1"/>
  <c r="I45" i="2"/>
  <c r="I42" i="2"/>
  <c r="K45" i="2"/>
  <c r="J24" i="1"/>
  <c r="J30" i="1"/>
  <c r="J34" i="1"/>
  <c r="J44" i="1"/>
  <c r="K49" i="1"/>
  <c r="J53" i="1"/>
  <c r="J10" i="1"/>
  <c r="K13" i="1"/>
  <c r="I22" i="1"/>
  <c r="J23" i="1"/>
  <c r="K24" i="1"/>
  <c r="I26" i="1"/>
  <c r="J28" i="1"/>
  <c r="K30" i="1"/>
  <c r="I32" i="1"/>
  <c r="J33" i="1"/>
  <c r="K34" i="1"/>
  <c r="J43" i="1"/>
  <c r="K44" i="1"/>
  <c r="J47" i="1"/>
  <c r="K48" i="1"/>
  <c r="K53" i="1"/>
  <c r="J13" i="1"/>
  <c r="I23" i="1"/>
  <c r="K25" i="1"/>
  <c r="I33" i="1"/>
  <c r="I43" i="1"/>
  <c r="I47" i="1"/>
  <c r="K10" i="1"/>
  <c r="J16" i="1"/>
  <c r="J22" i="1"/>
  <c r="K23" i="1"/>
  <c r="I25" i="1"/>
  <c r="J26" i="1"/>
  <c r="K28" i="1"/>
  <c r="J32" i="1"/>
  <c r="K33" i="1"/>
  <c r="I35" i="1"/>
  <c r="K43" i="1"/>
  <c r="I45" i="1"/>
  <c r="K47" i="1"/>
  <c r="I49" i="1"/>
  <c r="K35" i="1"/>
  <c r="K45" i="1"/>
  <c r="J48" i="1"/>
  <c r="I13" i="1"/>
  <c r="K16" i="1"/>
  <c r="K22" i="1"/>
  <c r="I24" i="1"/>
  <c r="J25" i="1"/>
  <c r="K26" i="1"/>
  <c r="I30" i="1"/>
  <c r="K32" i="1"/>
  <c r="I34" i="1"/>
  <c r="J35" i="1"/>
  <c r="I44" i="1"/>
  <c r="J45" i="1"/>
  <c r="I48" i="1"/>
  <c r="J49" i="1"/>
  <c r="I53" i="1"/>
  <c r="H55" i="1"/>
  <c r="H54" i="1"/>
  <c r="H53" i="1"/>
  <c r="H52" i="1"/>
  <c r="H51" i="1"/>
  <c r="H49" i="1"/>
  <c r="H48" i="1"/>
  <c r="H47" i="1"/>
  <c r="H46" i="1"/>
  <c r="H45" i="1"/>
  <c r="H44" i="1"/>
  <c r="H43" i="1"/>
  <c r="H39" i="1"/>
  <c r="H35" i="1"/>
  <c r="H34" i="1"/>
  <c r="H33" i="1"/>
  <c r="H32" i="1"/>
  <c r="H31" i="1"/>
  <c r="H30" i="1"/>
  <c r="H28" i="1"/>
  <c r="H26" i="1"/>
  <c r="H25" i="1"/>
  <c r="H24" i="1"/>
  <c r="H23" i="1"/>
  <c r="H22" i="1"/>
  <c r="H16" i="1"/>
  <c r="H13" i="1"/>
  <c r="H10" i="1"/>
  <c r="H62" i="2"/>
  <c r="H59" i="2"/>
  <c r="H58" i="2"/>
  <c r="H57" i="2"/>
  <c r="H56" i="2"/>
  <c r="H55" i="2"/>
  <c r="H52" i="2"/>
  <c r="H51" i="2"/>
  <c r="H50" i="2"/>
  <c r="H49" i="2"/>
  <c r="H48" i="2"/>
  <c r="H47" i="2"/>
  <c r="H46" i="2"/>
  <c r="H45" i="2"/>
  <c r="H42" i="2"/>
  <c r="H40" i="2"/>
  <c r="H37" i="2"/>
  <c r="H36" i="2"/>
  <c r="H35" i="2"/>
  <c r="H32" i="2"/>
  <c r="H31" i="2"/>
  <c r="H30" i="2"/>
  <c r="H28" i="2"/>
  <c r="H26" i="2"/>
  <c r="H25" i="2"/>
  <c r="H24" i="2"/>
  <c r="H22" i="2"/>
  <c r="H16" i="2"/>
  <c r="H13" i="2"/>
  <c r="H10" i="2"/>
  <c r="H41" i="2" l="1"/>
  <c r="G80" i="2" l="1"/>
  <c r="F80" i="2"/>
  <c r="E80" i="2"/>
  <c r="K91" i="2"/>
  <c r="J91" i="2"/>
  <c r="I91" i="2"/>
  <c r="P33" i="4"/>
  <c r="O33" i="4"/>
  <c r="N33" i="4"/>
  <c r="M23" i="2"/>
  <c r="M32" i="2"/>
  <c r="M48" i="2"/>
  <c r="M47" i="2"/>
  <c r="M46" i="2"/>
  <c r="M40" i="2"/>
  <c r="M37" i="2"/>
  <c r="M36" i="2"/>
  <c r="M62" i="2"/>
  <c r="M61" i="2"/>
  <c r="M59" i="2"/>
  <c r="M58" i="2"/>
  <c r="M57" i="2"/>
  <c r="M56" i="2"/>
  <c r="M55" i="2"/>
  <c r="M52" i="2"/>
  <c r="M51" i="2"/>
  <c r="M49" i="2"/>
  <c r="M35" i="2"/>
  <c r="M31" i="2"/>
  <c r="M30" i="2"/>
  <c r="M28" i="2"/>
  <c r="M26" i="2"/>
  <c r="M25" i="2"/>
  <c r="M24" i="2"/>
  <c r="M22" i="2"/>
  <c r="M16" i="2"/>
  <c r="M13" i="2"/>
  <c r="M10" i="2"/>
  <c r="J28" i="2" l="1"/>
  <c r="J79" i="2" s="1"/>
  <c r="K28" i="2"/>
  <c r="K79" i="2" s="1"/>
  <c r="I28" i="2"/>
  <c r="I79" i="2" s="1"/>
  <c r="J56" i="2"/>
  <c r="K56" i="2"/>
  <c r="I56" i="2"/>
  <c r="J40" i="2"/>
  <c r="K40" i="2"/>
  <c r="I40" i="2"/>
  <c r="J24" i="2"/>
  <c r="K24" i="2"/>
  <c r="I24" i="2"/>
  <c r="K51" i="2"/>
  <c r="J51" i="2"/>
  <c r="I51" i="2"/>
  <c r="J62" i="2"/>
  <c r="K62" i="2"/>
  <c r="I62" i="2"/>
  <c r="K13" i="2"/>
  <c r="J13" i="2"/>
  <c r="I13" i="2"/>
  <c r="K31" i="2"/>
  <c r="I31" i="2"/>
  <c r="J31" i="2"/>
  <c r="J52" i="2"/>
  <c r="K52" i="2"/>
  <c r="I52" i="2"/>
  <c r="K58" i="2"/>
  <c r="J58" i="2"/>
  <c r="I58" i="2"/>
  <c r="J36" i="2"/>
  <c r="K36" i="2"/>
  <c r="I36" i="2"/>
  <c r="J47" i="2"/>
  <c r="K47" i="2"/>
  <c r="I47" i="2"/>
  <c r="K22" i="2"/>
  <c r="I22" i="2"/>
  <c r="J22" i="2"/>
  <c r="J49" i="2"/>
  <c r="K49" i="2"/>
  <c r="I49" i="2"/>
  <c r="J32" i="2"/>
  <c r="K32" i="2"/>
  <c r="I32" i="2"/>
  <c r="J10" i="2"/>
  <c r="J73" i="2" s="1"/>
  <c r="K10" i="2"/>
  <c r="K73" i="2" s="1"/>
  <c r="I10" i="2"/>
  <c r="J30" i="2"/>
  <c r="J77" i="2" s="1"/>
  <c r="K30" i="2"/>
  <c r="K77" i="2" s="1"/>
  <c r="I30" i="2"/>
  <c r="I77" i="2" s="1"/>
  <c r="K46" i="2"/>
  <c r="J46" i="2"/>
  <c r="I46" i="2"/>
  <c r="K25" i="2"/>
  <c r="I25" i="2"/>
  <c r="J25" i="2"/>
  <c r="J16" i="2"/>
  <c r="K16" i="2"/>
  <c r="I16" i="2"/>
  <c r="J26" i="2"/>
  <c r="K26" i="2"/>
  <c r="I26" i="2"/>
  <c r="K35" i="2"/>
  <c r="I35" i="2"/>
  <c r="J35" i="2"/>
  <c r="J55" i="2"/>
  <c r="K55" i="2"/>
  <c r="I55" i="2"/>
  <c r="K37" i="2"/>
  <c r="J37" i="2"/>
  <c r="I37" i="2"/>
  <c r="J48" i="2"/>
  <c r="K48" i="2"/>
  <c r="I48" i="2"/>
  <c r="K72" i="2"/>
  <c r="J72" i="2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I87" i="1"/>
  <c r="P32" i="3"/>
  <c r="O32" i="3"/>
  <c r="N32" i="3"/>
  <c r="P30" i="3"/>
  <c r="K87" i="1" s="1"/>
  <c r="O30" i="3"/>
  <c r="J87" i="1" s="1"/>
  <c r="N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K80" i="2" l="1"/>
  <c r="J80" i="2"/>
  <c r="J78" i="2"/>
  <c r="K78" i="2"/>
  <c r="J85" i="2"/>
  <c r="K85" i="2"/>
  <c r="I80" i="2"/>
  <c r="I78" i="2"/>
  <c r="I76" i="1"/>
  <c r="I12" i="1"/>
  <c r="I75" i="1"/>
  <c r="I73" i="1"/>
  <c r="K86" i="2"/>
  <c r="J86" i="2"/>
  <c r="I85" i="2"/>
  <c r="I86" i="2" s="1"/>
  <c r="K83" i="2"/>
  <c r="J83" i="2"/>
  <c r="I83" i="2"/>
  <c r="I73" i="2"/>
  <c r="I72" i="2"/>
  <c r="K21" i="2"/>
  <c r="J21" i="2"/>
  <c r="I21" i="2"/>
  <c r="K12" i="2"/>
  <c r="J12" i="2"/>
  <c r="I12" i="2"/>
  <c r="I67" i="2" s="1"/>
  <c r="K81" i="1"/>
  <c r="K82" i="1" s="1"/>
  <c r="J81" i="1"/>
  <c r="J82" i="1" s="1"/>
  <c r="I81" i="1"/>
  <c r="K79" i="1"/>
  <c r="J79" i="1"/>
  <c r="I79" i="1"/>
  <c r="K76" i="1"/>
  <c r="J76" i="1"/>
  <c r="K75" i="1"/>
  <c r="J75" i="1"/>
  <c r="K74" i="1"/>
  <c r="J74" i="1"/>
  <c r="K73" i="1"/>
  <c r="J73" i="1"/>
  <c r="K69" i="1"/>
  <c r="J69" i="1"/>
  <c r="K68" i="1"/>
  <c r="J68" i="1"/>
  <c r="K21" i="1"/>
  <c r="J21" i="1"/>
  <c r="K12" i="1"/>
  <c r="J12" i="1"/>
  <c r="I81" i="2" l="1"/>
  <c r="I74" i="2"/>
  <c r="I88" i="2" s="1"/>
  <c r="J67" i="2"/>
  <c r="K74" i="2"/>
  <c r="K67" i="2"/>
  <c r="J81" i="2"/>
  <c r="J74" i="2"/>
  <c r="K81" i="2"/>
  <c r="K77" i="1"/>
  <c r="K63" i="1"/>
  <c r="J70" i="1"/>
  <c r="K70" i="1"/>
  <c r="J63" i="1"/>
  <c r="J77" i="1"/>
  <c r="I74" i="1"/>
  <c r="I69" i="1"/>
  <c r="I68" i="1"/>
  <c r="I21" i="1"/>
  <c r="I93" i="2" l="1"/>
  <c r="K88" i="2"/>
  <c r="K93" i="2" s="1"/>
  <c r="J88" i="2"/>
  <c r="J93" i="2" s="1"/>
  <c r="K84" i="1"/>
  <c r="K89" i="1" s="1"/>
  <c r="J84" i="1"/>
  <c r="J89" i="1" s="1"/>
  <c r="G12" i="1"/>
  <c r="F12" i="1"/>
  <c r="I89" i="1" l="1"/>
  <c r="G76" i="1" l="1"/>
  <c r="F76" i="1"/>
  <c r="E76" i="1"/>
  <c r="H50" i="1"/>
  <c r="H60" i="2" l="1"/>
  <c r="H12" i="1"/>
  <c r="H61" i="2" l="1"/>
  <c r="H77" i="2"/>
  <c r="H79" i="2"/>
  <c r="H23" i="2"/>
  <c r="H11" i="2"/>
  <c r="H38" i="1"/>
  <c r="H73" i="1"/>
  <c r="H75" i="1"/>
  <c r="H69" i="1"/>
  <c r="H81" i="1"/>
  <c r="H82" i="1" s="1"/>
  <c r="H79" i="1"/>
  <c r="H68" i="1"/>
  <c r="H21" i="1"/>
  <c r="H83" i="2"/>
  <c r="H80" i="2" l="1"/>
  <c r="H21" i="2"/>
  <c r="H76" i="1"/>
  <c r="H73" i="2"/>
  <c r="H78" i="2"/>
  <c r="H72" i="2"/>
  <c r="H74" i="1"/>
  <c r="H70" i="1"/>
  <c r="H85" i="2"/>
  <c r="H86" i="2" s="1"/>
  <c r="H12" i="2"/>
  <c r="H63" i="1"/>
  <c r="H67" i="2" l="1"/>
  <c r="H74" i="2"/>
  <c r="H81" i="2"/>
  <c r="H77" i="1"/>
  <c r="H84" i="1" s="1"/>
  <c r="H88" i="2" l="1"/>
  <c r="G85" i="2"/>
  <c r="G86" i="2" s="1"/>
  <c r="F85" i="2"/>
  <c r="F86" i="2" s="1"/>
  <c r="E85" i="2"/>
  <c r="E86" i="2" s="1"/>
  <c r="G83" i="2"/>
  <c r="F83" i="2"/>
  <c r="E83" i="2"/>
  <c r="G79" i="2"/>
  <c r="F79" i="2"/>
  <c r="E79" i="2"/>
  <c r="G78" i="2"/>
  <c r="F78" i="2"/>
  <c r="E78" i="2"/>
  <c r="G77" i="2"/>
  <c r="F77" i="2"/>
  <c r="E77" i="2"/>
  <c r="G73" i="2"/>
  <c r="F73" i="2"/>
  <c r="E73" i="2"/>
  <c r="G72" i="2"/>
  <c r="F72" i="2"/>
  <c r="E72" i="2"/>
  <c r="G21" i="2"/>
  <c r="F21" i="2"/>
  <c r="E21" i="2"/>
  <c r="G12" i="2"/>
  <c r="F12" i="2"/>
  <c r="E12" i="2"/>
  <c r="G81" i="1"/>
  <c r="G82" i="1" s="1"/>
  <c r="F81" i="1"/>
  <c r="F82" i="1" s="1"/>
  <c r="E81" i="1"/>
  <c r="E82" i="1" s="1"/>
  <c r="G79" i="1"/>
  <c r="F79" i="1"/>
  <c r="E79" i="1"/>
  <c r="G75" i="1"/>
  <c r="F75" i="1"/>
  <c r="E75" i="1"/>
  <c r="G74" i="1"/>
  <c r="F74" i="1"/>
  <c r="E74" i="1"/>
  <c r="G73" i="1"/>
  <c r="F73" i="1"/>
  <c r="E73" i="1"/>
  <c r="G69" i="1"/>
  <c r="F69" i="1"/>
  <c r="E69" i="1"/>
  <c r="G68" i="1"/>
  <c r="F68" i="1"/>
  <c r="E68" i="1"/>
  <c r="G21" i="1"/>
  <c r="F21" i="1"/>
  <c r="F63" i="1" s="1"/>
  <c r="E21" i="1"/>
  <c r="E12" i="1"/>
  <c r="G63" i="1" l="1"/>
  <c r="F67" i="2"/>
  <c r="G74" i="2"/>
  <c r="E67" i="2"/>
  <c r="G67" i="2"/>
  <c r="F74" i="2"/>
  <c r="F81" i="2"/>
  <c r="E74" i="2"/>
  <c r="E81" i="2"/>
  <c r="G81" i="2"/>
  <c r="F70" i="1"/>
  <c r="E63" i="1"/>
  <c r="E70" i="1"/>
  <c r="G77" i="1"/>
  <c r="G70" i="1"/>
  <c r="F77" i="1"/>
  <c r="E77" i="1"/>
  <c r="F88" i="2" l="1"/>
  <c r="G88" i="2"/>
  <c r="E88" i="2"/>
  <c r="F84" i="1"/>
  <c r="G84" i="1"/>
  <c r="E84" i="1"/>
</calcChain>
</file>

<file path=xl/sharedStrings.xml><?xml version="1.0" encoding="utf-8"?>
<sst xmlns="http://schemas.openxmlformats.org/spreadsheetml/2006/main" count="1602" uniqueCount="269">
  <si>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</si>
  <si>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</si>
  <si>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</si>
  <si>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</si>
  <si>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</si>
  <si>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</si>
  <si>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</si>
  <si>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</si>
  <si>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</si>
  <si>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</si>
  <si>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</si>
  <si>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</si>
  <si>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</si>
  <si>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</si>
  <si>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</si>
  <si>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</si>
  <si>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</si>
  <si>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</si>
  <si>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</si>
  <si>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</si>
  <si>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</si>
  <si>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</si>
  <si>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</si>
  <si>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</si>
  <si>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</si>
  <si>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</si>
  <si>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</si>
  <si>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</si>
  <si>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</si>
  <si>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</si>
  <si>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</si>
  <si>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</si>
  <si>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</si>
  <si>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</si>
  <si>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</si>
  <si>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</si>
  <si>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</si>
  <si>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</si>
  <si>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</si>
  <si>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</si>
  <si>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</si>
  <si>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</si>
  <si>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</si>
  <si>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</si>
  <si>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</si>
  <si>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</si>
  <si>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</si>
  <si>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</si>
  <si>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</si>
  <si>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</si>
  <si>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</si>
  <si>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</si>
  <si>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</si>
  <si>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</si>
  <si>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</si>
  <si>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</si>
  <si>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</si>
  <si>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</si>
  <si>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</si>
  <si>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</si>
  <si>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</si>
  <si>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</si>
  <si>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</si>
  <si>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</si>
  <si>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</si>
  <si>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</si>
  <si>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</si>
  <si>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</si>
  <si>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</si>
  <si>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</si>
  <si>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</si>
  <si>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</si>
  <si>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11RQ</t>
  </si>
  <si>
    <t>REFORMA DO FORUM FEDERAL DE EXECUCOES FISCAIS DE SAO PAULO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</si>
  <si>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</si>
  <si>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</si>
  <si>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</si>
  <si>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</si>
  <si>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</si>
  <si>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</si>
  <si>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</si>
  <si>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</si>
  <si>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</si>
  <si>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</si>
  <si>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</si>
  <si>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</si>
  <si>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</si>
  <si>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</si>
  <si>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</si>
  <si>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</si>
  <si>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</si>
  <si>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</si>
  <si>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</si>
  <si>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</si>
  <si>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</si>
  <si>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</si>
  <si>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</si>
  <si>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14YO</t>
  </si>
  <si>
    <t>REFORMA DA SEDE ADMINISTRATIVA DA JUSTICA FEDERAL DE SAO PAULO - SP</t>
  </si>
  <si>
    <t>AÇÕES DE INFORMÁTICA - AI - PO 0010</t>
  </si>
  <si>
    <t>REFORMA DO FORUM DE SÃO JOSÉ DO RIO PRETO - SP</t>
  </si>
  <si>
    <t>AJUDA DE CUSTO PARA AUX. MORADIA JUIZES E SERVIDORES</t>
  </si>
  <si>
    <t>RESERVA DE CONTINGENCIA</t>
  </si>
  <si>
    <t>216H</t>
  </si>
  <si>
    <t>15FY</t>
  </si>
  <si>
    <t>15FZ</t>
  </si>
  <si>
    <t>ORÇAMENTO FINAL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</si>
  <si>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</si>
  <si>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</si>
  <si>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</si>
  <si>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</si>
  <si>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</si>
  <si>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</si>
  <si>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</si>
  <si>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</si>
  <si>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</si>
  <si>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</si>
  <si>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</si>
  <si>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</si>
  <si>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</si>
  <si>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</si>
  <si>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</si>
  <si>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</si>
  <si>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</si>
  <si>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</si>
  <si>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</si>
  <si>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</si>
  <si>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</si>
  <si>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</si>
  <si>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</si>
  <si>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</si>
  <si>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</si>
  <si>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</si>
  <si>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</si>
  <si>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</si>
  <si>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</si>
  <si>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</si>
  <si>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</si>
  <si>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</si>
  <si>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</si>
  <si>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</si>
  <si>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</si>
  <si>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</si>
  <si>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</si>
  <si>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</si>
  <si>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</si>
  <si>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</si>
  <si>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</si>
  <si>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</si>
  <si>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</si>
  <si>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</si>
  <si>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</si>
  <si>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</si>
  <si>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</si>
  <si>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</si>
  <si>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</si>
  <si>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</si>
  <si>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</si>
  <si>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</si>
  <si>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</si>
  <si>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</si>
  <si>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</si>
  <si>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</si>
  <si>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</si>
  <si>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</si>
  <si>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</si>
  <si>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</si>
  <si>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</si>
  <si>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</si>
  <si>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</si>
  <si>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</si>
  <si>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</si>
  <si>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</si>
  <si>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</si>
  <si>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</si>
  <si>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</si>
  <si>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</si>
  <si>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</si>
  <si>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</si>
  <si>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</si>
  <si>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</si>
  <si>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</si>
  <si>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</si>
  <si>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</si>
  <si>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</si>
  <si>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</si>
  <si>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</si>
  <si>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</si>
  <si>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</si>
  <si>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</si>
  <si>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</si>
  <si>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</si>
  <si>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</si>
  <si>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</si>
  <si>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</si>
  <si>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PTRES SOFI</t>
  </si>
  <si>
    <t>107773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</si>
  <si>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</si>
  <si>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</si>
  <si>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</si>
  <si>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</si>
  <si>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</si>
  <si>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</si>
  <si>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</si>
  <si>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</si>
  <si>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</si>
  <si>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</si>
  <si>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</si>
  <si>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</si>
  <si>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</si>
  <si>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</si>
  <si>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</si>
  <si>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</si>
  <si>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</si>
  <si>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</si>
  <si>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</si>
  <si>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</si>
  <si>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</si>
  <si>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</si>
  <si>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</si>
  <si>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</si>
  <si>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</si>
  <si>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</si>
  <si>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</si>
  <si>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</si>
  <si>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</si>
  <si>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</si>
  <si>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</si>
  <si>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</si>
  <si>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</si>
  <si>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</si>
  <si>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</si>
  <si>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</si>
  <si>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</si>
  <si>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</si>
  <si>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</si>
  <si>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</si>
  <si>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085321</t>
  </si>
  <si>
    <t>107743</t>
  </si>
  <si>
    <t>Demonstrativo da Execução Orçamentária da Justiça Federal - 2017</t>
  </si>
  <si>
    <t>AQUISIÇÃO DE IMÓVEIS PARA FUNCIONAMENTO DO TRIBUNAL REGIONAL FEDERAL DA 3. REGIÃO EM SÃO PAULO - SP - UNIDADE G</t>
  </si>
  <si>
    <t>AQUISIÇÃO EDIFÍCIO ANEXO - FUNCEF - 3ª REGIÃO</t>
  </si>
  <si>
    <t>REFORMA DO FÓRUM DE SANTOS - SP</t>
  </si>
  <si>
    <t>AQUISIÇÃO DO EDIFÍCIO SEDE DA JF DE BARUERI - SP</t>
  </si>
  <si>
    <t>15NZ</t>
  </si>
  <si>
    <t>15HG</t>
  </si>
  <si>
    <t>12SU</t>
  </si>
  <si>
    <t>15NX</t>
  </si>
  <si>
    <t>15OE</t>
  </si>
  <si>
    <t>Saldo R$ (Item Informação)</t>
  </si>
  <si>
    <t>APOSENTADORIAS E PENSOES CIVIS DA UNIAO</t>
  </si>
  <si>
    <t>127771</t>
  </si>
  <si>
    <t>846</t>
  </si>
  <si>
    <t>AQUISICAO DO EDIFICIO-SEDE DA JUSTICA FEDERAL DE BARUERI</t>
  </si>
  <si>
    <t>140095</t>
  </si>
  <si>
    <t>INVERSOES FINANCEIRAS</t>
  </si>
  <si>
    <t>ATIVOS CIVIS DA UNIAO</t>
  </si>
  <si>
    <t>110803</t>
  </si>
  <si>
    <t>085316</t>
  </si>
  <si>
    <t>0004</t>
  </si>
  <si>
    <t>MODERNIZACAO DE INSTALACOES DA JUSTICA FEDERAL - ACESSIBILIDADE</t>
  </si>
  <si>
    <t>127789</t>
  </si>
  <si>
    <t>VERIFICAR O PTRES</t>
  </si>
  <si>
    <t>FÓRMULAS</t>
  </si>
  <si>
    <t>127791</t>
  </si>
  <si>
    <t>137193</t>
  </si>
  <si>
    <t>127790</t>
  </si>
  <si>
    <t>129082</t>
  </si>
  <si>
    <t>127782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</si>
</sst>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198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7" fillId="0" borderId="0" xfId="0" applyFont="1"/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0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11" fillId="2" borderId="5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4" borderId="0" xfId="0" applyFont="1" applyFill="1"/>
    <xf numFmtId="49" fontId="0" fillId="4" borderId="0" xfId="0" applyNumberFormat="1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/>
    <xf numFmtId="0" fontId="4" fillId="4" borderId="0" xfId="0" applyFont="1" applyFill="1"/>
    <xf numFmtId="0" fontId="0" fillId="4" borderId="0" xfId="0" applyFont="1" applyFill="1"/>
    <xf numFmtId="0" fontId="0" fillId="4" borderId="0" xfId="0" applyFont="1" applyFill="1" applyBorder="1"/>
    <xf numFmtId="171" fontId="0" fillId="0" borderId="0" xfId="0" applyNumberFormat="1" applyAlignment="1"/>
    <xf numFmtId="0" fontId="0" fillId="12" borderId="0" xfId="0" applyFill="1"/>
    <xf numFmtId="0" fontId="0" fillId="4" borderId="0" xfId="0" quotePrefix="1" applyFont="1" applyFill="1"/>
    <xf numFmtId="171" fontId="0" fillId="0" borderId="0" xfId="0" applyNumberFormat="1"/>
    <xf numFmtId="4" fontId="2" fillId="0" borderId="0" xfId="23673" applyNumberFormat="1"/>
    <xf numFmtId="4" fontId="0" fillId="0" borderId="0" xfId="0" applyNumberFormat="1"/>
    <xf numFmtId="0" fontId="0" fillId="0" borderId="0" xfId="0" applyFont="1"/>
    <xf numFmtId="3" fontId="2" fillId="0" borderId="0" xfId="23673" applyNumberFormat="1"/>
    <xf numFmtId="3" fontId="0" fillId="0" borderId="0" xfId="0" applyNumberFormat="1" applyFont="1" applyBorder="1"/>
    <xf numFmtId="3" fontId="0" fillId="2" borderId="0" xfId="0" applyNumberFormat="1" applyFont="1" applyFill="1" applyBorder="1"/>
    <xf numFmtId="3" fontId="0" fillId="0" borderId="0" xfId="0" applyNumberFormat="1" applyFont="1"/>
    <xf numFmtId="49" fontId="3" fillId="4" borderId="2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vertical="center" wrapText="1"/>
    </xf>
    <xf numFmtId="3" fontId="0" fillId="4" borderId="8" xfId="0" quotePrefix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13" borderId="5" xfId="0" applyNumberFormat="1" applyFont="1" applyFill="1" applyBorder="1" applyAlignment="1">
      <alignment horizontal="center" vertical="center"/>
    </xf>
    <xf numFmtId="0" fontId="22" fillId="1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quotePrefix="1" applyFont="1" applyFill="1" applyBorder="1"/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9" fillId="2" borderId="5" xfId="0" applyNumberFormat="1" applyFont="1" applyFill="1" applyBorder="1" applyAlignment="1">
      <alignment horizontal="left" vertical="center" wrapText="1"/>
    </xf>
    <xf numFmtId="49" fontId="2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 wrapText="1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49" fontId="11" fillId="8" borderId="13" xfId="0" applyNumberFormat="1" applyFont="1" applyFill="1" applyBorder="1" applyAlignment="1">
      <alignment horizontal="left"/>
    </xf>
    <xf numFmtId="49" fontId="11" fillId="8" borderId="22" xfId="0" applyNumberFormat="1" applyFont="1" applyFill="1" applyBorder="1" applyAlignment="1">
      <alignment horizontal="left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3" fillId="2" borderId="12" xfId="0" applyNumberFormat="1" applyFont="1" applyFill="1" applyBorder="1" applyAlignment="1">
      <alignment horizontal="right"/>
    </xf>
    <xf numFmtId="49" fontId="11" fillId="8" borderId="14" xfId="0" applyNumberFormat="1" applyFont="1" applyFill="1" applyBorder="1" applyAlignment="1">
      <alignment horizontal="left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131176</xdr:colOff>
      <xdr:row>6</xdr:row>
      <xdr:rowOff>13607</xdr:rowOff>
    </xdr:from>
    <xdr:to>
      <xdr:col>11</xdr:col>
      <xdr:colOff>394609</xdr:colOff>
      <xdr:row>7</xdr:row>
      <xdr:rowOff>204107</xdr:rowOff>
    </xdr:to>
    <xdr:sp macro="" textlink="">
      <xdr:nvSpPr>
        <xdr:cNvPr id="2" name="Seta para baixo 1"/>
        <xdr:cNvSpPr/>
      </xdr:nvSpPr>
      <xdr:spPr>
        <a:xfrm>
          <a:off x="18771601" y="1147082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231319</xdr:colOff>
      <xdr:row>6</xdr:row>
      <xdr:rowOff>27216</xdr:rowOff>
    </xdr:from>
    <xdr:to>
      <xdr:col>12</xdr:col>
      <xdr:colOff>494752</xdr:colOff>
      <xdr:row>7</xdr:row>
      <xdr:rowOff>217716</xdr:rowOff>
    </xdr:to>
    <xdr:sp macro="" textlink="">
      <xdr:nvSpPr>
        <xdr:cNvPr id="3" name="Seta para baixo 2"/>
        <xdr:cNvSpPr/>
      </xdr:nvSpPr>
      <xdr:spPr>
        <a:xfrm>
          <a:off x="19986169" y="1160691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131176</xdr:colOff>
      <xdr:row>6</xdr:row>
      <xdr:rowOff>13607</xdr:rowOff>
    </xdr:from>
    <xdr:to>
      <xdr:col>11</xdr:col>
      <xdr:colOff>394609</xdr:colOff>
      <xdr:row>7</xdr:row>
      <xdr:rowOff>204107</xdr:rowOff>
    </xdr:to>
    <xdr:sp macro="" textlink="">
      <xdr:nvSpPr>
        <xdr:cNvPr id="2" name="Seta para baixo 1"/>
        <xdr:cNvSpPr/>
      </xdr:nvSpPr>
      <xdr:spPr>
        <a:xfrm>
          <a:off x="19076401" y="1309007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231319</xdr:colOff>
      <xdr:row>6</xdr:row>
      <xdr:rowOff>27216</xdr:rowOff>
    </xdr:from>
    <xdr:to>
      <xdr:col>12</xdr:col>
      <xdr:colOff>494752</xdr:colOff>
      <xdr:row>7</xdr:row>
      <xdr:rowOff>217716</xdr:rowOff>
    </xdr:to>
    <xdr:sp macro="" textlink="">
      <xdr:nvSpPr>
        <xdr:cNvPr id="3" name="Seta para baixo 2"/>
        <xdr:cNvSpPr/>
      </xdr:nvSpPr>
      <xdr:spPr>
        <a:xfrm>
          <a:off x="20481469" y="1322616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9"/>
  <sheetViews>
    <sheetView showGridLines="0" tabSelected="1" view="pageBreakPreview" zoomScale="70" zoomScaleNormal="70" zoomScaleSheetLayoutView="70" workbookViewId="0">
      <selection activeCell="B12" sqref="B12:D12"/>
    </sheetView>
  </sheetViews>
  <sheetFormatPr defaultColWidth="9.140625" defaultRowHeight="11.25"/>
  <cols>
    <col min="1" max="1" width="11.140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5703125" style="36" customWidth="1"/>
    <col min="6" max="6" width="23.140625" style="36" customWidth="1"/>
    <col min="7" max="7" width="21" style="36" customWidth="1"/>
    <col min="8" max="8" width="22.140625" style="36" customWidth="1"/>
    <col min="9" max="11" width="21.28515625" style="36" customWidth="1"/>
    <col min="12" max="13" width="19.5703125" style="99" hidden="1" customWidth="1"/>
    <col min="14" max="29" width="9.140625" style="99" customWidth="1"/>
    <col min="30" max="30" width="3.28515625" style="99" customWidth="1"/>
    <col min="31" max="31" width="9" style="99" customWidth="1"/>
    <col min="32" max="79" width="9.140625" style="99"/>
    <col min="80" max="16384" width="9.140625" style="36"/>
  </cols>
  <sheetData>
    <row r="1" spans="1:79" s="4" customFormat="1" ht="12.75">
      <c r="A1" s="1" t="s">
        <v>0</v>
      </c>
      <c r="B1" s="2"/>
      <c r="C1" s="1"/>
      <c r="D1" s="1"/>
      <c r="E1" s="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</row>
    <row r="2" spans="1:79" s="4" customFormat="1" ht="12.75">
      <c r="A2" s="1" t="s">
        <v>1</v>
      </c>
      <c r="B2" s="2"/>
      <c r="C2" s="1"/>
      <c r="D2" s="1"/>
      <c r="E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</row>
    <row r="3" spans="1:79" s="4" customFormat="1" ht="12.75">
      <c r="A3" s="1" t="s">
        <v>2</v>
      </c>
      <c r="B3" s="2"/>
      <c r="C3" s="1"/>
      <c r="D3" s="1"/>
      <c r="E3" s="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</row>
    <row r="4" spans="1:79" s="4" customFormat="1" ht="12.75">
      <c r="A4" s="128" t="s">
        <v>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</row>
    <row r="5" spans="1:79" s="4" customFormat="1" ht="25.5">
      <c r="A5" s="129" t="s">
        <v>239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3" t="s">
        <v>262</v>
      </c>
      <c r="M5" s="124" t="s">
        <v>263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</row>
    <row r="6" spans="1:79" s="4" customFormat="1" ht="12.75">
      <c r="A6" s="129" t="s">
        <v>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</row>
    <row r="7" spans="1:79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</row>
    <row r="8" spans="1:79" s="9" customFormat="1" ht="21" customHeight="1">
      <c r="A8" s="126" t="s">
        <v>5</v>
      </c>
      <c r="B8" s="130" t="s">
        <v>6</v>
      </c>
      <c r="C8" s="131"/>
      <c r="D8" s="134" t="s">
        <v>7</v>
      </c>
      <c r="E8" s="136" t="s">
        <v>8</v>
      </c>
      <c r="F8" s="8" t="s">
        <v>9</v>
      </c>
      <c r="G8" s="136" t="s">
        <v>10</v>
      </c>
      <c r="H8" s="126" t="s">
        <v>106</v>
      </c>
      <c r="I8" s="126" t="s">
        <v>107</v>
      </c>
      <c r="J8" s="126" t="s">
        <v>108</v>
      </c>
      <c r="K8" s="126" t="s">
        <v>109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</row>
    <row r="9" spans="1:79" s="9" customFormat="1" ht="37.5" customHeight="1">
      <c r="A9" s="127"/>
      <c r="B9" s="132"/>
      <c r="C9" s="133"/>
      <c r="D9" s="135"/>
      <c r="E9" s="137"/>
      <c r="F9" s="10" t="s">
        <v>11</v>
      </c>
      <c r="G9" s="127"/>
      <c r="H9" s="127"/>
      <c r="I9" s="127"/>
      <c r="J9" s="127"/>
      <c r="K9" s="127"/>
      <c r="L9" s="98" t="s">
        <v>195</v>
      </c>
      <c r="M9" s="98" t="s">
        <v>110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</row>
    <row r="10" spans="1:79" s="16" customFormat="1" ht="24.75" customHeight="1">
      <c r="A10" s="169" t="s">
        <v>12</v>
      </c>
      <c r="B10" s="11" t="s">
        <v>13</v>
      </c>
      <c r="C10" s="12" t="s">
        <v>14</v>
      </c>
      <c r="D10" s="13" t="s">
        <v>15</v>
      </c>
      <c r="E10" s="14">
        <v>82800000</v>
      </c>
      <c r="F10" s="14">
        <v>20383369</v>
      </c>
      <c r="G10" s="14">
        <v>0</v>
      </c>
      <c r="H10" s="14">
        <f>E10+F10</f>
        <v>103183369</v>
      </c>
      <c r="I10" s="14">
        <f>VLOOKUP($M10,TesGerTRF3a!$A$6:$P$26,14,FALSE)</f>
        <v>103182040.40000001</v>
      </c>
      <c r="J10" s="14">
        <f>VLOOKUP($M10,TesGerTRF3a!$A$6:$P$26,15,FALSE)</f>
        <v>103094023.40000001</v>
      </c>
      <c r="K10" s="14">
        <f>VLOOKUP($M10,TesGerTRF3a!$A$6:$P$26,16,FALSE)</f>
        <v>102598913.98999999</v>
      </c>
      <c r="L10" s="108" t="s">
        <v>148</v>
      </c>
      <c r="M10" s="104" t="str">
        <f>CONCATENATE(B10," ",D10," ",L10)</f>
        <v>0181 1 085395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</row>
    <row r="11" spans="1:79" s="16" customFormat="1" ht="24.75" hidden="1" customHeight="1">
      <c r="A11" s="170"/>
      <c r="B11" s="11" t="s">
        <v>16</v>
      </c>
      <c r="C11" s="17" t="s">
        <v>17</v>
      </c>
      <c r="D11" s="18" t="s">
        <v>15</v>
      </c>
      <c r="E11" s="14"/>
      <c r="F11" s="19"/>
      <c r="G11" s="14"/>
      <c r="H11" s="14"/>
      <c r="I11" s="14"/>
      <c r="J11" s="14"/>
      <c r="K11" s="14"/>
      <c r="L11" s="104"/>
      <c r="M11" s="104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</row>
    <row r="12" spans="1:79" s="16" customFormat="1" ht="24.75" customHeight="1">
      <c r="A12" s="170"/>
      <c r="B12" s="172" t="s">
        <v>18</v>
      </c>
      <c r="C12" s="173"/>
      <c r="D12" s="173"/>
      <c r="E12" s="20">
        <f t="shared" ref="E12:H12" si="0">SUM(E10:E11)</f>
        <v>82800000</v>
      </c>
      <c r="F12" s="20">
        <f t="shared" si="0"/>
        <v>20383369</v>
      </c>
      <c r="G12" s="20">
        <f t="shared" si="0"/>
        <v>0</v>
      </c>
      <c r="H12" s="20">
        <f t="shared" si="0"/>
        <v>103183369</v>
      </c>
      <c r="I12" s="20">
        <f t="shared" ref="I12:K12" si="1">SUM(I10:I11)</f>
        <v>103182040.40000001</v>
      </c>
      <c r="J12" s="20">
        <f t="shared" si="1"/>
        <v>103094023.40000001</v>
      </c>
      <c r="K12" s="20">
        <f t="shared" si="1"/>
        <v>102598913.98999999</v>
      </c>
      <c r="L12" s="104"/>
      <c r="M12" s="104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</row>
    <row r="13" spans="1:79" s="16" customFormat="1" ht="24.75" customHeight="1">
      <c r="A13" s="170"/>
      <c r="B13" s="21" t="s">
        <v>19</v>
      </c>
      <c r="C13" s="22" t="s">
        <v>20</v>
      </c>
      <c r="D13" s="18" t="s">
        <v>15</v>
      </c>
      <c r="E13" s="14">
        <v>338000000</v>
      </c>
      <c r="F13" s="14">
        <v>48422129</v>
      </c>
      <c r="G13" s="14">
        <v>0</v>
      </c>
      <c r="H13" s="14">
        <f>E13+F13</f>
        <v>386422129</v>
      </c>
      <c r="I13" s="14">
        <f>VLOOKUP($M13,TesGerTRF3a!$A$6:$P$26,14,FALSE)</f>
        <v>386418518.87</v>
      </c>
      <c r="J13" s="14">
        <f>VLOOKUP($M13,TesGerTRF3a!$A$6:$P$26,15,FALSE)</f>
        <v>379616262.51999998</v>
      </c>
      <c r="K13" s="14">
        <f>VLOOKUP($M13,TesGerTRF3a!$A$6:$P$26,16,FALSE)</f>
        <v>377914158.35000002</v>
      </c>
      <c r="L13" s="108" t="s">
        <v>168</v>
      </c>
      <c r="M13" s="104" t="str">
        <f>CONCATENATE(B13," ",D13," ",L13)</f>
        <v>20TP 1 085394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</row>
    <row r="14" spans="1:79" s="16" customFormat="1" ht="46.5" hidden="1" customHeight="1">
      <c r="A14" s="17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 t="str">
        <f t="shared" ref="L14:L15" si="2">CONCATENATE(B14," ",D14)</f>
        <v>00FK 1</v>
      </c>
      <c r="M14" s="104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</row>
    <row r="15" spans="1:79" s="16" customFormat="1" ht="33.75" hidden="1" customHeight="1">
      <c r="A15" s="17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 t="str">
        <f t="shared" si="2"/>
        <v>0C04 1</v>
      </c>
      <c r="M15" s="10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</row>
    <row r="16" spans="1:79" s="26" customFormat="1" ht="33.75" customHeight="1">
      <c r="A16" s="170"/>
      <c r="B16" s="21" t="s">
        <v>25</v>
      </c>
      <c r="C16" s="25" t="s">
        <v>26</v>
      </c>
      <c r="D16" s="18" t="s">
        <v>15</v>
      </c>
      <c r="E16" s="14">
        <v>59100000</v>
      </c>
      <c r="F16" s="14">
        <v>8175023</v>
      </c>
      <c r="G16" s="14">
        <v>0</v>
      </c>
      <c r="H16" s="14">
        <f>E16+F16</f>
        <v>67275023</v>
      </c>
      <c r="I16" s="14">
        <f>VLOOKUP($M16,TesGerTRF3a!$A$6:$P$26,14,FALSE)</f>
        <v>66891110.119999997</v>
      </c>
      <c r="J16" s="14">
        <f>VLOOKUP($M16,TesGerTRF3a!$A$6:$P$26,15,FALSE)</f>
        <v>66635480.259999998</v>
      </c>
      <c r="K16" s="14">
        <f>VLOOKUP($M16,TesGerTRF3a!$A$6:$P$26,16,FALSE)</f>
        <v>66635480.259999998</v>
      </c>
      <c r="L16" s="108" t="s">
        <v>261</v>
      </c>
      <c r="M16" s="104" t="str">
        <f>CONCATENATE(B16," ",D16," ",L16)</f>
        <v>09HB 1 127789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</row>
    <row r="17" spans="1:79" s="16" customFormat="1" ht="48.75" hidden="1" customHeight="1">
      <c r="A17" s="17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</row>
    <row r="18" spans="1:79" s="16" customFormat="1" ht="33.75" hidden="1" customHeight="1">
      <c r="A18" s="17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1:79" s="16" customFormat="1" ht="30" hidden="1" customHeight="1">
      <c r="A19" s="17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</row>
    <row r="20" spans="1:79" s="26" customFormat="1" ht="45.75" hidden="1" customHeight="1">
      <c r="A20" s="170"/>
      <c r="B20" s="21" t="s">
        <v>33</v>
      </c>
      <c r="C20" s="29" t="s">
        <v>34</v>
      </c>
      <c r="D20" s="18" t="s">
        <v>15</v>
      </c>
      <c r="E20" s="19"/>
      <c r="F20" s="19"/>
      <c r="G20" s="19"/>
      <c r="H20" s="19"/>
      <c r="I20" s="19"/>
      <c r="J20" s="19"/>
      <c r="K20" s="19"/>
      <c r="L20" s="105"/>
      <c r="M20" s="105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</row>
    <row r="21" spans="1:79" s="31" customFormat="1" ht="24.75" customHeight="1">
      <c r="A21" s="171"/>
      <c r="B21" s="174" t="s">
        <v>35</v>
      </c>
      <c r="C21" s="175"/>
      <c r="D21" s="175"/>
      <c r="E21" s="30">
        <f t="shared" ref="E21:F21" si="3">SUM(E13:E20)</f>
        <v>397100000</v>
      </c>
      <c r="F21" s="30">
        <f t="shared" si="3"/>
        <v>56597152</v>
      </c>
      <c r="G21" s="30">
        <f>SUM(G13:G20)</f>
        <v>0</v>
      </c>
      <c r="H21" s="30">
        <f>SUM(H13:H20)</f>
        <v>453697152</v>
      </c>
      <c r="I21" s="30">
        <f>SUM(I13:I20)</f>
        <v>453309628.99000001</v>
      </c>
      <c r="J21" s="30">
        <f>SUM(J13:J20)</f>
        <v>446251742.77999997</v>
      </c>
      <c r="K21" s="30">
        <f>SUM(K13:K20)</f>
        <v>444549638.61000001</v>
      </c>
      <c r="L21" s="105"/>
      <c r="M21" s="105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</row>
    <row r="22" spans="1:79" s="16" customFormat="1" ht="24.75" customHeight="1">
      <c r="A22" s="176" t="s">
        <v>36</v>
      </c>
      <c r="B22" s="158" t="s">
        <v>37</v>
      </c>
      <c r="C22" s="160" t="s">
        <v>38</v>
      </c>
      <c r="D22" s="18" t="s">
        <v>39</v>
      </c>
      <c r="E22" s="15">
        <v>11979420</v>
      </c>
      <c r="F22" s="14">
        <v>337980</v>
      </c>
      <c r="G22" s="14">
        <v>0</v>
      </c>
      <c r="H22" s="14">
        <f>E22+F22</f>
        <v>12317400</v>
      </c>
      <c r="I22" s="14">
        <f>VLOOKUP($M22,TesGerTRF3a!$A$6:$P$26,14,FALSE)</f>
        <v>12317400</v>
      </c>
      <c r="J22" s="14">
        <f>VLOOKUP($M22,TesGerTRF3a!$A$6:$P$26,15,FALSE)</f>
        <v>11359975.92</v>
      </c>
      <c r="K22" s="14">
        <f>VLOOKUP($M22,TesGerTRF3a!$A$6:$P$26,16,FALSE)</f>
        <v>11359975.92</v>
      </c>
      <c r="L22" s="108" t="s">
        <v>159</v>
      </c>
      <c r="M22" s="104" t="str">
        <f t="shared" ref="M22:M49" si="4">CONCATENATE(B22," ",D22," ",L22)</f>
        <v>2004 3 085400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</row>
    <row r="23" spans="1:79" s="16" customFormat="1" ht="24.75" customHeight="1">
      <c r="A23" s="177"/>
      <c r="B23" s="168"/>
      <c r="C23" s="179"/>
      <c r="D23" s="18" t="s">
        <v>40</v>
      </c>
      <c r="E23" s="14">
        <v>15000</v>
      </c>
      <c r="F23" s="14">
        <v>0</v>
      </c>
      <c r="G23" s="14">
        <v>0</v>
      </c>
      <c r="H23" s="14">
        <f>E23+F23</f>
        <v>15000</v>
      </c>
      <c r="I23" s="14">
        <f>VLOOKUP($M23,TesGerTRF3a!$A$6:$P$26,14,FALSE)</f>
        <v>10589</v>
      </c>
      <c r="J23" s="14">
        <f>VLOOKUP($M23,TesGerTRF3a!$A$6:$P$26,15,FALSE)</f>
        <v>0</v>
      </c>
      <c r="K23" s="14">
        <f>VLOOKUP($M23,TesGerTRF3a!$A$6:$P$26,16,FALSE)</f>
        <v>0</v>
      </c>
      <c r="L23" s="108" t="s">
        <v>159</v>
      </c>
      <c r="M23" s="104" t="str">
        <f>CONCATENATE(B22," ",D23," ",L23)</f>
        <v>2004 4 085400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</row>
    <row r="24" spans="1:79" s="16" customFormat="1" ht="24.75" customHeight="1">
      <c r="A24" s="177"/>
      <c r="B24" s="21" t="s">
        <v>41</v>
      </c>
      <c r="C24" s="32" t="s">
        <v>42</v>
      </c>
      <c r="D24" s="18" t="s">
        <v>39</v>
      </c>
      <c r="E24" s="14">
        <v>2063448</v>
      </c>
      <c r="F24" s="14">
        <v>107000</v>
      </c>
      <c r="G24" s="14">
        <v>0</v>
      </c>
      <c r="H24" s="14">
        <f>E24+F24</f>
        <v>2170448</v>
      </c>
      <c r="I24" s="14">
        <f>VLOOKUP($M24,TesGerTRF3a!$A$6:$P$26,14,FALSE)</f>
        <v>2155017</v>
      </c>
      <c r="J24" s="14">
        <f>VLOOKUP($M24,TesGerTRF3a!$A$6:$P$26,15,FALSE)</f>
        <v>2155017</v>
      </c>
      <c r="K24" s="14">
        <f>VLOOKUP($M24,TesGerTRF3a!$A$6:$P$26,16,FALSE)</f>
        <v>2155017</v>
      </c>
      <c r="L24" s="108" t="s">
        <v>162</v>
      </c>
      <c r="M24" s="104" t="str">
        <f t="shared" si="4"/>
        <v>2010 3 085397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</row>
    <row r="25" spans="1:79" s="16" customFormat="1" ht="24.75" customHeight="1">
      <c r="A25" s="177"/>
      <c r="B25" s="21" t="s">
        <v>43</v>
      </c>
      <c r="C25" s="33" t="s">
        <v>44</v>
      </c>
      <c r="D25" s="18" t="s">
        <v>39</v>
      </c>
      <c r="E25" s="14">
        <v>1485000</v>
      </c>
      <c r="F25" s="14">
        <v>-249000</v>
      </c>
      <c r="G25" s="14">
        <v>0</v>
      </c>
      <c r="H25" s="14">
        <f>E25+F25</f>
        <v>1236000</v>
      </c>
      <c r="I25" s="14">
        <f>VLOOKUP($M25,TesGerTRF3a!$A$6:$P$26,14,FALSE)</f>
        <v>1024748.5</v>
      </c>
      <c r="J25" s="14">
        <f>VLOOKUP($M25,TesGerTRF3a!$A$6:$P$26,15,FALSE)</f>
        <v>1024748.5</v>
      </c>
      <c r="K25" s="14">
        <f>VLOOKUP($M25,TesGerTRF3a!$A$6:$P$26,16,FALSE)</f>
        <v>1024748.5</v>
      </c>
      <c r="L25" s="108" t="s">
        <v>164</v>
      </c>
      <c r="M25" s="104" t="str">
        <f t="shared" si="4"/>
        <v>2011 3 085398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</row>
    <row r="26" spans="1:79" s="16" customFormat="1" ht="24.75" customHeight="1">
      <c r="A26" s="177"/>
      <c r="B26" s="158" t="s">
        <v>45</v>
      </c>
      <c r="C26" s="33" t="s">
        <v>46</v>
      </c>
      <c r="D26" s="18" t="s">
        <v>39</v>
      </c>
      <c r="E26" s="14">
        <v>19423248</v>
      </c>
      <c r="F26" s="14">
        <v>142000</v>
      </c>
      <c r="G26" s="14">
        <v>0</v>
      </c>
      <c r="H26" s="14">
        <f>E26+F26</f>
        <v>19565248</v>
      </c>
      <c r="I26" s="14">
        <f>VLOOKUP($M26,TesGerTRF3a!$A$6:$P$26,14,FALSE)</f>
        <v>19400161.100000001</v>
      </c>
      <c r="J26" s="14">
        <f>VLOOKUP($M26,TesGerTRF3a!$A$6:$P$26,15,FALSE)</f>
        <v>19399839.649999999</v>
      </c>
      <c r="K26" s="14">
        <f>VLOOKUP($M26,TesGerTRF3a!$A$6:$P$26,16,FALSE)</f>
        <v>19399839.649999999</v>
      </c>
      <c r="L26" s="108" t="s">
        <v>166</v>
      </c>
      <c r="M26" s="104" t="str">
        <f t="shared" si="4"/>
        <v>2012 3 085399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</row>
    <row r="27" spans="1:79" s="16" customFormat="1" ht="12.75" hidden="1" customHeight="1">
      <c r="A27" s="177"/>
      <c r="B27" s="168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 t="str">
        <f t="shared" ref="L27:L29" si="5">CONCATENATE(B27," ",D27)</f>
        <v xml:space="preserve"> 3</v>
      </c>
      <c r="M27" s="104" t="str">
        <f t="shared" si="4"/>
        <v xml:space="preserve"> 3  3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79" s="16" customFormat="1" ht="24.75" customHeight="1">
      <c r="A28" s="178"/>
      <c r="B28" s="21" t="s">
        <v>48</v>
      </c>
      <c r="C28" s="33" t="s">
        <v>49</v>
      </c>
      <c r="D28" s="18" t="s">
        <v>39</v>
      </c>
      <c r="E28" s="14">
        <v>218284</v>
      </c>
      <c r="F28" s="14">
        <v>0</v>
      </c>
      <c r="G28" s="14">
        <v>0</v>
      </c>
      <c r="H28" s="14">
        <f>E28+F28</f>
        <v>218284</v>
      </c>
      <c r="I28" s="14">
        <f>VLOOKUP($M28,TesGerTRF3a!$A$6:$P$26,14,FALSE)</f>
        <v>130606.18</v>
      </c>
      <c r="J28" s="14">
        <f>VLOOKUP($M28,TesGerTRF3a!$A$6:$P$26,15,FALSE)</f>
        <v>130606.18</v>
      </c>
      <c r="K28" s="14">
        <f>VLOOKUP($M28,TesGerTRF3a!$A$6:$P$26,16,FALSE)</f>
        <v>130606.18</v>
      </c>
      <c r="L28" s="108" t="s">
        <v>141</v>
      </c>
      <c r="M28" s="104" t="str">
        <f t="shared" si="4"/>
        <v>00M1 3 085396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</row>
    <row r="29" spans="1:79" s="16" customFormat="1" ht="91.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 t="str">
        <f t="shared" si="5"/>
        <v>0536 3</v>
      </c>
      <c r="M29" s="104" t="str">
        <f t="shared" si="4"/>
        <v>0536 3 0536 3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</row>
    <row r="30" spans="1:79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15000</v>
      </c>
      <c r="F30" s="14">
        <v>0</v>
      </c>
      <c r="G30" s="14">
        <v>0</v>
      </c>
      <c r="H30" s="14">
        <f t="shared" ref="H30:H35" si="6">E30+F30</f>
        <v>15000</v>
      </c>
      <c r="I30" s="14">
        <f>VLOOKUP($M30,TesGerTRF3a!$A$6:$P$26,14,FALSE)</f>
        <v>1302.73</v>
      </c>
      <c r="J30" s="14">
        <f>VLOOKUP($M30,TesGerTRF3a!$A$6:$P$26,15,FALSE)</f>
        <v>1302.73</v>
      </c>
      <c r="K30" s="14">
        <f>VLOOKUP($M30,TesGerTRF3a!$A$6:$P$26,16,FALSE)</f>
        <v>1302.73</v>
      </c>
      <c r="L30" s="108" t="s">
        <v>180</v>
      </c>
      <c r="M30" s="104" t="str">
        <f t="shared" si="4"/>
        <v>4224 3 107769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</row>
    <row r="31" spans="1:79" s="16" customFormat="1" ht="25.5" customHeight="1">
      <c r="A31" s="165" t="s">
        <v>56</v>
      </c>
      <c r="B31" s="158" t="s">
        <v>57</v>
      </c>
      <c r="C31" s="89" t="s">
        <v>58</v>
      </c>
      <c r="D31" s="18" t="s">
        <v>39</v>
      </c>
      <c r="E31" s="14">
        <v>12041</v>
      </c>
      <c r="F31" s="14">
        <v>0</v>
      </c>
      <c r="G31" s="14">
        <v>0</v>
      </c>
      <c r="H31" s="14">
        <f t="shared" si="6"/>
        <v>12041</v>
      </c>
      <c r="I31" s="14">
        <v>0</v>
      </c>
      <c r="J31" s="14">
        <v>0</v>
      </c>
      <c r="K31" s="14">
        <v>0</v>
      </c>
      <c r="L31" s="108" t="s">
        <v>196</v>
      </c>
      <c r="M31" s="104" t="str">
        <f t="shared" si="4"/>
        <v>2549 3 107773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</row>
    <row r="32" spans="1:79" s="16" customFormat="1" ht="26.25" customHeight="1">
      <c r="A32" s="166"/>
      <c r="B32" s="159"/>
      <c r="C32" s="89" t="s">
        <v>59</v>
      </c>
      <c r="D32" s="18" t="s">
        <v>39</v>
      </c>
      <c r="E32" s="14">
        <v>420233</v>
      </c>
      <c r="F32" s="14">
        <v>85251</v>
      </c>
      <c r="G32" s="14">
        <v>0</v>
      </c>
      <c r="H32" s="14">
        <f t="shared" si="6"/>
        <v>505484</v>
      </c>
      <c r="I32" s="14">
        <f>VLOOKUP($M32,TesGerTRF3a!$A$6:$P$26,14,FALSE)</f>
        <v>505239.92</v>
      </c>
      <c r="J32" s="14">
        <f>VLOOKUP($M32,TesGerTRF3a!$A$6:$P$26,15,FALSE)</f>
        <v>491319.01</v>
      </c>
      <c r="K32" s="14">
        <f>VLOOKUP($M32,TesGerTRF3a!$A$6:$P$26,16,FALSE)</f>
        <v>491319.01</v>
      </c>
      <c r="L32" s="108" t="s">
        <v>174</v>
      </c>
      <c r="M32" s="104" t="str">
        <f>CONCATENATE(B31," ",D32," ",L32)</f>
        <v>2549 3 107472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</row>
    <row r="33" spans="1:79" s="16" customFormat="1" ht="24.75" customHeight="1">
      <c r="A33" s="166"/>
      <c r="B33" s="158" t="s">
        <v>60</v>
      </c>
      <c r="C33" s="160" t="s">
        <v>61</v>
      </c>
      <c r="D33" s="18" t="s">
        <v>39</v>
      </c>
      <c r="E33" s="14">
        <v>54828293</v>
      </c>
      <c r="F33" s="14">
        <v>-5006038</v>
      </c>
      <c r="G33" s="14">
        <v>279804</v>
      </c>
      <c r="H33" s="14">
        <f t="shared" si="6"/>
        <v>49822255</v>
      </c>
      <c r="I33" s="14">
        <f>VLOOKUP($M33,TesGerTRF3a!$A$6:$P$26,14,FALSE)</f>
        <v>42503133.119999997</v>
      </c>
      <c r="J33" s="14">
        <f>VLOOKUP($M33,TesGerTRF3a!$A$6:$P$26,15,FALSE)</f>
        <v>39816725.090000004</v>
      </c>
      <c r="K33" s="14">
        <f>VLOOKUP($M33,TesGerTRF3a!$A$6:$P$26,16,FALSE)</f>
        <v>39816725.090000004</v>
      </c>
      <c r="L33" s="108" t="s">
        <v>190</v>
      </c>
      <c r="M33" s="104" t="str">
        <f t="shared" si="4"/>
        <v>4257 3 107770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</row>
    <row r="34" spans="1:79" s="16" customFormat="1" ht="24.75" customHeight="1">
      <c r="A34" s="166"/>
      <c r="B34" s="159"/>
      <c r="C34" s="161"/>
      <c r="D34" s="18" t="s">
        <v>40</v>
      </c>
      <c r="E34" s="14">
        <v>2728857</v>
      </c>
      <c r="F34" s="14">
        <v>-838601</v>
      </c>
      <c r="G34" s="14">
        <v>0</v>
      </c>
      <c r="H34" s="14">
        <f t="shared" si="6"/>
        <v>1890256</v>
      </c>
      <c r="I34" s="14">
        <f>VLOOKUP($M34,TesGerTRF3a!$A$6:$P$26,14,FALSE)</f>
        <v>1537026.94</v>
      </c>
      <c r="J34" s="14">
        <f>VLOOKUP($M34,TesGerTRF3a!$A$6:$P$26,15,FALSE)</f>
        <v>241469.49</v>
      </c>
      <c r="K34" s="14">
        <f>VLOOKUP($M34,TesGerTRF3a!$A$6:$P$26,16,FALSE)</f>
        <v>241469.49</v>
      </c>
      <c r="L34" s="108" t="s">
        <v>190</v>
      </c>
      <c r="M34" s="104" t="str">
        <f>CONCATENATE(B33," ",D34," ",L34)</f>
        <v>4257 4 107770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79" s="16" customFormat="1" ht="24.75" customHeight="1">
      <c r="A35" s="166"/>
      <c r="B35" s="159"/>
      <c r="C35" s="33" t="s">
        <v>62</v>
      </c>
      <c r="D35" s="18" t="s">
        <v>39</v>
      </c>
      <c r="E35" s="14">
        <v>1209392</v>
      </c>
      <c r="F35" s="14">
        <v>0</v>
      </c>
      <c r="G35" s="14">
        <v>0</v>
      </c>
      <c r="H35" s="14">
        <f t="shared" si="6"/>
        <v>1209392</v>
      </c>
      <c r="I35" s="14">
        <f>VLOOKUP($M35,TesGerTRF3a!$A$6:$P$26,14,FALSE)</f>
        <v>557730.79</v>
      </c>
      <c r="J35" s="14">
        <f>VLOOKUP($M35,TesGerTRF3a!$A$6:$P$26,15,FALSE)</f>
        <v>551492.42000000004</v>
      </c>
      <c r="K35" s="14">
        <f>VLOOKUP($M35,TesGerTRF3a!$A$6:$P$26,16,FALSE)</f>
        <v>551492.42000000004</v>
      </c>
      <c r="L35" s="108" t="s">
        <v>182</v>
      </c>
      <c r="M35" s="104" t="str">
        <f>CONCATENATE(B33," ",D35," ",L35)</f>
        <v>4257 3 085405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</row>
    <row r="36" spans="1:79" s="16" customFormat="1" ht="12.75" hidden="1" customHeight="1">
      <c r="A36" s="166"/>
      <c r="B36" s="159"/>
      <c r="C36" s="33"/>
      <c r="D36" s="18" t="s">
        <v>40</v>
      </c>
      <c r="E36" s="14"/>
      <c r="F36" s="14"/>
      <c r="G36" s="14"/>
      <c r="H36" s="14"/>
      <c r="I36" s="14"/>
      <c r="J36" s="14"/>
      <c r="K36" s="14"/>
      <c r="L36" s="104"/>
      <c r="M36" s="104" t="str">
        <f t="shared" si="4"/>
        <v xml:space="preserve"> 4 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</row>
    <row r="37" spans="1:79" s="16" customFormat="1" ht="12.75" hidden="1" customHeight="1">
      <c r="A37" s="166"/>
      <c r="B37" s="159"/>
      <c r="C37" s="162" t="s">
        <v>63</v>
      </c>
      <c r="D37" s="18" t="s">
        <v>39</v>
      </c>
      <c r="E37" s="14"/>
      <c r="F37" s="14"/>
      <c r="G37" s="14"/>
      <c r="H37" s="14"/>
      <c r="I37" s="14"/>
      <c r="J37" s="14"/>
      <c r="K37" s="14"/>
      <c r="L37" s="104"/>
      <c r="M37" s="104" t="str">
        <f t="shared" si="4"/>
        <v xml:space="preserve"> 3 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</row>
    <row r="38" spans="1:79" s="16" customFormat="1" ht="20.25" hidden="1" customHeight="1">
      <c r="A38" s="166"/>
      <c r="B38" s="159"/>
      <c r="C38" s="162"/>
      <c r="D38" s="18" t="s">
        <v>40</v>
      </c>
      <c r="E38" s="14"/>
      <c r="F38" s="14"/>
      <c r="G38" s="14"/>
      <c r="H38" s="14">
        <f>E38+F38+G38</f>
        <v>0</v>
      </c>
      <c r="I38" s="14"/>
      <c r="J38" s="14"/>
      <c r="K38" s="14"/>
      <c r="L38" s="104"/>
      <c r="M38" s="104" t="str">
        <f t="shared" si="4"/>
        <v xml:space="preserve"> 4 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</row>
    <row r="39" spans="1:79" s="16" customFormat="1" ht="27" customHeight="1">
      <c r="A39" s="166"/>
      <c r="B39" s="159"/>
      <c r="C39" s="160" t="s">
        <v>64</v>
      </c>
      <c r="D39" s="18" t="s">
        <v>39</v>
      </c>
      <c r="E39" s="14"/>
      <c r="F39" s="14">
        <v>512704</v>
      </c>
      <c r="G39" s="14">
        <v>512704</v>
      </c>
      <c r="H39" s="14">
        <f>E39+F39</f>
        <v>512704</v>
      </c>
      <c r="I39" s="14">
        <v>0</v>
      </c>
      <c r="J39" s="14">
        <v>0</v>
      </c>
      <c r="K39" s="14">
        <v>0</v>
      </c>
      <c r="L39" s="108" t="s">
        <v>265</v>
      </c>
      <c r="M39" s="104" t="str">
        <f>CONCATENATE(B33," ",D39," ",L39)</f>
        <v>4257 3 137193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</row>
    <row r="40" spans="1:79" s="16" customFormat="1" ht="12.75" hidden="1" customHeight="1">
      <c r="A40" s="166"/>
      <c r="B40" s="159"/>
      <c r="C40" s="161"/>
      <c r="D40" s="18" t="s">
        <v>40</v>
      </c>
      <c r="E40" s="14"/>
      <c r="F40" s="14"/>
      <c r="G40" s="14"/>
      <c r="H40" s="14"/>
      <c r="I40" s="14"/>
      <c r="J40" s="14"/>
      <c r="K40" s="14"/>
      <c r="L40" s="104"/>
      <c r="M40" s="104" t="str">
        <f t="shared" si="4"/>
        <v xml:space="preserve"> 4 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</row>
    <row r="41" spans="1:79" ht="12.75" hidden="1" customHeight="1">
      <c r="A41" s="166"/>
      <c r="B41" s="159"/>
      <c r="C41" s="163" t="s">
        <v>65</v>
      </c>
      <c r="D41" s="18" t="s">
        <v>39</v>
      </c>
      <c r="E41" s="14"/>
      <c r="F41" s="14"/>
      <c r="G41" s="14"/>
      <c r="H41" s="14"/>
      <c r="I41" s="14"/>
      <c r="J41" s="14"/>
      <c r="K41" s="14"/>
      <c r="L41" s="104"/>
      <c r="M41" s="104" t="str">
        <f t="shared" si="4"/>
        <v xml:space="preserve"> 3 </v>
      </c>
    </row>
    <row r="42" spans="1:79" ht="12.75" hidden="1" customHeight="1">
      <c r="A42" s="166"/>
      <c r="B42" s="159"/>
      <c r="C42" s="164"/>
      <c r="D42" s="18" t="s">
        <v>40</v>
      </c>
      <c r="E42" s="14"/>
      <c r="F42" s="14"/>
      <c r="G42" s="14"/>
      <c r="H42" s="14"/>
      <c r="I42" s="14"/>
      <c r="J42" s="14"/>
      <c r="K42" s="14"/>
      <c r="L42" s="104"/>
      <c r="M42" s="104" t="str">
        <f t="shared" si="4"/>
        <v xml:space="preserve"> 4 </v>
      </c>
    </row>
    <row r="43" spans="1:79" ht="24.75" customHeight="1">
      <c r="A43" s="166"/>
      <c r="B43" s="159"/>
      <c r="C43" s="163" t="s">
        <v>66</v>
      </c>
      <c r="D43" s="18" t="s">
        <v>39</v>
      </c>
      <c r="E43" s="14">
        <v>175000</v>
      </c>
      <c r="F43" s="14">
        <v>0</v>
      </c>
      <c r="G43" s="14">
        <v>0</v>
      </c>
      <c r="H43" s="14">
        <f t="shared" ref="H43:H49" si="7">E43+F43</f>
        <v>175000</v>
      </c>
      <c r="I43" s="14">
        <f>VLOOKUP($M43,TesGerTRF3a!$A$6:$P$26,14,FALSE)</f>
        <v>157660</v>
      </c>
      <c r="J43" s="14">
        <f>VLOOKUP($M43,TesGerTRF3a!$A$6:$P$26,15,FALSE)</f>
        <v>0</v>
      </c>
      <c r="K43" s="14">
        <f>VLOOKUP($M43,TesGerTRF3a!$A$6:$P$26,16,FALSE)</f>
        <v>0</v>
      </c>
      <c r="L43" s="108" t="s">
        <v>192</v>
      </c>
      <c r="M43" s="104" t="str">
        <f>CONCATENATE(B33," ",D43," ",L43)</f>
        <v>4257 3 107774</v>
      </c>
    </row>
    <row r="44" spans="1:79" ht="27.75" customHeight="1">
      <c r="A44" s="166"/>
      <c r="B44" s="159"/>
      <c r="C44" s="164"/>
      <c r="D44" s="18" t="s">
        <v>40</v>
      </c>
      <c r="E44" s="14">
        <v>4951378</v>
      </c>
      <c r="F44" s="14">
        <v>0</v>
      </c>
      <c r="G44" s="14">
        <v>0</v>
      </c>
      <c r="H44" s="14">
        <f t="shared" si="7"/>
        <v>4951378</v>
      </c>
      <c r="I44" s="14">
        <f>VLOOKUP($M44,TesGerTRF3a!$A$6:$P$26,14,FALSE)</f>
        <v>4509378</v>
      </c>
      <c r="J44" s="14">
        <f>VLOOKUP($M44,TesGerTRF3a!$A$6:$P$26,15,FALSE)</f>
        <v>1671840</v>
      </c>
      <c r="K44" s="14">
        <f>VLOOKUP($M44,TesGerTRF3a!$A$6:$P$26,16,FALSE)</f>
        <v>1671840</v>
      </c>
      <c r="L44" s="108" t="s">
        <v>192</v>
      </c>
      <c r="M44" s="104" t="str">
        <f>CONCATENATE(B33," ",D44," ",L44)</f>
        <v>4257 4 107774</v>
      </c>
    </row>
    <row r="45" spans="1:79" ht="21" customHeight="1">
      <c r="A45" s="166"/>
      <c r="B45" s="159"/>
      <c r="C45" s="163" t="s">
        <v>67</v>
      </c>
      <c r="D45" s="18" t="s">
        <v>39</v>
      </c>
      <c r="E45" s="14">
        <v>666500</v>
      </c>
      <c r="F45" s="14">
        <v>-180000</v>
      </c>
      <c r="G45" s="14">
        <v>0</v>
      </c>
      <c r="H45" s="14">
        <f t="shared" si="7"/>
        <v>486500</v>
      </c>
      <c r="I45" s="14">
        <f>VLOOKUP($M45,TesGerTRF3a!$A$6:$P$26,14,FALSE)</f>
        <v>359717.68</v>
      </c>
      <c r="J45" s="14">
        <f>VLOOKUP($M45,TesGerTRF3a!$A$6:$P$26,15,FALSE)</f>
        <v>299807.61</v>
      </c>
      <c r="K45" s="14">
        <f>VLOOKUP($M45,TesGerTRF3a!$A$6:$P$26,16,FALSE)</f>
        <v>299807.61</v>
      </c>
      <c r="L45" s="108" t="s">
        <v>184</v>
      </c>
      <c r="M45" s="104" t="str">
        <f>CONCATENATE(B33," ",D45," ",L45)</f>
        <v>4257 3 085406</v>
      </c>
    </row>
    <row r="46" spans="1:79" ht="21" customHeight="1">
      <c r="A46" s="166"/>
      <c r="B46" s="159"/>
      <c r="C46" s="164"/>
      <c r="D46" s="18" t="s">
        <v>40</v>
      </c>
      <c r="E46" s="14"/>
      <c r="F46" s="14"/>
      <c r="G46" s="14"/>
      <c r="H46" s="14">
        <f t="shared" si="7"/>
        <v>0</v>
      </c>
      <c r="I46" s="14">
        <v>0</v>
      </c>
      <c r="J46" s="14">
        <v>0</v>
      </c>
      <c r="K46" s="14">
        <v>0</v>
      </c>
      <c r="L46" s="108"/>
      <c r="M46" s="104"/>
    </row>
    <row r="47" spans="1:79" ht="21" customHeight="1">
      <c r="A47" s="166"/>
      <c r="B47" s="159"/>
      <c r="C47" s="163" t="s">
        <v>99</v>
      </c>
      <c r="D47" s="86" t="s">
        <v>39</v>
      </c>
      <c r="E47" s="14">
        <v>4287233</v>
      </c>
      <c r="F47" s="14">
        <v>108000</v>
      </c>
      <c r="G47" s="14">
        <v>0</v>
      </c>
      <c r="H47" s="14">
        <f t="shared" si="7"/>
        <v>4395233</v>
      </c>
      <c r="I47" s="14">
        <f>VLOOKUP($M47,TesGerTRF3a!$A$6:$P$26,14,FALSE)</f>
        <v>3971898.54</v>
      </c>
      <c r="J47" s="14">
        <f>VLOOKUP($M47,TesGerTRF3a!$A$6:$P$26,15,FALSE)</f>
        <v>3538247.37</v>
      </c>
      <c r="K47" s="14">
        <f>VLOOKUP($M47,TesGerTRF3a!$A$6:$P$26,16,FALSE)</f>
        <v>3538247.37</v>
      </c>
      <c r="L47" s="108" t="s">
        <v>187</v>
      </c>
      <c r="M47" s="104" t="str">
        <f>CONCATENATE(B33," ",D47," ",L47)</f>
        <v>4257 3 085407</v>
      </c>
    </row>
    <row r="48" spans="1:79" ht="21" customHeight="1">
      <c r="A48" s="167"/>
      <c r="B48" s="168"/>
      <c r="C48" s="164"/>
      <c r="D48" s="86" t="s">
        <v>40</v>
      </c>
      <c r="E48" s="14">
        <v>1538000</v>
      </c>
      <c r="F48" s="14">
        <v>1208160</v>
      </c>
      <c r="G48" s="14">
        <v>0</v>
      </c>
      <c r="H48" s="14">
        <f t="shared" si="7"/>
        <v>2746160</v>
      </c>
      <c r="I48" s="14">
        <f>VLOOKUP($M48,TesGerTRF3a!$A$6:$P$26,14,FALSE)</f>
        <v>2709900</v>
      </c>
      <c r="J48" s="14">
        <f>VLOOKUP($M48,TesGerTRF3a!$A$6:$P$26,15,FALSE)</f>
        <v>2709900</v>
      </c>
      <c r="K48" s="14">
        <f>VLOOKUP($M48,TesGerTRF3a!$A$6:$P$26,16,FALSE)</f>
        <v>2709900</v>
      </c>
      <c r="L48" s="108" t="s">
        <v>187</v>
      </c>
      <c r="M48" s="104" t="str">
        <f>CONCATENATE(B33," ",D48," ",L48)</f>
        <v>4257 4 085407</v>
      </c>
    </row>
    <row r="49" spans="1:79" ht="21" customHeight="1">
      <c r="A49" s="94"/>
      <c r="B49" s="95" t="s">
        <v>103</v>
      </c>
      <c r="C49" s="91" t="s">
        <v>101</v>
      </c>
      <c r="D49" s="86" t="s">
        <v>39</v>
      </c>
      <c r="E49" s="14">
        <v>2303742</v>
      </c>
      <c r="F49" s="14">
        <v>180000</v>
      </c>
      <c r="G49" s="14">
        <v>0</v>
      </c>
      <c r="H49" s="14">
        <f t="shared" si="7"/>
        <v>2483742</v>
      </c>
      <c r="I49" s="14">
        <f>VLOOKUP($M49,TesGerTRF3a!$A$6:$P$26,14,FALSE)</f>
        <v>2285383.85</v>
      </c>
      <c r="J49" s="14">
        <f>VLOOKUP($M49,TesGerTRF3a!$A$6:$P$26,15,FALSE)</f>
        <v>2285383.85</v>
      </c>
      <c r="K49" s="14">
        <f>VLOOKUP($M49,TesGerTRF3a!$A$6:$P$26,16,FALSE)</f>
        <v>2285383.85</v>
      </c>
      <c r="L49" s="108" t="s">
        <v>169</v>
      </c>
      <c r="M49" s="104" t="str">
        <f t="shared" si="4"/>
        <v>216H 3 110822</v>
      </c>
    </row>
    <row r="50" spans="1:79" ht="21" hidden="1" customHeight="1">
      <c r="A50" s="94"/>
      <c r="B50" s="95"/>
      <c r="C50" s="91" t="s">
        <v>102</v>
      </c>
      <c r="D50" s="86" t="s">
        <v>39</v>
      </c>
      <c r="E50" s="14">
        <v>0</v>
      </c>
      <c r="F50" s="14"/>
      <c r="G50" s="14">
        <v>0</v>
      </c>
      <c r="H50" s="14">
        <f t="shared" ref="H50" si="8">E50+F50+G50</f>
        <v>0</v>
      </c>
      <c r="I50" s="14"/>
      <c r="J50" s="14"/>
      <c r="K50" s="14"/>
      <c r="L50" s="104"/>
      <c r="M50" s="104"/>
    </row>
    <row r="51" spans="1:79" ht="24.75" customHeight="1">
      <c r="A51" s="156" t="s">
        <v>68</v>
      </c>
      <c r="B51" s="83" t="s">
        <v>244</v>
      </c>
      <c r="C51" s="84" t="s">
        <v>71</v>
      </c>
      <c r="D51" s="18" t="s">
        <v>40</v>
      </c>
      <c r="E51" s="14">
        <v>2500000</v>
      </c>
      <c r="F51" s="14">
        <v>0</v>
      </c>
      <c r="G51" s="120">
        <v>2500000</v>
      </c>
      <c r="H51" s="14">
        <f>E51+F51</f>
        <v>2500000</v>
      </c>
      <c r="I51" s="14">
        <v>0</v>
      </c>
      <c r="J51" s="14">
        <v>0</v>
      </c>
      <c r="K51" s="14">
        <v>0</v>
      </c>
      <c r="L51" s="108" t="s">
        <v>264</v>
      </c>
      <c r="M51" s="104" t="str">
        <f>CONCATENATE(B51," ",D51," ",L51)</f>
        <v>15NZ 4 127791</v>
      </c>
    </row>
    <row r="52" spans="1:79" ht="32.25" customHeight="1">
      <c r="A52" s="157"/>
      <c r="B52" s="83" t="s">
        <v>245</v>
      </c>
      <c r="C52" s="84" t="s">
        <v>240</v>
      </c>
      <c r="D52" s="18" t="s">
        <v>69</v>
      </c>
      <c r="E52" s="14">
        <v>18000000</v>
      </c>
      <c r="F52" s="14">
        <v>-8100000</v>
      </c>
      <c r="G52" s="14">
        <v>1900000</v>
      </c>
      <c r="H52" s="14">
        <f>E52+F52</f>
        <v>9900000</v>
      </c>
      <c r="I52" s="14">
        <v>0</v>
      </c>
      <c r="J52" s="14">
        <v>0</v>
      </c>
      <c r="K52" s="14">
        <v>0</v>
      </c>
      <c r="L52" s="108" t="s">
        <v>266</v>
      </c>
      <c r="M52" s="104" t="str">
        <f>CONCATENATE(B52," ",D52," ",L52)</f>
        <v>15HG 5 127790</v>
      </c>
    </row>
    <row r="53" spans="1:79" ht="24.75" customHeight="1">
      <c r="A53" s="37"/>
      <c r="B53" s="158" t="s">
        <v>85</v>
      </c>
      <c r="C53" s="163" t="s">
        <v>86</v>
      </c>
      <c r="D53" s="40" t="s">
        <v>39</v>
      </c>
      <c r="E53" s="14">
        <v>660997</v>
      </c>
      <c r="F53" s="19">
        <v>870021</v>
      </c>
      <c r="G53" s="19">
        <v>0</v>
      </c>
      <c r="H53" s="14">
        <f>E53+F53</f>
        <v>1531018</v>
      </c>
      <c r="I53" s="14">
        <f>VLOOKUP($M53,TesGerTRF3a!$A$6:$P$26,14,FALSE)</f>
        <v>1302268.28</v>
      </c>
      <c r="J53" s="14">
        <f>VLOOKUP($M53,TesGerTRF3a!$A$6:$P$26,15,FALSE)</f>
        <v>1242417.28</v>
      </c>
      <c r="K53" s="14">
        <f>VLOOKUP($M53,TesGerTRF3a!$A$6:$P$26,16,FALSE)</f>
        <v>1242417.28</v>
      </c>
      <c r="L53" s="108" t="s">
        <v>156</v>
      </c>
      <c r="M53" s="104" t="str">
        <f>CONCATENATE(B53," ",D53," ",L53)</f>
        <v>151W 3 107772</v>
      </c>
    </row>
    <row r="54" spans="1:79" ht="24.75" customHeight="1">
      <c r="A54" s="37"/>
      <c r="B54" s="168"/>
      <c r="C54" s="164"/>
      <c r="D54" s="40" t="s">
        <v>40</v>
      </c>
      <c r="E54" s="14">
        <v>0</v>
      </c>
      <c r="F54" s="19">
        <v>0</v>
      </c>
      <c r="G54" s="19">
        <v>0</v>
      </c>
      <c r="H54" s="14">
        <f>E54+F54</f>
        <v>0</v>
      </c>
      <c r="I54" s="14">
        <v>0</v>
      </c>
      <c r="J54" s="14">
        <v>0</v>
      </c>
      <c r="K54" s="14">
        <v>0</v>
      </c>
      <c r="L54" s="108" t="s">
        <v>156</v>
      </c>
      <c r="M54" s="104" t="str">
        <f>CONCATENATE(B53," ",D54," ",L54)</f>
        <v>151W 4 107772</v>
      </c>
    </row>
    <row r="55" spans="1:79" ht="24.75" customHeight="1">
      <c r="A55" s="37"/>
      <c r="B55" s="38" t="s">
        <v>246</v>
      </c>
      <c r="C55" s="84" t="s">
        <v>241</v>
      </c>
      <c r="D55" s="40" t="s">
        <v>69</v>
      </c>
      <c r="E55" s="14">
        <v>20000000</v>
      </c>
      <c r="F55" s="19">
        <v>-20000000</v>
      </c>
      <c r="G55" s="19">
        <v>0</v>
      </c>
      <c r="H55" s="14">
        <f>E55+F55</f>
        <v>0</v>
      </c>
      <c r="I55" s="14">
        <v>0</v>
      </c>
      <c r="J55" s="14">
        <v>0</v>
      </c>
      <c r="K55" s="14">
        <v>0</v>
      </c>
      <c r="L55" s="108" t="s">
        <v>267</v>
      </c>
      <c r="M55" s="104" t="str">
        <f>CONCATENATE(B55," ",D55," ",L55)</f>
        <v>12SU 5 129082</v>
      </c>
    </row>
    <row r="56" spans="1:79" ht="24.75" hidden="1" customHeight="1">
      <c r="A56" s="37"/>
      <c r="B56" s="38"/>
      <c r="C56" s="39"/>
      <c r="D56" s="40"/>
      <c r="E56" s="14"/>
      <c r="F56" s="19"/>
      <c r="G56" s="19"/>
      <c r="H56" s="19"/>
      <c r="I56" s="19"/>
      <c r="J56" s="19"/>
      <c r="K56" s="19"/>
    </row>
    <row r="57" spans="1:79" ht="24.75" hidden="1" customHeight="1">
      <c r="A57" s="37"/>
      <c r="B57" s="38"/>
      <c r="C57" s="39"/>
      <c r="D57" s="40"/>
      <c r="E57" s="14"/>
      <c r="F57" s="19"/>
      <c r="G57" s="19"/>
      <c r="H57" s="19"/>
      <c r="I57" s="19"/>
      <c r="J57" s="19"/>
      <c r="K57" s="19"/>
    </row>
    <row r="58" spans="1:79" ht="24.75" hidden="1" customHeight="1">
      <c r="A58" s="37"/>
      <c r="B58" s="38"/>
      <c r="C58" s="39"/>
      <c r="D58" s="40"/>
      <c r="E58" s="14"/>
      <c r="F58" s="19"/>
      <c r="G58" s="19"/>
      <c r="H58" s="19"/>
      <c r="I58" s="19"/>
      <c r="J58" s="19"/>
      <c r="K58" s="19"/>
    </row>
    <row r="59" spans="1:79" ht="24.75" hidden="1" customHeight="1">
      <c r="A59" s="37"/>
      <c r="B59" s="38"/>
      <c r="C59" s="39"/>
      <c r="D59" s="40"/>
      <c r="E59" s="14"/>
      <c r="F59" s="19"/>
      <c r="G59" s="19"/>
      <c r="H59" s="19"/>
      <c r="I59" s="19"/>
      <c r="J59" s="19"/>
      <c r="K59" s="19"/>
    </row>
    <row r="60" spans="1:79" ht="24.75" hidden="1" customHeight="1">
      <c r="A60" s="37"/>
      <c r="B60" s="38"/>
      <c r="C60" s="39"/>
      <c r="D60" s="40"/>
      <c r="E60" s="14"/>
      <c r="F60" s="19"/>
      <c r="G60" s="19"/>
      <c r="H60" s="19"/>
      <c r="I60" s="19"/>
      <c r="J60" s="19"/>
      <c r="K60" s="19"/>
    </row>
    <row r="61" spans="1:79" ht="24.75" hidden="1" customHeight="1">
      <c r="A61" s="37"/>
      <c r="B61" s="41"/>
      <c r="C61" s="42"/>
      <c r="D61" s="40"/>
      <c r="E61" s="14"/>
      <c r="F61" s="19"/>
      <c r="G61" s="19"/>
      <c r="H61" s="19"/>
      <c r="I61" s="19"/>
      <c r="J61" s="19"/>
      <c r="K61" s="19"/>
    </row>
    <row r="62" spans="1:79" ht="24.75" hidden="1" customHeight="1">
      <c r="A62" s="34"/>
      <c r="B62" s="43"/>
      <c r="C62" s="42"/>
      <c r="D62" s="40"/>
      <c r="E62" s="14"/>
      <c r="F62" s="19"/>
      <c r="G62" s="19"/>
      <c r="H62" s="19"/>
      <c r="I62" s="19"/>
      <c r="J62" s="19"/>
      <c r="K62" s="19"/>
    </row>
    <row r="63" spans="1:79" s="45" customFormat="1" ht="20.25" customHeight="1">
      <c r="A63" s="146"/>
      <c r="B63" s="147"/>
      <c r="C63" s="147"/>
      <c r="D63" s="147"/>
      <c r="E63" s="44">
        <f>SUM(E10:E62)-E12-E21</f>
        <v>629381066</v>
      </c>
      <c r="F63" s="44">
        <f>SUM(F10:F62)-F12-F21</f>
        <v>46157998</v>
      </c>
      <c r="G63" s="44">
        <f>SUM(G10:G62)-G12-G21</f>
        <v>5192508</v>
      </c>
      <c r="H63" s="44">
        <f>SUM(H10:H62)-H12-H21</f>
        <v>675539064</v>
      </c>
      <c r="I63" s="44">
        <f>SUM(I10:I62)-I12-I21</f>
        <v>651930831.01999998</v>
      </c>
      <c r="J63" s="44">
        <f t="shared" ref="J63:K63" si="9">SUM(J10:J62)-J12-J21</f>
        <v>636265858.27999973</v>
      </c>
      <c r="K63" s="44">
        <f t="shared" si="9"/>
        <v>634068644.69999993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</row>
    <row r="64" spans="1:79" s="47" customFormat="1" ht="20.25" customHeight="1">
      <c r="A64" s="148"/>
      <c r="B64" s="148"/>
      <c r="C64" s="148"/>
      <c r="D64" s="148"/>
      <c r="E64" s="46"/>
      <c r="F64" s="46"/>
      <c r="G64" s="46"/>
      <c r="H64" s="46"/>
      <c r="I64" s="46"/>
      <c r="J64" s="46"/>
      <c r="K64" s="46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</row>
    <row r="65" spans="1:79" s="47" customFormat="1" ht="12.75">
      <c r="A65" s="48"/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</row>
    <row r="66" spans="1:79" s="45" customFormat="1" ht="12.75">
      <c r="C66" s="50"/>
      <c r="D66" s="50"/>
      <c r="E66" s="51"/>
      <c r="F66" s="51"/>
      <c r="G66" s="51"/>
      <c r="H66" s="51"/>
      <c r="I66" s="51"/>
      <c r="J66" s="51"/>
      <c r="K66" s="5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</row>
    <row r="67" spans="1:79" s="52" customFormat="1" ht="12.75">
      <c r="C67" s="138" t="s">
        <v>12</v>
      </c>
      <c r="D67" s="149"/>
      <c r="E67" s="53"/>
      <c r="F67" s="53"/>
      <c r="G67" s="53"/>
      <c r="H67" s="53"/>
      <c r="I67" s="53"/>
      <c r="J67" s="53"/>
      <c r="K67" s="53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</row>
    <row r="68" spans="1:79" s="52" customFormat="1" ht="12.75">
      <c r="C68" s="144" t="s">
        <v>78</v>
      </c>
      <c r="D68" s="150"/>
      <c r="E68" s="54">
        <f>SUM(E13:E20)</f>
        <v>397100000</v>
      </c>
      <c r="F68" s="54">
        <f>SUM(F13:F20)</f>
        <v>56597152</v>
      </c>
      <c r="G68" s="54">
        <f>SUM(G13:G20)</f>
        <v>0</v>
      </c>
      <c r="H68" s="54">
        <f>SUM(H13:H20)</f>
        <v>453697152</v>
      </c>
      <c r="I68" s="54">
        <f t="shared" ref="I68:K68" si="10">SUM(I13:I20)</f>
        <v>453309628.99000001</v>
      </c>
      <c r="J68" s="54">
        <f t="shared" si="10"/>
        <v>446251742.77999997</v>
      </c>
      <c r="K68" s="54">
        <f t="shared" si="10"/>
        <v>444549638.61000001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</row>
    <row r="69" spans="1:79" s="52" customFormat="1" ht="12.75">
      <c r="C69" s="144" t="s">
        <v>79</v>
      </c>
      <c r="D69" s="150"/>
      <c r="E69" s="54">
        <f>SUM(E10:E11)</f>
        <v>82800000</v>
      </c>
      <c r="F69" s="54">
        <f>SUM(F10:F11)</f>
        <v>20383369</v>
      </c>
      <c r="G69" s="54">
        <f>SUM(G10:G11)</f>
        <v>0</v>
      </c>
      <c r="H69" s="54">
        <f>SUM(H10:H11)</f>
        <v>103183369</v>
      </c>
      <c r="I69" s="54">
        <f t="shared" ref="I69:K69" si="11">SUM(I10:I11)</f>
        <v>103182040.40000001</v>
      </c>
      <c r="J69" s="54">
        <f t="shared" si="11"/>
        <v>103094023.40000001</v>
      </c>
      <c r="K69" s="54">
        <f t="shared" si="11"/>
        <v>102598913.98999999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</row>
    <row r="70" spans="1:79" ht="12.75">
      <c r="C70" s="140" t="s">
        <v>80</v>
      </c>
      <c r="D70" s="151"/>
      <c r="E70" s="55">
        <f t="shared" ref="E70:G70" si="12">SUM(E68:E69)</f>
        <v>479900000</v>
      </c>
      <c r="F70" s="55">
        <f t="shared" si="12"/>
        <v>76980521</v>
      </c>
      <c r="G70" s="55">
        <f t="shared" si="12"/>
        <v>0</v>
      </c>
      <c r="H70" s="55">
        <f t="shared" ref="H70" si="13">SUM(H68:H69)</f>
        <v>556880521</v>
      </c>
      <c r="I70" s="55">
        <f>SUM(I68:I69)</f>
        <v>556491669.38999999</v>
      </c>
      <c r="J70" s="55">
        <f t="shared" ref="J70:K70" si="14">SUM(J68:J69)</f>
        <v>549345766.17999995</v>
      </c>
      <c r="K70" s="55">
        <f t="shared" si="14"/>
        <v>547148552.60000002</v>
      </c>
    </row>
    <row r="71" spans="1:79" s="2" customFormat="1" ht="12.75">
      <c r="C71" s="56"/>
      <c r="D71" s="57"/>
      <c r="E71" s="51"/>
      <c r="F71" s="51"/>
      <c r="G71" s="51"/>
      <c r="H71" s="51"/>
      <c r="I71" s="51"/>
      <c r="J71" s="51"/>
      <c r="K71" s="51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</row>
    <row r="72" spans="1:79" ht="12.75">
      <c r="C72" s="152" t="s">
        <v>56</v>
      </c>
      <c r="D72" s="153"/>
      <c r="E72" s="53"/>
      <c r="F72" s="53"/>
      <c r="G72" s="53"/>
      <c r="H72" s="53"/>
      <c r="I72" s="53"/>
      <c r="J72" s="53"/>
      <c r="K72" s="53"/>
    </row>
    <row r="73" spans="1:79" ht="12.75">
      <c r="C73" s="144" t="s">
        <v>53</v>
      </c>
      <c r="D73" s="145"/>
      <c r="E73" s="58">
        <f>E30</f>
        <v>15000</v>
      </c>
      <c r="F73" s="58">
        <f>F30</f>
        <v>0</v>
      </c>
      <c r="G73" s="58">
        <f>G30</f>
        <v>0</v>
      </c>
      <c r="H73" s="58">
        <f>H30</f>
        <v>15000</v>
      </c>
      <c r="I73" s="58">
        <f t="shared" ref="I73:K73" si="15">I30</f>
        <v>1302.73</v>
      </c>
      <c r="J73" s="58">
        <f t="shared" si="15"/>
        <v>1302.73</v>
      </c>
      <c r="K73" s="58">
        <f t="shared" si="15"/>
        <v>1302.73</v>
      </c>
    </row>
    <row r="74" spans="1:79" ht="16.5" customHeight="1">
      <c r="C74" s="144" t="s">
        <v>81</v>
      </c>
      <c r="D74" s="145"/>
      <c r="E74" s="58">
        <f>SUM(E22:E26)</f>
        <v>34966116</v>
      </c>
      <c r="F74" s="58">
        <f>SUM(F22:F26)</f>
        <v>337980</v>
      </c>
      <c r="G74" s="58">
        <f>SUM(G22:G26)</f>
        <v>0</v>
      </c>
      <c r="H74" s="58">
        <f>SUM(H22:H26)</f>
        <v>35304096</v>
      </c>
      <c r="I74" s="58">
        <f t="shared" ref="I74:K74" si="16">SUM(I22:I26)</f>
        <v>34907915.600000001</v>
      </c>
      <c r="J74" s="58">
        <f t="shared" si="16"/>
        <v>33939581.07</v>
      </c>
      <c r="K74" s="58">
        <f t="shared" si="16"/>
        <v>33939581.07</v>
      </c>
    </row>
    <row r="75" spans="1:79" ht="16.5" customHeight="1">
      <c r="C75" s="59" t="s">
        <v>82</v>
      </c>
      <c r="D75" s="60"/>
      <c r="E75" s="61">
        <f>SUM(E27:E28)</f>
        <v>218284</v>
      </c>
      <c r="F75" s="61">
        <f>SUM(F27:F28)</f>
        <v>0</v>
      </c>
      <c r="G75" s="61">
        <f>SUM(G27:G28)</f>
        <v>0</v>
      </c>
      <c r="H75" s="61">
        <f>SUM(H27:H28)</f>
        <v>218284</v>
      </c>
      <c r="I75" s="61">
        <f t="shared" ref="I75:K75" si="17">SUM(I27:I28)</f>
        <v>130606.18</v>
      </c>
      <c r="J75" s="61">
        <f t="shared" si="17"/>
        <v>130606.18</v>
      </c>
      <c r="K75" s="61">
        <f t="shared" si="17"/>
        <v>130606.18</v>
      </c>
    </row>
    <row r="76" spans="1:79" ht="12.75">
      <c r="C76" s="144" t="s">
        <v>83</v>
      </c>
      <c r="D76" s="145"/>
      <c r="E76" s="62">
        <f>SUM(E31:E50)</f>
        <v>73120669</v>
      </c>
      <c r="F76" s="62">
        <f>SUM(F31:F50)</f>
        <v>-3930524</v>
      </c>
      <c r="G76" s="62">
        <f>SUM(G31:G50)</f>
        <v>792508</v>
      </c>
      <c r="H76" s="62">
        <f>SUM(H31:H50)</f>
        <v>69190145</v>
      </c>
      <c r="I76" s="62">
        <f>SUM(I31:I50)</f>
        <v>59097068.839999996</v>
      </c>
      <c r="J76" s="62">
        <f t="shared" ref="J76:K76" si="18">SUM(J31:J50)</f>
        <v>51606184.840000004</v>
      </c>
      <c r="K76" s="62">
        <f t="shared" si="18"/>
        <v>51606184.840000004</v>
      </c>
    </row>
    <row r="77" spans="1:79" ht="12.75">
      <c r="C77" s="140" t="s">
        <v>80</v>
      </c>
      <c r="D77" s="141"/>
      <c r="E77" s="63">
        <f>SUM(E73:E76)</f>
        <v>108320069</v>
      </c>
      <c r="F77" s="63">
        <f t="shared" ref="F77:G77" si="19">SUM(F73:F76)</f>
        <v>-3592544</v>
      </c>
      <c r="G77" s="63">
        <f t="shared" si="19"/>
        <v>792508</v>
      </c>
      <c r="H77" s="63">
        <f t="shared" ref="H77" si="20">SUM(H73:H76)</f>
        <v>104727525</v>
      </c>
      <c r="I77" s="63">
        <f>SUM(I73:I76)</f>
        <v>94136893.349999994</v>
      </c>
      <c r="J77" s="63">
        <f t="shared" ref="J77:K77" si="21">SUM(J73:J76)</f>
        <v>85677674.819999993</v>
      </c>
      <c r="K77" s="63">
        <f t="shared" si="21"/>
        <v>85677674.819999993</v>
      </c>
    </row>
    <row r="78" spans="1:79" ht="12.75">
      <c r="C78" s="64"/>
      <c r="D78" s="65"/>
      <c r="E78" s="49"/>
      <c r="F78" s="49"/>
      <c r="G78" s="49"/>
      <c r="H78" s="49"/>
      <c r="I78" s="49"/>
      <c r="J78" s="49"/>
      <c r="K78" s="49"/>
    </row>
    <row r="79" spans="1:79" ht="12.75">
      <c r="C79" s="154" t="s">
        <v>50</v>
      </c>
      <c r="D79" s="155"/>
      <c r="E79" s="66">
        <f>E29</f>
        <v>0</v>
      </c>
      <c r="F79" s="66">
        <f>F29</f>
        <v>0</v>
      </c>
      <c r="G79" s="66">
        <f>G29</f>
        <v>0</v>
      </c>
      <c r="H79" s="66">
        <f>H29</f>
        <v>0</v>
      </c>
      <c r="I79" s="66">
        <f t="shared" ref="I79:K79" si="22">I29</f>
        <v>0</v>
      </c>
      <c r="J79" s="66">
        <f t="shared" si="22"/>
        <v>0</v>
      </c>
      <c r="K79" s="66">
        <f t="shared" si="22"/>
        <v>0</v>
      </c>
    </row>
    <row r="80" spans="1:79" ht="12.75">
      <c r="C80" s="64"/>
      <c r="D80" s="65"/>
      <c r="E80" s="49"/>
      <c r="F80" s="49"/>
      <c r="G80" s="49"/>
      <c r="H80" s="49"/>
      <c r="I80" s="49"/>
      <c r="J80" s="49"/>
      <c r="K80" s="49"/>
    </row>
    <row r="81" spans="3:11" ht="12.75">
      <c r="C81" s="138" t="s">
        <v>68</v>
      </c>
      <c r="D81" s="139"/>
      <c r="E81" s="67">
        <f>SUM(E51:E62)</f>
        <v>41160997</v>
      </c>
      <c r="F81" s="67">
        <f>SUM(F51:F62)</f>
        <v>-27229979</v>
      </c>
      <c r="G81" s="67">
        <f>SUM(G51:G62)</f>
        <v>4400000</v>
      </c>
      <c r="H81" s="67">
        <f>SUM(H51:H62)</f>
        <v>13931018</v>
      </c>
      <c r="I81" s="67">
        <f t="shared" ref="I81:K81" si="23">SUM(I51:I62)</f>
        <v>1302268.28</v>
      </c>
      <c r="J81" s="67">
        <f t="shared" si="23"/>
        <v>1242417.28</v>
      </c>
      <c r="K81" s="67">
        <f t="shared" si="23"/>
        <v>1242417.28</v>
      </c>
    </row>
    <row r="82" spans="3:11" ht="12.75">
      <c r="C82" s="140" t="s">
        <v>80</v>
      </c>
      <c r="D82" s="141"/>
      <c r="E82" s="55">
        <f t="shared" ref="E82:G82" si="24">E81</f>
        <v>41160997</v>
      </c>
      <c r="F82" s="55">
        <f t="shared" si="24"/>
        <v>-27229979</v>
      </c>
      <c r="G82" s="55">
        <f t="shared" si="24"/>
        <v>4400000</v>
      </c>
      <c r="H82" s="55">
        <f t="shared" ref="H82:K82" si="25">H81</f>
        <v>13931018</v>
      </c>
      <c r="I82" s="55">
        <f>I81</f>
        <v>1302268.28</v>
      </c>
      <c r="J82" s="55">
        <f t="shared" si="25"/>
        <v>1242417.28</v>
      </c>
      <c r="K82" s="55">
        <f t="shared" si="25"/>
        <v>1242417.28</v>
      </c>
    </row>
    <row r="83" spans="3:11" ht="13.5" thickBot="1">
      <c r="C83" s="68"/>
      <c r="D83" s="69"/>
      <c r="E83" s="70"/>
      <c r="F83" s="70"/>
      <c r="G83" s="70"/>
      <c r="H83" s="70"/>
      <c r="I83" s="70"/>
      <c r="J83" s="70"/>
      <c r="K83" s="70"/>
    </row>
    <row r="84" spans="3:11" ht="13.5" thickBot="1">
      <c r="C84" s="142" t="s">
        <v>80</v>
      </c>
      <c r="D84" s="143"/>
      <c r="E84" s="71">
        <f>E70+E77+E79+E82</f>
        <v>629381066</v>
      </c>
      <c r="F84" s="71">
        <f t="shared" ref="F84:G84" si="26">F70+F77+F79+F82</f>
        <v>46157998</v>
      </c>
      <c r="G84" s="71">
        <f t="shared" si="26"/>
        <v>5192508</v>
      </c>
      <c r="H84" s="71">
        <f t="shared" ref="H84:K84" si="27">H70+H77+H79+H82</f>
        <v>675539064</v>
      </c>
      <c r="I84" s="71">
        <f>I70+I77+I79+I82</f>
        <v>651930831.01999998</v>
      </c>
      <c r="J84" s="71">
        <f t="shared" si="27"/>
        <v>636265858.27999997</v>
      </c>
      <c r="K84" s="71">
        <f t="shared" si="27"/>
        <v>634068644.70000005</v>
      </c>
    </row>
    <row r="85" spans="3:11" ht="12.75" hidden="1">
      <c r="C85" s="72"/>
      <c r="D85" s="72"/>
      <c r="E85" s="52"/>
      <c r="F85" s="52"/>
      <c r="G85" s="52"/>
      <c r="H85" s="52"/>
      <c r="I85" s="52"/>
      <c r="J85" s="52"/>
      <c r="K85" s="52"/>
    </row>
    <row r="86" spans="3:11" hidden="1"/>
    <row r="87" spans="3:11" ht="12.75" hidden="1">
      <c r="I87" s="113">
        <f>TesGerTRF3!N30</f>
        <v>602190095.82000005</v>
      </c>
      <c r="J87" s="113">
        <f>TesGerTRF3!O30</f>
        <v>593941767.64999998</v>
      </c>
      <c r="K87" s="113">
        <f>TesGerTRF3!P30</f>
        <v>593262115.92999995</v>
      </c>
    </row>
    <row r="88" spans="3:11" ht="12.75" hidden="1">
      <c r="I88" s="113"/>
      <c r="J88" s="113"/>
      <c r="K88" s="113"/>
    </row>
    <row r="89" spans="3:11" ht="12.75" hidden="1">
      <c r="I89" s="113">
        <f>+I84-I87</f>
        <v>49740735.199999928</v>
      </c>
      <c r="J89" s="113">
        <f>+J84-J87</f>
        <v>42324090.629999995</v>
      </c>
      <c r="K89" s="113">
        <f>+K84-K87</f>
        <v>40806528.7700001</v>
      </c>
    </row>
    <row r="90" spans="3:11" ht="12.75" hidden="1">
      <c r="I90" s="113"/>
      <c r="J90" s="113"/>
      <c r="K90" s="113"/>
    </row>
    <row r="91" spans="3:11" ht="12.75" hidden="1">
      <c r="I91" s="113"/>
      <c r="J91" s="113"/>
      <c r="K91" s="113"/>
    </row>
    <row r="92" spans="3:11" ht="12.75" hidden="1">
      <c r="I92" s="113"/>
      <c r="J92" s="113"/>
      <c r="K92" s="113"/>
    </row>
    <row r="93" spans="3:11" ht="12.75" hidden="1">
      <c r="I93" s="113"/>
      <c r="J93" s="113"/>
      <c r="K93" s="113"/>
    </row>
    <row r="94" spans="3:11" ht="12.75" hidden="1">
      <c r="I94" s="113"/>
      <c r="J94" s="113"/>
      <c r="K94" s="113"/>
    </row>
    <row r="95" spans="3:11" ht="12.75" hidden="1">
      <c r="I95" s="113"/>
      <c r="J95" s="113"/>
      <c r="K95" s="113"/>
    </row>
    <row r="96" spans="3:11" ht="12.75" hidden="1">
      <c r="I96" s="113"/>
      <c r="J96" s="113"/>
      <c r="K96" s="113"/>
    </row>
    <row r="97" spans="9:11" ht="12.75" hidden="1">
      <c r="I97" s="113"/>
      <c r="J97" s="113"/>
      <c r="K97" s="113"/>
    </row>
    <row r="98" spans="9:11" ht="12.75" hidden="1">
      <c r="I98" s="113"/>
      <c r="J98" s="113"/>
      <c r="K98" s="113"/>
    </row>
    <row r="99" spans="9:11" hidden="1"/>
    <row r="100" spans="9:11" hidden="1"/>
    <row r="101" spans="9:11" hidden="1"/>
    <row r="102" spans="9:11" hidden="1"/>
    <row r="103" spans="9:11" hidden="1"/>
    <row r="104" spans="9:11" hidden="1"/>
    <row r="105" spans="9:11" hidden="1"/>
    <row r="106" spans="9:11" hidden="1"/>
    <row r="107" spans="9:11" hidden="1"/>
    <row r="108" spans="9:11" hidden="1"/>
    <row r="109" spans="9:11" hidden="1"/>
    <row r="110" spans="9:11" hidden="1"/>
    <row r="111" spans="9:11" hidden="1"/>
    <row r="112" spans="9:1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47">
    <mergeCell ref="A10:A21"/>
    <mergeCell ref="B12:D12"/>
    <mergeCell ref="B21:D21"/>
    <mergeCell ref="A22:A28"/>
    <mergeCell ref="B22:B23"/>
    <mergeCell ref="C22:C23"/>
    <mergeCell ref="B26:B27"/>
    <mergeCell ref="C53:C54"/>
    <mergeCell ref="B53:B54"/>
    <mergeCell ref="H8:H9"/>
    <mergeCell ref="C47:C48"/>
    <mergeCell ref="B33:B48"/>
    <mergeCell ref="C45:C46"/>
    <mergeCell ref="A51:A52"/>
    <mergeCell ref="B31:B32"/>
    <mergeCell ref="C33:C34"/>
    <mergeCell ref="C37:C38"/>
    <mergeCell ref="C39:C40"/>
    <mergeCell ref="C41:C42"/>
    <mergeCell ref="C43:C44"/>
    <mergeCell ref="A31:A48"/>
    <mergeCell ref="C81:D81"/>
    <mergeCell ref="C82:D82"/>
    <mergeCell ref="C84:D84"/>
    <mergeCell ref="C76:D76"/>
    <mergeCell ref="A63:D63"/>
    <mergeCell ref="A64:D64"/>
    <mergeCell ref="C67:D67"/>
    <mergeCell ref="C68:D68"/>
    <mergeCell ref="C69:D69"/>
    <mergeCell ref="C70:D70"/>
    <mergeCell ref="C72:D72"/>
    <mergeCell ref="C73:D73"/>
    <mergeCell ref="C74:D74"/>
    <mergeCell ref="C79:D79"/>
    <mergeCell ref="C77:D77"/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>
    <oddHeader>&amp;R&amp;D &amp;T</oddHead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view="pageBreakPreview" zoomScale="85" zoomScaleNormal="70" zoomScaleSheetLayoutView="85" workbookViewId="0"/>
  </sheetViews>
  <sheetFormatPr defaultColWidth="9.140625" defaultRowHeight="11.25"/>
  <cols>
    <col min="1" max="1" width="8.57031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28515625" style="36" customWidth="1"/>
    <col min="6" max="6" width="22.42578125" style="36" customWidth="1"/>
    <col min="7" max="7" width="16.28515625" style="36" customWidth="1"/>
    <col min="8" max="8" width="22.140625" style="36" customWidth="1"/>
    <col min="9" max="11" width="18.7109375" style="36" customWidth="1"/>
    <col min="12" max="12" width="13.85546875" style="36" hidden="1" customWidth="1"/>
    <col min="13" max="13" width="14.5703125" style="36" hidden="1" customWidth="1"/>
    <col min="14" max="16384" width="9.140625" style="36"/>
  </cols>
  <sheetData>
    <row r="1" spans="1:13" s="4" customFormat="1" ht="12.75">
      <c r="A1" s="1" t="s">
        <v>0</v>
      </c>
      <c r="B1" s="2"/>
      <c r="C1" s="1"/>
      <c r="D1" s="1"/>
      <c r="E1" s="3"/>
    </row>
    <row r="2" spans="1:13" s="4" customFormat="1" ht="12.75">
      <c r="A2" s="1" t="s">
        <v>1</v>
      </c>
      <c r="B2" s="2"/>
      <c r="C2" s="1"/>
      <c r="D2" s="1"/>
      <c r="E2" s="1"/>
    </row>
    <row r="3" spans="1:13" s="4" customFormat="1" ht="12.75">
      <c r="A3" s="1" t="s">
        <v>2</v>
      </c>
      <c r="B3" s="2"/>
      <c r="C3" s="1"/>
      <c r="D3" s="1"/>
      <c r="E3" s="1"/>
    </row>
    <row r="4" spans="1:13" s="4" customFormat="1" ht="12.75">
      <c r="A4" s="128" t="s">
        <v>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3" s="4" customFormat="1" ht="25.5">
      <c r="A5" s="129" t="s">
        <v>239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3" t="s">
        <v>262</v>
      </c>
      <c r="M5" s="124" t="s">
        <v>263</v>
      </c>
    </row>
    <row r="6" spans="1:13" s="4" customFormat="1" ht="12.75">
      <c r="A6" s="129" t="s">
        <v>84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97"/>
      <c r="M6" s="97"/>
    </row>
    <row r="7" spans="1:1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</row>
    <row r="8" spans="1:13" s="9" customFormat="1" ht="21" customHeight="1">
      <c r="A8" s="182" t="s">
        <v>5</v>
      </c>
      <c r="B8" s="183" t="s">
        <v>6</v>
      </c>
      <c r="C8" s="184"/>
      <c r="D8" s="187" t="s">
        <v>7</v>
      </c>
      <c r="E8" s="180" t="s">
        <v>8</v>
      </c>
      <c r="F8" s="74" t="s">
        <v>9</v>
      </c>
      <c r="G8" s="180" t="s">
        <v>10</v>
      </c>
      <c r="H8" s="182" t="s">
        <v>106</v>
      </c>
      <c r="I8" s="180" t="s">
        <v>107</v>
      </c>
      <c r="J8" s="180" t="s">
        <v>108</v>
      </c>
      <c r="K8" s="180" t="s">
        <v>109</v>
      </c>
      <c r="L8" s="98"/>
      <c r="M8" s="98"/>
    </row>
    <row r="9" spans="1:13" s="9" customFormat="1" ht="37.5" customHeight="1">
      <c r="A9" s="181"/>
      <c r="B9" s="185"/>
      <c r="C9" s="186"/>
      <c r="D9" s="188"/>
      <c r="E9" s="189"/>
      <c r="F9" s="75" t="s">
        <v>11</v>
      </c>
      <c r="G9" s="181"/>
      <c r="H9" s="181"/>
      <c r="I9" s="181"/>
      <c r="J9" s="181"/>
      <c r="K9" s="181"/>
      <c r="L9" s="9" t="s">
        <v>195</v>
      </c>
      <c r="M9" s="9" t="s">
        <v>110</v>
      </c>
    </row>
    <row r="10" spans="1:13" s="99" customFormat="1" ht="24.75" customHeight="1">
      <c r="A10" s="169" t="s">
        <v>12</v>
      </c>
      <c r="B10" s="11" t="s">
        <v>13</v>
      </c>
      <c r="C10" s="12" t="s">
        <v>14</v>
      </c>
      <c r="D10" s="13" t="s">
        <v>15</v>
      </c>
      <c r="E10" s="14">
        <v>162200000</v>
      </c>
      <c r="F10" s="14">
        <v>33488962</v>
      </c>
      <c r="G10" s="14">
        <v>0</v>
      </c>
      <c r="H10" s="14">
        <f>E10+F10</f>
        <v>195688962</v>
      </c>
      <c r="I10" s="14">
        <f>VLOOKUP($M10,TesGerSOF3a!$A$6:$P$32,14,FALSE)</f>
        <v>195688960.97999999</v>
      </c>
      <c r="J10" s="14">
        <f>VLOOKUP($M10,TesGerSOF3a!$A$6:$P$32,15,FALSE)</f>
        <v>195679703.36000001</v>
      </c>
      <c r="K10" s="14">
        <f>VLOOKUP($M10,TesGerSOF3a!$A$6:$P$32,16,FALSE)</f>
        <v>195440782.75999999</v>
      </c>
      <c r="L10" s="108" t="s">
        <v>200</v>
      </c>
      <c r="M10" s="104" t="str">
        <f>CONCATENATE(B10," ",D10," ",L10)</f>
        <v>0181 1 085263</v>
      </c>
    </row>
    <row r="11" spans="1:13" s="99" customFormat="1" ht="24.75" hidden="1" customHeight="1">
      <c r="A11" s="170"/>
      <c r="B11" s="11" t="s">
        <v>16</v>
      </c>
      <c r="C11" s="17" t="s">
        <v>17</v>
      </c>
      <c r="D11" s="18" t="s">
        <v>15</v>
      </c>
      <c r="E11" s="19"/>
      <c r="F11" s="14"/>
      <c r="G11" s="19"/>
      <c r="H11" s="14">
        <f>E11+F11+G11</f>
        <v>0</v>
      </c>
      <c r="I11" s="19"/>
      <c r="J11" s="19"/>
      <c r="K11" s="19"/>
      <c r="L11" s="104"/>
      <c r="M11" s="104"/>
    </row>
    <row r="12" spans="1:13" s="99" customFormat="1" ht="24.75" customHeight="1">
      <c r="A12" s="170"/>
      <c r="B12" s="172" t="s">
        <v>18</v>
      </c>
      <c r="C12" s="173"/>
      <c r="D12" s="173"/>
      <c r="E12" s="20">
        <f t="shared" ref="E12:G12" si="0">SUM(E10:E11)</f>
        <v>162200000</v>
      </c>
      <c r="F12" s="20">
        <f t="shared" si="0"/>
        <v>33488962</v>
      </c>
      <c r="G12" s="20">
        <f t="shared" si="0"/>
        <v>0</v>
      </c>
      <c r="H12" s="20">
        <f t="shared" ref="H12" si="1">SUM(H10:H11)</f>
        <v>195688962</v>
      </c>
      <c r="I12" s="20">
        <f t="shared" ref="I12:K12" si="2">SUM(I10:I11)</f>
        <v>195688960.97999999</v>
      </c>
      <c r="J12" s="20">
        <f t="shared" si="2"/>
        <v>195679703.36000001</v>
      </c>
      <c r="K12" s="20">
        <f t="shared" si="2"/>
        <v>195440782.75999999</v>
      </c>
      <c r="L12" s="104"/>
      <c r="M12" s="104"/>
    </row>
    <row r="13" spans="1:13" s="99" customFormat="1" ht="24.75" customHeight="1">
      <c r="A13" s="170"/>
      <c r="B13" s="21" t="s">
        <v>19</v>
      </c>
      <c r="C13" s="22" t="s">
        <v>20</v>
      </c>
      <c r="D13" s="18" t="s">
        <v>15</v>
      </c>
      <c r="E13" s="14">
        <v>913400000</v>
      </c>
      <c r="F13" s="14">
        <v>132350037</v>
      </c>
      <c r="G13" s="14">
        <v>0</v>
      </c>
      <c r="H13" s="14">
        <f>E13+F13</f>
        <v>1045750037</v>
      </c>
      <c r="I13" s="14">
        <f>VLOOKUP($M13,TesGerSOF3a!$A$6:$P$32,14,FALSE)</f>
        <v>1045688841.24</v>
      </c>
      <c r="J13" s="14">
        <f>VLOOKUP($M13,TesGerSOF3a!$A$6:$P$32,15,FALSE)</f>
        <v>1043033559.23</v>
      </c>
      <c r="K13" s="14">
        <f>VLOOKUP($M13,TesGerSOF3a!$A$6:$P$32,16,FALSE)</f>
        <v>1038086616.01</v>
      </c>
      <c r="L13" s="108" t="s">
        <v>226</v>
      </c>
      <c r="M13" s="104" t="str">
        <f>CONCATENATE(B13," ",D13," ",L13)</f>
        <v>20TP 1 085261</v>
      </c>
    </row>
    <row r="14" spans="1:13" s="99" customFormat="1" ht="46.5" hidden="1" customHeight="1">
      <c r="A14" s="17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/>
      <c r="M14" s="104"/>
    </row>
    <row r="15" spans="1:13" s="99" customFormat="1" ht="33.75" hidden="1" customHeight="1">
      <c r="A15" s="17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/>
      <c r="M15" s="104"/>
    </row>
    <row r="16" spans="1:13" s="100" customFormat="1" ht="33.75" customHeight="1">
      <c r="A16" s="170"/>
      <c r="B16" s="21" t="s">
        <v>25</v>
      </c>
      <c r="C16" s="25" t="s">
        <v>26</v>
      </c>
      <c r="D16" s="18" t="s">
        <v>15</v>
      </c>
      <c r="E16" s="14">
        <v>165200000</v>
      </c>
      <c r="F16" s="14">
        <v>26026411</v>
      </c>
      <c r="G16" s="14">
        <v>0</v>
      </c>
      <c r="H16" s="14">
        <f>E16+F16</f>
        <v>191226411</v>
      </c>
      <c r="I16" s="14">
        <f>VLOOKUP($M16,TesGerSOF3a!$A$6:$P$32,14,FALSE)</f>
        <v>189929733.69999999</v>
      </c>
      <c r="J16" s="14">
        <f>VLOOKUP($M16,TesGerSOF3a!$A$6:$P$32,15,FALSE)</f>
        <v>189921397.94</v>
      </c>
      <c r="K16" s="14">
        <f>VLOOKUP($M16,TesGerSOF3a!$A$6:$P$32,16,FALSE)</f>
        <v>189496165.86000001</v>
      </c>
      <c r="L16" s="125" t="s">
        <v>251</v>
      </c>
      <c r="M16" s="104" t="str">
        <f>CONCATENATE(B16," ",D16," ",L16)</f>
        <v>09HB 1 127771</v>
      </c>
    </row>
    <row r="17" spans="1:13" s="99" customFormat="1" ht="48.75" hidden="1" customHeight="1">
      <c r="A17" s="17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</row>
    <row r="18" spans="1:13" s="99" customFormat="1" ht="33.75" hidden="1" customHeight="1">
      <c r="A18" s="17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</row>
    <row r="19" spans="1:13" s="99" customFormat="1" ht="30" hidden="1" customHeight="1">
      <c r="A19" s="17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</row>
    <row r="20" spans="1:13" s="100" customFormat="1" ht="45.75" hidden="1" customHeight="1">
      <c r="A20" s="170"/>
      <c r="B20" s="21" t="s">
        <v>33</v>
      </c>
      <c r="C20" s="29" t="s">
        <v>34</v>
      </c>
      <c r="D20" s="18" t="s">
        <v>15</v>
      </c>
      <c r="E20" s="19"/>
      <c r="F20" s="14"/>
      <c r="G20" s="19"/>
      <c r="H20" s="19"/>
      <c r="I20" s="19"/>
      <c r="J20" s="19"/>
      <c r="K20" s="19"/>
      <c r="L20" s="105"/>
      <c r="M20" s="105"/>
    </row>
    <row r="21" spans="1:13" s="100" customFormat="1" ht="24.75" customHeight="1">
      <c r="A21" s="171"/>
      <c r="B21" s="174" t="s">
        <v>35</v>
      </c>
      <c r="C21" s="175"/>
      <c r="D21" s="175"/>
      <c r="E21" s="30">
        <f>SUM(E13:E20)</f>
        <v>1078600000</v>
      </c>
      <c r="F21" s="30">
        <f t="shared" ref="F21:G21" si="3">SUM(F13:F20)</f>
        <v>158376448</v>
      </c>
      <c r="G21" s="30">
        <f t="shared" si="3"/>
        <v>0</v>
      </c>
      <c r="H21" s="30">
        <f t="shared" ref="H21" si="4">SUM(H13:H20)</f>
        <v>1236976448</v>
      </c>
      <c r="I21" s="30">
        <f t="shared" ref="I21:K21" si="5">SUM(I13:I20)</f>
        <v>1235618574.9400001</v>
      </c>
      <c r="J21" s="30">
        <f t="shared" si="5"/>
        <v>1232954957.1700001</v>
      </c>
      <c r="K21" s="30">
        <f t="shared" si="5"/>
        <v>1227582781.8699999</v>
      </c>
      <c r="L21" s="105"/>
      <c r="M21" s="105"/>
    </row>
    <row r="22" spans="1:13" s="99" customFormat="1" ht="24.75" customHeight="1">
      <c r="A22" s="176" t="s">
        <v>36</v>
      </c>
      <c r="B22" s="158" t="s">
        <v>37</v>
      </c>
      <c r="C22" s="160" t="s">
        <v>38</v>
      </c>
      <c r="D22" s="18" t="s">
        <v>39</v>
      </c>
      <c r="E22" s="14">
        <v>32510580</v>
      </c>
      <c r="F22" s="14">
        <v>0</v>
      </c>
      <c r="G22" s="14">
        <v>0</v>
      </c>
      <c r="H22" s="14">
        <f>E22+F22</f>
        <v>32510580</v>
      </c>
      <c r="I22" s="14">
        <f>VLOOKUP($M22,TesGerSOF3a!$A$6:$P$32,14,FALSE)</f>
        <v>32510577.760000002</v>
      </c>
      <c r="J22" s="14">
        <f>VLOOKUP($M22,TesGerSOF3a!$A$6:$P$32,15,FALSE)</f>
        <v>26362106.489999998</v>
      </c>
      <c r="K22" s="14">
        <f>VLOOKUP($M22,TesGerSOF3a!$A$6:$P$32,16,FALSE)</f>
        <v>26362106.489999998</v>
      </c>
      <c r="L22" s="108" t="s">
        <v>222</v>
      </c>
      <c r="M22" s="104" t="str">
        <f>CONCATENATE(B22," ",D22," ",L22)</f>
        <v>2004 3 085268</v>
      </c>
    </row>
    <row r="23" spans="1:13" s="99" customFormat="1" ht="24.75" hidden="1" customHeight="1">
      <c r="A23" s="177"/>
      <c r="B23" s="168"/>
      <c r="C23" s="179"/>
      <c r="D23" s="18" t="s">
        <v>40</v>
      </c>
      <c r="E23" s="14"/>
      <c r="F23" s="14"/>
      <c r="G23" s="14">
        <v>0</v>
      </c>
      <c r="H23" s="14">
        <f>E23+F23+G23</f>
        <v>0</v>
      </c>
      <c r="I23" s="14"/>
      <c r="J23" s="14"/>
      <c r="K23" s="14"/>
      <c r="L23" s="108" t="s">
        <v>222</v>
      </c>
      <c r="M23" s="104" t="str">
        <f>CONCATENATE(B22," ",D23," ",L23)</f>
        <v>2004 4 085268</v>
      </c>
    </row>
    <row r="24" spans="1:13" s="99" customFormat="1" ht="24.75" customHeight="1">
      <c r="A24" s="177"/>
      <c r="B24" s="21" t="s">
        <v>41</v>
      </c>
      <c r="C24" s="32" t="s">
        <v>42</v>
      </c>
      <c r="D24" s="18" t="s">
        <v>39</v>
      </c>
      <c r="E24" s="14">
        <v>7565976</v>
      </c>
      <c r="F24" s="14">
        <v>0</v>
      </c>
      <c r="G24" s="14">
        <v>0</v>
      </c>
      <c r="H24" s="14">
        <f>E24+F24</f>
        <v>7565976</v>
      </c>
      <c r="I24" s="14">
        <f>VLOOKUP($M24,TesGerSOF3a!$A$6:$P$32,14,FALSE)</f>
        <v>7496976</v>
      </c>
      <c r="J24" s="14">
        <f>VLOOKUP($M24,TesGerSOF3a!$A$6:$P$32,15,FALSE)</f>
        <v>7479276.7000000002</v>
      </c>
      <c r="K24" s="14">
        <f>VLOOKUP($M24,TesGerSOF3a!$A$6:$P$32,16,FALSE)</f>
        <v>7478577.7000000002</v>
      </c>
      <c r="L24" s="108" t="s">
        <v>223</v>
      </c>
      <c r="M24" s="104" t="str">
        <f>CONCATENATE(B24," ",D24," ",L24)</f>
        <v>2010 3 085265</v>
      </c>
    </row>
    <row r="25" spans="1:13" s="99" customFormat="1" ht="24.75" customHeight="1">
      <c r="A25" s="177"/>
      <c r="B25" s="21" t="s">
        <v>43</v>
      </c>
      <c r="C25" s="33" t="s">
        <v>44</v>
      </c>
      <c r="D25" s="18" t="s">
        <v>39</v>
      </c>
      <c r="E25" s="14">
        <v>2972750</v>
      </c>
      <c r="F25" s="14">
        <v>0</v>
      </c>
      <c r="G25" s="14">
        <v>0</v>
      </c>
      <c r="H25" s="14">
        <f>E25+F25</f>
        <v>2972750</v>
      </c>
      <c r="I25" s="14">
        <f>VLOOKUP($M25,TesGerSOF3a!$A$6:$P$32,14,FALSE)</f>
        <v>1972749.92</v>
      </c>
      <c r="J25" s="14">
        <f>VLOOKUP($M25,TesGerSOF3a!$A$6:$P$32,15,FALSE)</f>
        <v>1657747.94</v>
      </c>
      <c r="K25" s="14">
        <f>VLOOKUP($M25,TesGerSOF3a!$A$6:$P$32,16,FALSE)</f>
        <v>1657747.94</v>
      </c>
      <c r="L25" s="108" t="s">
        <v>224</v>
      </c>
      <c r="M25" s="104" t="str">
        <f>CONCATENATE(B25," ",D25," ",L25)</f>
        <v>2011 3 085266</v>
      </c>
    </row>
    <row r="26" spans="1:13" s="99" customFormat="1" ht="24.75" customHeight="1">
      <c r="A26" s="177"/>
      <c r="B26" s="158" t="s">
        <v>45</v>
      </c>
      <c r="C26" s="33" t="s">
        <v>46</v>
      </c>
      <c r="D26" s="18" t="s">
        <v>39</v>
      </c>
      <c r="E26" s="14">
        <v>52392912</v>
      </c>
      <c r="F26" s="14">
        <v>0</v>
      </c>
      <c r="G26" s="14">
        <v>0</v>
      </c>
      <c r="H26" s="14">
        <f>E26+F26</f>
        <v>52392912</v>
      </c>
      <c r="I26" s="14">
        <f>VLOOKUP($M26,TesGerSOF3a!$A$6:$P$32,14,FALSE)</f>
        <v>52272912</v>
      </c>
      <c r="J26" s="14">
        <f>VLOOKUP($M26,TesGerSOF3a!$A$6:$P$32,15,FALSE)</f>
        <v>52009263.469999999</v>
      </c>
      <c r="K26" s="14">
        <f>VLOOKUP($M26,TesGerSOF3a!$A$6:$P$32,16,FALSE)</f>
        <v>51982261.390000001</v>
      </c>
      <c r="L26" s="108" t="s">
        <v>225</v>
      </c>
      <c r="M26" s="104" t="str">
        <f>CONCATENATE(B26," ",D26," ",L26)</f>
        <v>2012 3 085267</v>
      </c>
    </row>
    <row r="27" spans="1:13" s="99" customFormat="1" ht="24.75" hidden="1" customHeight="1">
      <c r="A27" s="177"/>
      <c r="B27" s="168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/>
      <c r="M27" s="104"/>
    </row>
    <row r="28" spans="1:13" s="99" customFormat="1" ht="24.75" customHeight="1">
      <c r="A28" s="178"/>
      <c r="B28" s="21" t="s">
        <v>48</v>
      </c>
      <c r="C28" s="33" t="s">
        <v>49</v>
      </c>
      <c r="D28" s="18" t="s">
        <v>39</v>
      </c>
      <c r="E28" s="14">
        <v>448547</v>
      </c>
      <c r="F28" s="14"/>
      <c r="G28" s="14">
        <v>0</v>
      </c>
      <c r="H28" s="14">
        <f>E28+F28</f>
        <v>448547</v>
      </c>
      <c r="I28" s="14">
        <f>VLOOKUP($M28,TesGerSOF3a!$A$6:$P$32,14,FALSE)</f>
        <v>352087.92</v>
      </c>
      <c r="J28" s="14">
        <f>VLOOKUP($M28,TesGerSOF3a!$A$6:$P$32,15,FALSE)</f>
        <v>352087.92</v>
      </c>
      <c r="K28" s="14">
        <f>VLOOKUP($M28,TesGerSOF3a!$A$6:$P$32,16,FALSE)</f>
        <v>352087.92</v>
      </c>
      <c r="L28" s="108" t="s">
        <v>198</v>
      </c>
      <c r="M28" s="104" t="str">
        <f>CONCATENATE(B28," ",D28," ",L28)</f>
        <v>00M1 3 085264</v>
      </c>
    </row>
    <row r="29" spans="1:13" s="99" customFormat="1" ht="24.7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/>
      <c r="M29" s="104"/>
    </row>
    <row r="30" spans="1:13" s="99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31243987</v>
      </c>
      <c r="F30" s="14">
        <v>19403668</v>
      </c>
      <c r="G30" s="14">
        <v>0</v>
      </c>
      <c r="H30" s="14">
        <f>E30+F30</f>
        <v>50647655</v>
      </c>
      <c r="I30" s="14">
        <f>VLOOKUP($M30,TesGerSOF3a!$A$6:$P$32,14,FALSE)</f>
        <v>50638081.719999999</v>
      </c>
      <c r="J30" s="14">
        <f>VLOOKUP($M30,TesGerSOF3a!$A$6:$P$32,15,FALSE)</f>
        <v>43742927.490000002</v>
      </c>
      <c r="K30" s="14">
        <f>VLOOKUP($M30,TesGerSOF3a!$A$6:$P$32,16,FALSE)</f>
        <v>43742663.600000001</v>
      </c>
      <c r="L30" s="108" t="s">
        <v>230</v>
      </c>
      <c r="M30" s="104" t="str">
        <f>CONCATENATE(B30," ",D30," ",L30)</f>
        <v>4224 3 085260</v>
      </c>
    </row>
    <row r="31" spans="1:13" s="99" customFormat="1" ht="24.75" customHeight="1">
      <c r="A31" s="165" t="s">
        <v>56</v>
      </c>
      <c r="B31" s="158" t="s">
        <v>57</v>
      </c>
      <c r="C31" s="160" t="s">
        <v>58</v>
      </c>
      <c r="D31" s="18" t="s">
        <v>39</v>
      </c>
      <c r="E31" s="14">
        <v>30000</v>
      </c>
      <c r="F31" s="14">
        <v>0</v>
      </c>
      <c r="G31" s="14">
        <v>0</v>
      </c>
      <c r="H31" s="14">
        <f>E31+F31</f>
        <v>30000</v>
      </c>
      <c r="I31" s="14">
        <f>VLOOKUP($M31,TesGerSOF3a!$A$6:$P$32,14,FALSE)</f>
        <v>28670</v>
      </c>
      <c r="J31" s="14">
        <f>VLOOKUP($M31,TesGerSOF3a!$A$6:$P$32,15,FALSE)</f>
        <v>0</v>
      </c>
      <c r="K31" s="14">
        <f>VLOOKUP($M31,TesGerSOF3a!$A$6:$P$32,16,FALSE)</f>
        <v>0</v>
      </c>
      <c r="L31" s="108" t="s">
        <v>228</v>
      </c>
      <c r="M31" s="104" t="str">
        <f>CONCATENATE(B31," ",D31," ",L31)</f>
        <v>2549 3 107754</v>
      </c>
    </row>
    <row r="32" spans="1:13" s="99" customFormat="1" ht="24.75" customHeight="1">
      <c r="A32" s="166"/>
      <c r="B32" s="159"/>
      <c r="C32" s="161"/>
      <c r="D32" s="18" t="s">
        <v>40</v>
      </c>
      <c r="E32" s="14">
        <v>60000</v>
      </c>
      <c r="F32" s="14">
        <v>0</v>
      </c>
      <c r="G32" s="14">
        <v>0</v>
      </c>
      <c r="H32" s="14">
        <f>E32+F32</f>
        <v>60000</v>
      </c>
      <c r="I32" s="14">
        <f>VLOOKUP($M32,TesGerSOF3a!$A$6:$P$32,14,FALSE)</f>
        <v>32554</v>
      </c>
      <c r="J32" s="14">
        <f>VLOOKUP($M32,TesGerSOF3a!$A$6:$P$32,15,FALSE)</f>
        <v>0</v>
      </c>
      <c r="K32" s="14">
        <f>VLOOKUP($M32,TesGerSOF3a!$A$6:$P$32,16,FALSE)</f>
        <v>0</v>
      </c>
      <c r="L32" s="108" t="s">
        <v>228</v>
      </c>
      <c r="M32" s="104" t="str">
        <f>CONCATENATE(B31," ",D32," ",L32)</f>
        <v>2549 4 107754</v>
      </c>
    </row>
    <row r="33" spans="1:13" s="99" customFormat="1" ht="24.75" hidden="1" customHeight="1">
      <c r="A33" s="166"/>
      <c r="B33" s="159"/>
      <c r="C33" s="160" t="s">
        <v>59</v>
      </c>
      <c r="D33" s="18" t="s">
        <v>39</v>
      </c>
      <c r="E33" s="14"/>
      <c r="F33" s="14"/>
      <c r="G33" s="14"/>
      <c r="H33" s="14"/>
      <c r="I33" s="14"/>
      <c r="J33" s="14"/>
      <c r="K33" s="14"/>
      <c r="L33" s="104"/>
      <c r="M33" s="104"/>
    </row>
    <row r="34" spans="1:13" s="99" customFormat="1" ht="24.75" hidden="1" customHeight="1">
      <c r="A34" s="166"/>
      <c r="B34" s="168"/>
      <c r="C34" s="161"/>
      <c r="D34" s="18" t="s">
        <v>40</v>
      </c>
      <c r="E34" s="14"/>
      <c r="F34" s="14"/>
      <c r="G34" s="14"/>
      <c r="H34" s="14"/>
      <c r="I34" s="14"/>
      <c r="J34" s="14"/>
      <c r="K34" s="14"/>
      <c r="L34" s="104"/>
      <c r="M34" s="104"/>
    </row>
    <row r="35" spans="1:13" s="99" customFormat="1" ht="24.75" customHeight="1">
      <c r="A35" s="166"/>
      <c r="B35" s="158" t="s">
        <v>60</v>
      </c>
      <c r="C35" s="160" t="s">
        <v>61</v>
      </c>
      <c r="D35" s="18" t="s">
        <v>39</v>
      </c>
      <c r="E35" s="14">
        <v>181045886</v>
      </c>
      <c r="F35" s="14">
        <v>-5631828</v>
      </c>
      <c r="G35" s="14">
        <v>1132966</v>
      </c>
      <c r="H35" s="14">
        <f>E35+F35</f>
        <v>175414058</v>
      </c>
      <c r="I35" s="14">
        <f>VLOOKUP($M35,TesGerSOF3a!$A$6:$P$32,14,FALSE)</f>
        <v>152830631.93000001</v>
      </c>
      <c r="J35" s="14">
        <f>VLOOKUP($M35,TesGerSOF3a!$A$6:$P$32,15,FALSE)</f>
        <v>138620729.78</v>
      </c>
      <c r="K35" s="14">
        <f>VLOOKUP($M35,TesGerSOF3a!$A$6:$P$32,16,FALSE)</f>
        <v>138343107.49000001</v>
      </c>
      <c r="L35" s="108" t="s">
        <v>236</v>
      </c>
      <c r="M35" s="104" t="str">
        <f>CONCATENATE(B35," ",D35," ",L35)</f>
        <v>4257 3 096903</v>
      </c>
    </row>
    <row r="36" spans="1:13" s="99" customFormat="1" ht="24.75" customHeight="1">
      <c r="A36" s="166"/>
      <c r="B36" s="159"/>
      <c r="C36" s="161"/>
      <c r="D36" s="18" t="s">
        <v>40</v>
      </c>
      <c r="E36" s="14">
        <v>5401420</v>
      </c>
      <c r="F36" s="14">
        <v>7685715</v>
      </c>
      <c r="G36" s="14">
        <v>0</v>
      </c>
      <c r="H36" s="14">
        <f>E36+F36</f>
        <v>13087135</v>
      </c>
      <c r="I36" s="14">
        <f>VLOOKUP($M36,TesGerSOF3a!$A$6:$P$32,14,FALSE)</f>
        <v>10545708.369999999</v>
      </c>
      <c r="J36" s="14">
        <f>VLOOKUP($M36,TesGerSOF3a!$A$6:$P$32,15,FALSE)</f>
        <v>1881748.39</v>
      </c>
      <c r="K36" s="14">
        <f>VLOOKUP($M36,TesGerSOF3a!$A$6:$P$32,16,FALSE)</f>
        <v>1862798.94</v>
      </c>
      <c r="L36" s="108" t="s">
        <v>236</v>
      </c>
      <c r="M36" s="104" t="str">
        <f>CONCATENATE(B35," ",D36," ",L36)</f>
        <v>4257 4 096903</v>
      </c>
    </row>
    <row r="37" spans="1:13" s="99" customFormat="1" ht="24.75" customHeight="1">
      <c r="A37" s="166"/>
      <c r="B37" s="159"/>
      <c r="C37" s="160" t="s">
        <v>62</v>
      </c>
      <c r="D37" s="18" t="s">
        <v>39</v>
      </c>
      <c r="E37" s="14">
        <v>1624425</v>
      </c>
      <c r="F37" s="14">
        <v>90000</v>
      </c>
      <c r="G37" s="14">
        <v>0</v>
      </c>
      <c r="H37" s="14">
        <f>E37+F37</f>
        <v>1714425</v>
      </c>
      <c r="I37" s="14">
        <f>VLOOKUP($M37,TesGerSOF3a!$A$6:$P$32,14,FALSE)</f>
        <v>1613306.75</v>
      </c>
      <c r="J37" s="14">
        <f>VLOOKUP($M37,TesGerSOF3a!$A$6:$P$32,15,FALSE)</f>
        <v>1424486.46</v>
      </c>
      <c r="K37" s="14">
        <f>VLOOKUP($M37,TesGerSOF3a!$A$6:$P$32,16,FALSE)</f>
        <v>1424455.69</v>
      </c>
      <c r="L37" s="108" t="s">
        <v>231</v>
      </c>
      <c r="M37" s="104" t="str">
        <f>CONCATENATE(B35," ",D37," ",L37)</f>
        <v>4257 3 085311</v>
      </c>
    </row>
    <row r="38" spans="1:13" s="99" customFormat="1" ht="28.5" hidden="1" customHeight="1">
      <c r="A38" s="166"/>
      <c r="B38" s="159"/>
      <c r="C38" s="161"/>
      <c r="D38" s="18" t="s">
        <v>40</v>
      </c>
      <c r="E38" s="14"/>
      <c r="F38" s="14"/>
      <c r="G38" s="14"/>
      <c r="H38" s="14"/>
      <c r="I38" s="14"/>
      <c r="J38" s="14"/>
      <c r="K38" s="14"/>
      <c r="L38" s="104"/>
      <c r="M38" s="104"/>
    </row>
    <row r="39" spans="1:13" s="99" customFormat="1" ht="28.5" hidden="1" customHeight="1">
      <c r="A39" s="166"/>
      <c r="B39" s="159"/>
      <c r="C39" s="160" t="s">
        <v>63</v>
      </c>
      <c r="D39" s="18" t="s">
        <v>39</v>
      </c>
      <c r="E39" s="14"/>
      <c r="F39" s="14"/>
      <c r="G39" s="14"/>
      <c r="H39" s="14"/>
      <c r="I39" s="14"/>
      <c r="J39" s="14"/>
      <c r="K39" s="14"/>
      <c r="L39" s="104"/>
      <c r="M39" s="104"/>
    </row>
    <row r="40" spans="1:13" s="99" customFormat="1" ht="28.5" customHeight="1">
      <c r="A40" s="166"/>
      <c r="B40" s="159"/>
      <c r="C40" s="161"/>
      <c r="D40" s="18" t="s">
        <v>40</v>
      </c>
      <c r="E40" s="14">
        <v>2567086</v>
      </c>
      <c r="F40" s="14">
        <v>124000</v>
      </c>
      <c r="G40" s="14">
        <v>0</v>
      </c>
      <c r="H40" s="14">
        <f>E40+F40</f>
        <v>2691086</v>
      </c>
      <c r="I40" s="14">
        <f>VLOOKUP($M40,TesGerSOF3a!$A$6:$P$32,14,FALSE)</f>
        <v>1461163.46</v>
      </c>
      <c r="J40" s="14">
        <f>VLOOKUP($M40,TesGerSOF3a!$A$6:$P$32,15,FALSE)</f>
        <v>156205.66</v>
      </c>
      <c r="K40" s="14">
        <f>VLOOKUP($M40,TesGerSOF3a!$A$6:$P$32,16,FALSE)</f>
        <v>156205.66</v>
      </c>
      <c r="L40" s="108" t="s">
        <v>232</v>
      </c>
      <c r="M40" s="104" t="str">
        <f>CONCATENATE(B35," ",D40," ",L40)</f>
        <v>4257 4 085314</v>
      </c>
    </row>
    <row r="41" spans="1:13" s="99" customFormat="1" ht="28.5" hidden="1" customHeight="1">
      <c r="A41" s="166"/>
      <c r="B41" s="159"/>
      <c r="C41" s="160" t="s">
        <v>64</v>
      </c>
      <c r="D41" s="18" t="s">
        <v>39</v>
      </c>
      <c r="E41" s="14"/>
      <c r="F41" s="14"/>
      <c r="G41" s="14"/>
      <c r="H41" s="14">
        <f>E41+F41+G41</f>
        <v>0</v>
      </c>
      <c r="I41" s="14"/>
      <c r="J41" s="14"/>
      <c r="K41" s="14"/>
      <c r="L41" s="104"/>
      <c r="M41" s="104"/>
    </row>
    <row r="42" spans="1:13" s="99" customFormat="1" ht="28.5" customHeight="1">
      <c r="A42" s="166"/>
      <c r="B42" s="159"/>
      <c r="C42" s="161"/>
      <c r="D42" s="18" t="s">
        <v>40</v>
      </c>
      <c r="E42" s="14"/>
      <c r="F42" s="14">
        <v>1724962</v>
      </c>
      <c r="G42" s="14">
        <v>1624962</v>
      </c>
      <c r="H42" s="14">
        <f>E42+F42</f>
        <v>1724962</v>
      </c>
      <c r="I42" s="14">
        <f>VLOOKUP($M42,TesGerSOF3a!$A$6:$P$32,14,FALSE)</f>
        <v>35357.410000000003</v>
      </c>
      <c r="J42" s="14">
        <f>VLOOKUP($M42,TesGerSOF3a!$A$6:$P$32,15,FALSE)</f>
        <v>0</v>
      </c>
      <c r="K42" s="14">
        <f>VLOOKUP($M42,TesGerSOF3a!$A$6:$P$32,16,FALSE)</f>
        <v>0</v>
      </c>
      <c r="L42" s="108" t="s">
        <v>258</v>
      </c>
      <c r="M42" s="104" t="str">
        <f>CONCATENATE(B35," ",D42," ",L42)</f>
        <v>4257 4 085316</v>
      </c>
    </row>
    <row r="43" spans="1:13" s="99" customFormat="1" ht="24.75" hidden="1" customHeight="1">
      <c r="A43" s="166"/>
      <c r="B43" s="159"/>
      <c r="C43" s="163" t="s">
        <v>65</v>
      </c>
      <c r="D43" s="18" t="s">
        <v>39</v>
      </c>
      <c r="E43" s="14"/>
      <c r="F43" s="14"/>
      <c r="G43" s="14"/>
      <c r="H43" s="14"/>
      <c r="I43" s="14"/>
      <c r="J43" s="14"/>
      <c r="K43" s="14"/>
      <c r="L43" s="104"/>
      <c r="M43" s="104"/>
    </row>
    <row r="44" spans="1:13" s="99" customFormat="1" ht="27.75" hidden="1" customHeight="1">
      <c r="A44" s="166"/>
      <c r="B44" s="159"/>
      <c r="C44" s="164"/>
      <c r="D44" s="18" t="s">
        <v>40</v>
      </c>
      <c r="E44" s="14"/>
      <c r="F44" s="14"/>
      <c r="G44" s="14"/>
      <c r="H44" s="14"/>
      <c r="I44" s="14"/>
      <c r="J44" s="14"/>
      <c r="K44" s="14"/>
      <c r="L44" s="104"/>
      <c r="M44" s="104"/>
    </row>
    <row r="45" spans="1:13" s="99" customFormat="1" ht="24.75" customHeight="1">
      <c r="A45" s="166"/>
      <c r="B45" s="159"/>
      <c r="C45" s="163" t="s">
        <v>66</v>
      </c>
      <c r="D45" s="18" t="s">
        <v>39</v>
      </c>
      <c r="E45" s="14">
        <v>435000</v>
      </c>
      <c r="F45" s="14">
        <v>0</v>
      </c>
      <c r="G45" s="14"/>
      <c r="H45" s="14">
        <f t="shared" ref="H45:H52" si="6">E45+F45</f>
        <v>435000</v>
      </c>
      <c r="I45" s="14">
        <f>VLOOKUP($M45,TesGerSOF3a!$A$6:$P$32,14,FALSE)</f>
        <v>412339</v>
      </c>
      <c r="J45" s="14">
        <f>VLOOKUP($M45,TesGerSOF3a!$A$6:$P$32,15,FALSE)</f>
        <v>0</v>
      </c>
      <c r="K45" s="14">
        <f>VLOOKUP($M45,TesGerSOF3a!$A$6:$P$32,16,FALSE)</f>
        <v>0</v>
      </c>
      <c r="L45" s="108" t="s">
        <v>237</v>
      </c>
      <c r="M45" s="104" t="str">
        <f>CONCATENATE(B35," ",D45," ",L45)</f>
        <v>4257 3 085321</v>
      </c>
    </row>
    <row r="46" spans="1:13" s="99" customFormat="1" ht="27.75" customHeight="1">
      <c r="A46" s="166"/>
      <c r="B46" s="159"/>
      <c r="C46" s="164"/>
      <c r="D46" s="18" t="s">
        <v>40</v>
      </c>
      <c r="E46" s="14">
        <v>5647247</v>
      </c>
      <c r="F46" s="14">
        <v>2879133</v>
      </c>
      <c r="G46" s="14">
        <v>0</v>
      </c>
      <c r="H46" s="14">
        <f t="shared" si="6"/>
        <v>8526380</v>
      </c>
      <c r="I46" s="14">
        <f>VLOOKUP($M46,TesGerSOF3a!$A$6:$P$32,14,FALSE)</f>
        <v>8489320</v>
      </c>
      <c r="J46" s="14">
        <f>VLOOKUP($M46,TesGerSOF3a!$A$6:$P$32,15,FALSE)</f>
        <v>4189320</v>
      </c>
      <c r="K46" s="14">
        <f>VLOOKUP($M46,TesGerSOF3a!$A$6:$P$32,16,FALSE)</f>
        <v>4189320</v>
      </c>
      <c r="L46" s="108" t="s">
        <v>237</v>
      </c>
      <c r="M46" s="104" t="str">
        <f>CONCATENATE(B35," ",D46," ",L46)</f>
        <v>4257 4 085321</v>
      </c>
    </row>
    <row r="47" spans="1:13" s="99" customFormat="1" ht="24.75" customHeight="1">
      <c r="A47" s="166"/>
      <c r="B47" s="159"/>
      <c r="C47" s="163" t="s">
        <v>99</v>
      </c>
      <c r="D47" s="18" t="s">
        <v>39</v>
      </c>
      <c r="E47" s="14">
        <v>9095000</v>
      </c>
      <c r="F47" s="14">
        <v>3721446</v>
      </c>
      <c r="G47" s="14">
        <v>0</v>
      </c>
      <c r="H47" s="14">
        <f t="shared" si="6"/>
        <v>12816446</v>
      </c>
      <c r="I47" s="14">
        <f>VLOOKUP($M47,TesGerSOF3a!$A$6:$P$32,14,FALSE)</f>
        <v>12434954.85</v>
      </c>
      <c r="J47" s="14">
        <f>VLOOKUP($M47,TesGerSOF3a!$A$6:$P$32,15,FALSE)</f>
        <v>10511807.699999999</v>
      </c>
      <c r="K47" s="14">
        <f>VLOOKUP($M47,TesGerSOF3a!$A$6:$P$32,16,FALSE)</f>
        <v>10511777.289999999</v>
      </c>
      <c r="L47" s="108" t="s">
        <v>235</v>
      </c>
      <c r="M47" s="104" t="str">
        <f>CONCATENATE(B35," ",D47," ",L47)</f>
        <v>4257 3 085322</v>
      </c>
    </row>
    <row r="48" spans="1:13" s="99" customFormat="1" ht="27.75" customHeight="1">
      <c r="A48" s="166"/>
      <c r="B48" s="168"/>
      <c r="C48" s="164"/>
      <c r="D48" s="18" t="s">
        <v>40</v>
      </c>
      <c r="E48" s="14">
        <v>288000</v>
      </c>
      <c r="F48" s="14">
        <v>-157000</v>
      </c>
      <c r="G48" s="14">
        <v>0</v>
      </c>
      <c r="H48" s="14">
        <f t="shared" si="6"/>
        <v>131000</v>
      </c>
      <c r="I48" s="14">
        <f>VLOOKUP($M48,TesGerSOF3a!$A$6:$P$32,14,FALSE)</f>
        <v>130399.2</v>
      </c>
      <c r="J48" s="14">
        <f>VLOOKUP($M48,TesGerSOF3a!$A$6:$P$32,15,FALSE)</f>
        <v>130399.2</v>
      </c>
      <c r="K48" s="14">
        <f>VLOOKUP($M48,TesGerSOF3a!$A$6:$P$32,16,FALSE)</f>
        <v>130399.2</v>
      </c>
      <c r="L48" s="108" t="s">
        <v>235</v>
      </c>
      <c r="M48" s="104" t="str">
        <f>CONCATENATE(B35," ",D48," ",L48)</f>
        <v>4257 4 085322</v>
      </c>
    </row>
    <row r="49" spans="1:13" s="99" customFormat="1" ht="27.75" customHeight="1">
      <c r="A49" s="166"/>
      <c r="B49" s="93" t="s">
        <v>103</v>
      </c>
      <c r="C49" s="91" t="s">
        <v>101</v>
      </c>
      <c r="D49" s="86" t="s">
        <v>39</v>
      </c>
      <c r="E49" s="14">
        <v>19239443</v>
      </c>
      <c r="F49" s="14">
        <v>0</v>
      </c>
      <c r="G49" s="14">
        <v>0</v>
      </c>
      <c r="H49" s="14">
        <f t="shared" si="6"/>
        <v>19239443</v>
      </c>
      <c r="I49" s="14">
        <f>VLOOKUP($M49,TesGerSOF3a!$A$6:$P$32,14,FALSE)</f>
        <v>18254126.219999999</v>
      </c>
      <c r="J49" s="14">
        <f>VLOOKUP($M49,TesGerSOF3a!$A$6:$P$32,15,FALSE)</f>
        <v>18237122.68</v>
      </c>
      <c r="K49" s="14">
        <f>VLOOKUP($M49,TesGerSOF3a!$A$6:$P$32,16,FALSE)</f>
        <v>18237122.68</v>
      </c>
      <c r="L49" s="108" t="s">
        <v>257</v>
      </c>
      <c r="M49" s="104" t="str">
        <f>CONCATENATE(B49," ",D49," ",L49)</f>
        <v>216H 3 110803</v>
      </c>
    </row>
    <row r="50" spans="1:13" s="99" customFormat="1" ht="27.75" customHeight="1">
      <c r="A50" s="92"/>
      <c r="B50" s="122"/>
      <c r="C50" s="91" t="s">
        <v>102</v>
      </c>
      <c r="D50" s="86" t="s">
        <v>39</v>
      </c>
      <c r="E50" s="14"/>
      <c r="F50" s="14"/>
      <c r="G50" s="14">
        <v>0</v>
      </c>
      <c r="H50" s="14">
        <f t="shared" si="6"/>
        <v>0</v>
      </c>
      <c r="I50" s="14">
        <v>0</v>
      </c>
      <c r="J50" s="14">
        <v>0</v>
      </c>
      <c r="K50" s="14">
        <v>0</v>
      </c>
      <c r="L50" s="104"/>
      <c r="M50" s="104"/>
    </row>
    <row r="51" spans="1:13" s="99" customFormat="1" ht="27" customHeight="1">
      <c r="A51" s="176" t="s">
        <v>68</v>
      </c>
      <c r="B51" s="83" t="s">
        <v>72</v>
      </c>
      <c r="C51" s="84" t="s">
        <v>73</v>
      </c>
      <c r="D51" s="18" t="s">
        <v>40</v>
      </c>
      <c r="E51" s="14">
        <v>1670000</v>
      </c>
      <c r="F51" s="14">
        <v>0</v>
      </c>
      <c r="G51" s="14">
        <v>0</v>
      </c>
      <c r="H51" s="14">
        <f t="shared" si="6"/>
        <v>1670000</v>
      </c>
      <c r="I51" s="14">
        <f>VLOOKUP($M51,TesGerSOF3a!$A$6:$P$32,14,FALSE)</f>
        <v>929027.03</v>
      </c>
      <c r="J51" s="14">
        <f>VLOOKUP($M51,TesGerSOF3a!$A$6:$P$32,15,FALSE)</f>
        <v>1518.9</v>
      </c>
      <c r="K51" s="14">
        <f>VLOOKUP($M51,TesGerSOF3a!$A$6:$P$32,16,FALSE)</f>
        <v>1518.9</v>
      </c>
      <c r="L51" s="108" t="s">
        <v>203</v>
      </c>
      <c r="M51" s="104" t="str">
        <f>CONCATENATE(B51," ",D51," ",L51)</f>
        <v>11RQ 4 085275</v>
      </c>
    </row>
    <row r="52" spans="1:13" s="99" customFormat="1" ht="27" customHeight="1">
      <c r="A52" s="177"/>
      <c r="B52" s="83" t="s">
        <v>97</v>
      </c>
      <c r="C52" s="84" t="s">
        <v>98</v>
      </c>
      <c r="D52" s="18" t="s">
        <v>40</v>
      </c>
      <c r="E52" s="14">
        <v>3870000</v>
      </c>
      <c r="F52" s="14">
        <v>-2400000</v>
      </c>
      <c r="G52" s="14">
        <v>0</v>
      </c>
      <c r="H52" s="14">
        <f t="shared" si="6"/>
        <v>1470000</v>
      </c>
      <c r="I52" s="14">
        <f>VLOOKUP($M52,TesGerSOF3a!$A$6:$P$32,14,FALSE)</f>
        <v>264700</v>
      </c>
      <c r="J52" s="14">
        <f>VLOOKUP($M52,TesGerSOF3a!$A$6:$P$32,15,FALSE)</f>
        <v>0</v>
      </c>
      <c r="K52" s="14">
        <f>VLOOKUP($M52,TesGerSOF3a!$A$6:$P$32,16,FALSE)</f>
        <v>0</v>
      </c>
      <c r="L52" s="108" t="s">
        <v>216</v>
      </c>
      <c r="M52" s="104" t="str">
        <f>CONCATENATE(B52," ",D52," ",L52)</f>
        <v>14YO 4 085288</v>
      </c>
    </row>
    <row r="53" spans="1:13" s="99" customFormat="1" ht="12.75" hidden="1">
      <c r="A53" s="177"/>
      <c r="B53" s="83" t="s">
        <v>74</v>
      </c>
      <c r="C53" s="84" t="s">
        <v>75</v>
      </c>
      <c r="D53" s="18" t="s">
        <v>40</v>
      </c>
      <c r="E53" s="14"/>
      <c r="F53" s="14"/>
      <c r="G53" s="14"/>
      <c r="H53" s="14"/>
      <c r="I53" s="14"/>
      <c r="J53" s="14"/>
      <c r="K53" s="14"/>
      <c r="L53" s="104"/>
      <c r="M53" s="104"/>
    </row>
    <row r="54" spans="1:13" s="99" customFormat="1" ht="12.75" hidden="1">
      <c r="A54" s="177"/>
      <c r="B54" s="83" t="s">
        <v>76</v>
      </c>
      <c r="C54" s="84" t="s">
        <v>77</v>
      </c>
      <c r="D54" s="18" t="s">
        <v>69</v>
      </c>
      <c r="E54" s="14"/>
      <c r="F54" s="14"/>
      <c r="G54" s="14"/>
      <c r="H54" s="14"/>
      <c r="I54" s="14"/>
      <c r="J54" s="14"/>
      <c r="K54" s="14"/>
      <c r="L54" s="104"/>
      <c r="M54" s="104"/>
    </row>
    <row r="55" spans="1:13" s="99" customFormat="1" ht="24.75" customHeight="1">
      <c r="A55" s="177"/>
      <c r="B55" s="121" t="s">
        <v>89</v>
      </c>
      <c r="C55" s="117" t="s">
        <v>90</v>
      </c>
      <c r="D55" s="86" t="s">
        <v>40</v>
      </c>
      <c r="E55" s="19">
        <v>2625300</v>
      </c>
      <c r="F55" s="19">
        <v>0</v>
      </c>
      <c r="G55" s="19">
        <v>0</v>
      </c>
      <c r="H55" s="14">
        <f>E55+F55</f>
        <v>2625300</v>
      </c>
      <c r="I55" s="14">
        <f>VLOOKUP($M55,TesGerSOF3a!$A$6:$P$32,14,FALSE)</f>
        <v>2236434.4</v>
      </c>
      <c r="J55" s="14">
        <f>VLOOKUP($M55,TesGerSOF3a!$A$6:$P$32,15,FALSE)</f>
        <v>217855.18</v>
      </c>
      <c r="K55" s="14">
        <f>VLOOKUP($M55,TesGerSOF3a!$A$6:$P$32,16,FALSE)</f>
        <v>217855.18</v>
      </c>
      <c r="L55" s="108" t="s">
        <v>212</v>
      </c>
      <c r="M55" s="104" t="str">
        <f>CONCATENATE(B55," ",D55," ",L55)</f>
        <v>13FR 4 085284</v>
      </c>
    </row>
    <row r="56" spans="1:13" s="99" customFormat="1" ht="24.75" customHeight="1">
      <c r="A56" s="177"/>
      <c r="B56" s="121" t="s">
        <v>91</v>
      </c>
      <c r="C56" s="117" t="s">
        <v>92</v>
      </c>
      <c r="D56" s="40" t="s">
        <v>40</v>
      </c>
      <c r="E56" s="19">
        <v>1950800</v>
      </c>
      <c r="F56" s="19">
        <v>0</v>
      </c>
      <c r="G56" s="19">
        <v>0</v>
      </c>
      <c r="H56" s="14">
        <f>E56+F56</f>
        <v>1950800</v>
      </c>
      <c r="I56" s="14">
        <f>VLOOKUP($M56,TesGerSOF3a!$A$6:$P$32,14,FALSE)</f>
        <v>1863230.55</v>
      </c>
      <c r="J56" s="14">
        <f>VLOOKUP($M56,TesGerSOF3a!$A$6:$P$32,15,FALSE)</f>
        <v>712011.15</v>
      </c>
      <c r="K56" s="14">
        <f>VLOOKUP($M56,TesGerSOF3a!$A$6:$P$32,16,FALSE)</f>
        <v>712011.15</v>
      </c>
      <c r="L56" s="108" t="s">
        <v>209</v>
      </c>
      <c r="M56" s="104" t="str">
        <f>CONCATENATE(B56," ",D56," ",L56)</f>
        <v>12S9 4 085283</v>
      </c>
    </row>
    <row r="57" spans="1:13" s="99" customFormat="1" ht="24.75" customHeight="1">
      <c r="A57" s="177"/>
      <c r="B57" s="38" t="s">
        <v>94</v>
      </c>
      <c r="C57" s="84" t="s">
        <v>95</v>
      </c>
      <c r="D57" s="40" t="s">
        <v>40</v>
      </c>
      <c r="E57" s="19">
        <v>2000000</v>
      </c>
      <c r="F57" s="19">
        <v>2000000</v>
      </c>
      <c r="G57" s="19">
        <v>0</v>
      </c>
      <c r="H57" s="14">
        <f>E57+F57</f>
        <v>4000000</v>
      </c>
      <c r="I57" s="14">
        <v>0</v>
      </c>
      <c r="J57" s="14">
        <v>0</v>
      </c>
      <c r="K57" s="14">
        <v>0</v>
      </c>
      <c r="L57" s="108" t="s">
        <v>218</v>
      </c>
      <c r="M57" s="104" t="str">
        <f>CONCATENATE(B57," ",D57," ",L57)</f>
        <v>158T 4 085302</v>
      </c>
    </row>
    <row r="58" spans="1:13" s="99" customFormat="1" ht="24.75" customHeight="1">
      <c r="A58" s="177"/>
      <c r="B58" s="121" t="s">
        <v>93</v>
      </c>
      <c r="C58" s="117" t="s">
        <v>96</v>
      </c>
      <c r="D58" s="40" t="s">
        <v>40</v>
      </c>
      <c r="E58" s="19">
        <v>1180000</v>
      </c>
      <c r="F58" s="19">
        <v>0</v>
      </c>
      <c r="G58" s="19">
        <v>0</v>
      </c>
      <c r="H58" s="14">
        <f>E58+F58</f>
        <v>1180000</v>
      </c>
      <c r="I58" s="14">
        <f>VLOOKUP($M58,TesGerSOF3a!$A$6:$P$32,14,FALSE)</f>
        <v>224037.49</v>
      </c>
      <c r="J58" s="14">
        <f>VLOOKUP($M58,TesGerSOF3a!$A$6:$P$32,15,FALSE)</f>
        <v>5037.49</v>
      </c>
      <c r="K58" s="14">
        <f>VLOOKUP($M58,TesGerSOF3a!$A$6:$P$32,16,FALSE)</f>
        <v>5037.49</v>
      </c>
      <c r="L58" s="108" t="s">
        <v>214</v>
      </c>
      <c r="M58" s="104" t="str">
        <f>CONCATENATE(B58," ",D58," ",L58)</f>
        <v>14YN 4 085287</v>
      </c>
    </row>
    <row r="59" spans="1:13" s="99" customFormat="1" ht="24.75" customHeight="1">
      <c r="A59" s="177"/>
      <c r="B59" s="87" t="s">
        <v>247</v>
      </c>
      <c r="C59" s="88" t="s">
        <v>242</v>
      </c>
      <c r="D59" s="40" t="s">
        <v>40</v>
      </c>
      <c r="E59" s="19">
        <v>1410000</v>
      </c>
      <c r="F59" s="19">
        <v>400000</v>
      </c>
      <c r="G59" s="19">
        <v>0</v>
      </c>
      <c r="H59" s="14">
        <f>E59+F59</f>
        <v>1810000</v>
      </c>
      <c r="I59" s="14">
        <v>0</v>
      </c>
      <c r="J59" s="14">
        <v>0</v>
      </c>
      <c r="K59" s="14">
        <v>0</v>
      </c>
      <c r="L59" s="108" t="s">
        <v>268</v>
      </c>
      <c r="M59" s="104" t="str">
        <f>CONCATENATE(B59," ",D59," ",L59)</f>
        <v>15NX 4 127782</v>
      </c>
    </row>
    <row r="60" spans="1:13" s="99" customFormat="1" ht="27.75" hidden="1" customHeight="1">
      <c r="A60" s="177"/>
      <c r="B60" s="93" t="s">
        <v>85</v>
      </c>
      <c r="C60" s="91" t="s">
        <v>86</v>
      </c>
      <c r="D60" s="86" t="s">
        <v>39</v>
      </c>
      <c r="E60" s="14"/>
      <c r="F60" s="14"/>
      <c r="G60" s="14"/>
      <c r="H60" s="14">
        <f t="shared" ref="H60" si="7">E60+F60+G60</f>
        <v>0</v>
      </c>
      <c r="I60" s="14"/>
      <c r="J60" s="14"/>
      <c r="K60" s="14"/>
      <c r="L60" s="104"/>
      <c r="M60" s="104"/>
    </row>
    <row r="61" spans="1:13" s="99" customFormat="1" ht="27.75" hidden="1" customHeight="1">
      <c r="A61" s="177"/>
      <c r="B61" s="21" t="s">
        <v>104</v>
      </c>
      <c r="C61" s="118" t="s">
        <v>100</v>
      </c>
      <c r="D61" s="86" t="s">
        <v>39</v>
      </c>
      <c r="E61" s="14"/>
      <c r="F61" s="14"/>
      <c r="G61" s="14">
        <v>0</v>
      </c>
      <c r="H61" s="14">
        <f t="shared" ref="H61" si="8">E61+F61+G61</f>
        <v>0</v>
      </c>
      <c r="I61" s="14"/>
      <c r="J61" s="14"/>
      <c r="K61" s="14"/>
      <c r="L61" s="108" t="s">
        <v>238</v>
      </c>
      <c r="M61" s="104" t="str">
        <f>CONCATENATE(B61," ",D61," ",L61)</f>
        <v>15FY 3 107743</v>
      </c>
    </row>
    <row r="62" spans="1:13" s="99" customFormat="1" ht="24" customHeight="1">
      <c r="A62" s="177"/>
      <c r="B62" s="83" t="s">
        <v>248</v>
      </c>
      <c r="C62" s="119" t="s">
        <v>243</v>
      </c>
      <c r="D62" s="86" t="s">
        <v>69</v>
      </c>
      <c r="E62" s="14"/>
      <c r="F62" s="14">
        <v>28100000</v>
      </c>
      <c r="G62" s="14">
        <v>0</v>
      </c>
      <c r="H62" s="14">
        <f>E62+F62</f>
        <v>28100000</v>
      </c>
      <c r="I62" s="14">
        <f>VLOOKUP($M62,TesGerSOF3a!$A$6:$P$32,14,FALSE)</f>
        <v>25000000</v>
      </c>
      <c r="J62" s="14">
        <f>VLOOKUP($M62,TesGerSOF3a!$A$6:$P$32,15,FALSE)</f>
        <v>25000000</v>
      </c>
      <c r="K62" s="14">
        <f>VLOOKUP($M62,TesGerSOF3a!$A$6:$P$32,16,FALSE)</f>
        <v>25000000</v>
      </c>
      <c r="L62" s="108" t="s">
        <v>254</v>
      </c>
      <c r="M62" s="104" t="str">
        <f>CONCATENATE(B62," ",D62," ",L62)</f>
        <v>15OE 5 140095</v>
      </c>
    </row>
    <row r="63" spans="1:13" ht="27.75" hidden="1" customHeight="1">
      <c r="A63" s="85"/>
      <c r="B63" s="158" t="s">
        <v>88</v>
      </c>
      <c r="C63" s="163" t="s">
        <v>87</v>
      </c>
      <c r="D63" s="18" t="s">
        <v>39</v>
      </c>
      <c r="E63" s="14"/>
      <c r="F63" s="14"/>
      <c r="G63" s="14"/>
      <c r="H63" s="14"/>
      <c r="I63" s="14"/>
      <c r="J63" s="14"/>
      <c r="K63" s="14"/>
      <c r="L63" s="112"/>
      <c r="M63" s="112"/>
    </row>
    <row r="64" spans="1:13" ht="27.75" hidden="1" customHeight="1">
      <c r="A64" s="85"/>
      <c r="B64" s="168"/>
      <c r="C64" s="164"/>
      <c r="D64" s="18" t="s">
        <v>40</v>
      </c>
      <c r="E64" s="14"/>
      <c r="F64" s="14"/>
      <c r="G64" s="14"/>
      <c r="H64" s="14"/>
      <c r="I64" s="14"/>
      <c r="J64" s="14"/>
      <c r="K64" s="14"/>
      <c r="L64" s="112"/>
      <c r="M64" s="112"/>
    </row>
    <row r="65" spans="1:13" ht="24.75" hidden="1" customHeight="1">
      <c r="A65" s="76"/>
      <c r="B65" s="41"/>
      <c r="C65" s="42"/>
      <c r="D65" s="40"/>
      <c r="E65" s="19"/>
      <c r="F65" s="19"/>
      <c r="G65" s="19"/>
      <c r="H65" s="19"/>
      <c r="I65" s="19"/>
      <c r="J65" s="19"/>
      <c r="K65" s="19"/>
      <c r="L65" s="112"/>
      <c r="M65" s="112"/>
    </row>
    <row r="66" spans="1:13" ht="24.75" hidden="1" customHeight="1">
      <c r="A66" s="77"/>
      <c r="B66" s="43"/>
      <c r="C66" s="42"/>
      <c r="D66" s="40"/>
      <c r="E66" s="19"/>
      <c r="F66" s="19"/>
      <c r="G66" s="19"/>
      <c r="H66" s="19"/>
      <c r="I66" s="19"/>
      <c r="J66" s="19"/>
      <c r="K66" s="19"/>
      <c r="L66" s="112"/>
      <c r="M66" s="112"/>
    </row>
    <row r="67" spans="1:13" s="45" customFormat="1" ht="20.25" customHeight="1">
      <c r="A67" s="146"/>
      <c r="B67" s="147"/>
      <c r="C67" s="147"/>
      <c r="D67" s="147"/>
      <c r="E67" s="78">
        <f t="shared" ref="E67:K67" si="9">SUM(E10:E66)-E12-E21</f>
        <v>1608074359</v>
      </c>
      <c r="F67" s="79">
        <f t="shared" si="9"/>
        <v>249805506</v>
      </c>
      <c r="G67" s="78">
        <f t="shared" si="9"/>
        <v>2757928</v>
      </c>
      <c r="H67" s="78">
        <f t="shared" si="9"/>
        <v>1857879865</v>
      </c>
      <c r="I67" s="78">
        <f>SUM(I10:I66)-I12-I21</f>
        <v>1813336881.8999996</v>
      </c>
      <c r="J67" s="78">
        <f t="shared" si="9"/>
        <v>1761326313.1299987</v>
      </c>
      <c r="K67" s="78">
        <f t="shared" si="9"/>
        <v>1755390619.3399982</v>
      </c>
      <c r="L67" s="114"/>
      <c r="M67" s="114"/>
    </row>
    <row r="68" spans="1:13" s="47" customFormat="1" ht="20.25" customHeight="1">
      <c r="A68" s="196"/>
      <c r="B68" s="196"/>
      <c r="C68" s="196"/>
      <c r="D68" s="196"/>
      <c r="E68" s="49"/>
      <c r="F68" s="49"/>
      <c r="G68" s="49"/>
      <c r="H68" s="49"/>
      <c r="I68" s="49"/>
      <c r="J68" s="49"/>
      <c r="K68" s="49"/>
      <c r="L68" s="115"/>
      <c r="M68" s="115"/>
    </row>
    <row r="69" spans="1:13" s="47" customFormat="1" ht="12.75">
      <c r="A69" s="48"/>
      <c r="B69" s="48"/>
      <c r="C69" s="48"/>
      <c r="D69" s="48"/>
      <c r="E69" s="49"/>
      <c r="F69" s="49"/>
      <c r="G69" s="49"/>
      <c r="H69" s="49"/>
      <c r="I69" s="49"/>
      <c r="J69" s="49"/>
      <c r="K69" s="49"/>
      <c r="L69" s="115"/>
      <c r="M69" s="115"/>
    </row>
    <row r="70" spans="1:13" s="45" customFormat="1" ht="12.75">
      <c r="C70" s="50"/>
      <c r="D70" s="50"/>
      <c r="E70" s="51"/>
      <c r="F70" s="49"/>
      <c r="G70" s="51"/>
      <c r="H70" s="51"/>
      <c r="I70" s="51"/>
      <c r="J70" s="51"/>
      <c r="K70" s="51"/>
      <c r="L70" s="114"/>
      <c r="M70" s="114"/>
    </row>
    <row r="71" spans="1:13" s="52" customFormat="1" ht="12.75">
      <c r="C71" s="192" t="s">
        <v>12</v>
      </c>
      <c r="D71" s="197"/>
      <c r="E71" s="53"/>
      <c r="F71" s="53"/>
      <c r="G71" s="53"/>
      <c r="H71" s="53"/>
      <c r="I71" s="53"/>
      <c r="J71" s="53"/>
      <c r="K71" s="53"/>
      <c r="L71" s="116"/>
      <c r="M71" s="116"/>
    </row>
    <row r="72" spans="1:13" s="52" customFormat="1" ht="12.75">
      <c r="C72" s="144" t="s">
        <v>78</v>
      </c>
      <c r="D72" s="150"/>
      <c r="E72" s="54">
        <f t="shared" ref="E72:K72" si="10">SUM(E13:E20)</f>
        <v>1078600000</v>
      </c>
      <c r="F72" s="54">
        <f t="shared" si="10"/>
        <v>158376448</v>
      </c>
      <c r="G72" s="54">
        <f t="shared" si="10"/>
        <v>0</v>
      </c>
      <c r="H72" s="54">
        <f t="shared" si="10"/>
        <v>1236976448</v>
      </c>
      <c r="I72" s="54">
        <f t="shared" si="10"/>
        <v>1235618574.9400001</v>
      </c>
      <c r="J72" s="54">
        <f t="shared" si="10"/>
        <v>1232954957.1700001</v>
      </c>
      <c r="K72" s="54">
        <f t="shared" si="10"/>
        <v>1227582781.8699999</v>
      </c>
      <c r="L72" s="116"/>
      <c r="M72" s="116"/>
    </row>
    <row r="73" spans="1:13" s="52" customFormat="1" ht="12.75">
      <c r="C73" s="144" t="s">
        <v>79</v>
      </c>
      <c r="D73" s="150"/>
      <c r="E73" s="54">
        <f t="shared" ref="E73:K73" si="11">SUM(E10:E11)</f>
        <v>162200000</v>
      </c>
      <c r="F73" s="54">
        <f t="shared" si="11"/>
        <v>33488962</v>
      </c>
      <c r="G73" s="54">
        <f t="shared" si="11"/>
        <v>0</v>
      </c>
      <c r="H73" s="54">
        <f t="shared" si="11"/>
        <v>195688962</v>
      </c>
      <c r="I73" s="54">
        <f t="shared" si="11"/>
        <v>195688960.97999999</v>
      </c>
      <c r="J73" s="54">
        <f t="shared" si="11"/>
        <v>195679703.36000001</v>
      </c>
      <c r="K73" s="54">
        <f t="shared" si="11"/>
        <v>195440782.75999999</v>
      </c>
      <c r="L73" s="116"/>
      <c r="M73" s="116"/>
    </row>
    <row r="74" spans="1:13" ht="12.75">
      <c r="C74" s="140" t="s">
        <v>80</v>
      </c>
      <c r="D74" s="151"/>
      <c r="E74" s="55">
        <f t="shared" ref="E74:G74" si="12">SUM(E72:E73)</f>
        <v>1240800000</v>
      </c>
      <c r="F74" s="55">
        <f t="shared" si="12"/>
        <v>191865410</v>
      </c>
      <c r="G74" s="55">
        <f t="shared" si="12"/>
        <v>0</v>
      </c>
      <c r="H74" s="55">
        <f t="shared" ref="H74" si="13">SUM(H72:H73)</f>
        <v>1432665410</v>
      </c>
      <c r="I74" s="55">
        <f>SUM(I72:I73)</f>
        <v>1431307535.9200001</v>
      </c>
      <c r="J74" s="55">
        <f t="shared" ref="J74:K74" si="14">SUM(J72:J73)</f>
        <v>1428634660.5300002</v>
      </c>
      <c r="K74" s="55">
        <f t="shared" si="14"/>
        <v>1423023564.6299999</v>
      </c>
      <c r="L74" s="112"/>
      <c r="M74" s="112"/>
    </row>
    <row r="75" spans="1:13" s="2" customFormat="1" ht="12.75">
      <c r="C75" s="56"/>
      <c r="D75" s="57"/>
      <c r="E75" s="51"/>
      <c r="F75" s="51"/>
      <c r="G75" s="51"/>
      <c r="H75" s="51"/>
      <c r="I75" s="51"/>
      <c r="J75" s="51"/>
      <c r="K75" s="51"/>
      <c r="L75" s="4"/>
      <c r="M75" s="4"/>
    </row>
    <row r="76" spans="1:13" ht="12.75">
      <c r="C76" s="190" t="s">
        <v>56</v>
      </c>
      <c r="D76" s="191"/>
      <c r="E76" s="53"/>
      <c r="F76" s="53"/>
      <c r="G76" s="53"/>
      <c r="H76" s="53"/>
      <c r="I76" s="53"/>
      <c r="J76" s="53"/>
      <c r="K76" s="53"/>
      <c r="L76" s="112"/>
      <c r="M76" s="112"/>
    </row>
    <row r="77" spans="1:13" ht="12.75">
      <c r="C77" s="144" t="s">
        <v>53</v>
      </c>
      <c r="D77" s="145"/>
      <c r="E77" s="58">
        <f t="shared" ref="E77:K77" si="15">E30</f>
        <v>31243987</v>
      </c>
      <c r="F77" s="58">
        <f t="shared" si="15"/>
        <v>19403668</v>
      </c>
      <c r="G77" s="58">
        <f t="shared" si="15"/>
        <v>0</v>
      </c>
      <c r="H77" s="58">
        <f t="shared" si="15"/>
        <v>50647655</v>
      </c>
      <c r="I77" s="58">
        <f t="shared" si="15"/>
        <v>50638081.719999999</v>
      </c>
      <c r="J77" s="58">
        <f t="shared" si="15"/>
        <v>43742927.490000002</v>
      </c>
      <c r="K77" s="58">
        <f t="shared" si="15"/>
        <v>43742663.600000001</v>
      </c>
      <c r="L77" s="112"/>
      <c r="M77" s="112"/>
    </row>
    <row r="78" spans="1:13" ht="16.5" customHeight="1">
      <c r="C78" s="144" t="s">
        <v>81</v>
      </c>
      <c r="D78" s="145"/>
      <c r="E78" s="58">
        <f t="shared" ref="E78:K78" si="16">SUM(E22:E26)</f>
        <v>95442218</v>
      </c>
      <c r="F78" s="58">
        <f t="shared" si="16"/>
        <v>0</v>
      </c>
      <c r="G78" s="58">
        <f t="shared" si="16"/>
        <v>0</v>
      </c>
      <c r="H78" s="58">
        <f t="shared" si="16"/>
        <v>95442218</v>
      </c>
      <c r="I78" s="58">
        <f t="shared" si="16"/>
        <v>94253215.680000007</v>
      </c>
      <c r="J78" s="58">
        <f t="shared" si="16"/>
        <v>87508394.599999994</v>
      </c>
      <c r="K78" s="58">
        <f t="shared" si="16"/>
        <v>87480693.519999996</v>
      </c>
      <c r="L78" s="112"/>
      <c r="M78" s="112"/>
    </row>
    <row r="79" spans="1:13" ht="16.5" customHeight="1">
      <c r="C79" s="59" t="s">
        <v>82</v>
      </c>
      <c r="D79" s="60"/>
      <c r="E79" s="61">
        <f t="shared" ref="E79:K79" si="17">SUM(E27:E28)</f>
        <v>448547</v>
      </c>
      <c r="F79" s="61">
        <f t="shared" si="17"/>
        <v>0</v>
      </c>
      <c r="G79" s="61">
        <f t="shared" si="17"/>
        <v>0</v>
      </c>
      <c r="H79" s="61">
        <f t="shared" si="17"/>
        <v>448547</v>
      </c>
      <c r="I79" s="61">
        <f t="shared" si="17"/>
        <v>352087.92</v>
      </c>
      <c r="J79" s="61">
        <f t="shared" si="17"/>
        <v>352087.92</v>
      </c>
      <c r="K79" s="61">
        <f t="shared" si="17"/>
        <v>352087.92</v>
      </c>
      <c r="L79" s="112"/>
      <c r="M79" s="112"/>
    </row>
    <row r="80" spans="1:13" ht="12.75">
      <c r="C80" s="144" t="s">
        <v>83</v>
      </c>
      <c r="D80" s="145"/>
      <c r="E80" s="62">
        <f t="shared" ref="E80:K80" si="18">SUM(E31:E50)</f>
        <v>225433507</v>
      </c>
      <c r="F80" s="62">
        <f t="shared" si="18"/>
        <v>10436428</v>
      </c>
      <c r="G80" s="62">
        <f t="shared" si="18"/>
        <v>2757928</v>
      </c>
      <c r="H80" s="62">
        <f t="shared" si="18"/>
        <v>235869935</v>
      </c>
      <c r="I80" s="62">
        <f t="shared" si="18"/>
        <v>206268531.19</v>
      </c>
      <c r="J80" s="62">
        <f t="shared" si="18"/>
        <v>175151819.86999997</v>
      </c>
      <c r="K80" s="62">
        <f t="shared" si="18"/>
        <v>174855186.94999999</v>
      </c>
      <c r="L80" s="112"/>
      <c r="M80" s="112"/>
    </row>
    <row r="81" spans="1:13" ht="12.75">
      <c r="C81" s="140" t="s">
        <v>80</v>
      </c>
      <c r="D81" s="141"/>
      <c r="E81" s="63">
        <f>SUM(E77:E80)</f>
        <v>352568259</v>
      </c>
      <c r="F81" s="63">
        <f t="shared" ref="F81:G81" si="19">SUM(F77:F80)</f>
        <v>29840096</v>
      </c>
      <c r="G81" s="63">
        <f t="shared" si="19"/>
        <v>2757928</v>
      </c>
      <c r="H81" s="63">
        <f t="shared" ref="H81" si="20">SUM(H77:H80)</f>
        <v>382408355</v>
      </c>
      <c r="I81" s="63">
        <f>SUM(I77:I80)</f>
        <v>351511916.50999999</v>
      </c>
      <c r="J81" s="63">
        <f t="shared" ref="J81:K81" si="21">SUM(J77:J80)</f>
        <v>306755229.88</v>
      </c>
      <c r="K81" s="63">
        <f t="shared" si="21"/>
        <v>306430631.99000001</v>
      </c>
      <c r="L81" s="112"/>
      <c r="M81" s="112"/>
    </row>
    <row r="82" spans="1:13" ht="12.75">
      <c r="C82" s="64"/>
      <c r="D82" s="65"/>
      <c r="E82" s="49"/>
      <c r="F82" s="49"/>
      <c r="G82" s="49"/>
      <c r="H82" s="49"/>
      <c r="I82" s="49"/>
      <c r="J82" s="49"/>
      <c r="K82" s="49"/>
      <c r="L82" s="112"/>
      <c r="M82" s="112"/>
    </row>
    <row r="83" spans="1:13" ht="12.75">
      <c r="C83" s="194" t="s">
        <v>50</v>
      </c>
      <c r="D83" s="195"/>
      <c r="E83" s="66">
        <f t="shared" ref="E83:K83" si="22">E29</f>
        <v>0</v>
      </c>
      <c r="F83" s="66">
        <f t="shared" si="22"/>
        <v>0</v>
      </c>
      <c r="G83" s="66">
        <f t="shared" si="22"/>
        <v>0</v>
      </c>
      <c r="H83" s="66">
        <f t="shared" si="22"/>
        <v>0</v>
      </c>
      <c r="I83" s="66">
        <f t="shared" si="22"/>
        <v>0</v>
      </c>
      <c r="J83" s="66">
        <f t="shared" si="22"/>
        <v>0</v>
      </c>
      <c r="K83" s="66">
        <f t="shared" si="22"/>
        <v>0</v>
      </c>
      <c r="L83" s="112"/>
      <c r="M83" s="112"/>
    </row>
    <row r="84" spans="1:13" ht="12.75">
      <c r="C84" s="64"/>
      <c r="D84" s="65"/>
      <c r="E84" s="49"/>
      <c r="F84" s="49"/>
      <c r="G84" s="49"/>
      <c r="H84" s="49"/>
      <c r="I84" s="49"/>
      <c r="J84" s="49"/>
      <c r="K84" s="49"/>
      <c r="L84" s="112"/>
      <c r="M84" s="112"/>
    </row>
    <row r="85" spans="1:13" ht="12.75">
      <c r="C85" s="192" t="s">
        <v>68</v>
      </c>
      <c r="D85" s="193"/>
      <c r="E85" s="67">
        <f t="shared" ref="E85:K85" si="23">SUM(E51:E66)</f>
        <v>14706100</v>
      </c>
      <c r="F85" s="67">
        <f t="shared" si="23"/>
        <v>28100000</v>
      </c>
      <c r="G85" s="67">
        <f t="shared" si="23"/>
        <v>0</v>
      </c>
      <c r="H85" s="67">
        <f t="shared" si="23"/>
        <v>42806100</v>
      </c>
      <c r="I85" s="67">
        <f t="shared" si="23"/>
        <v>30517429.469999999</v>
      </c>
      <c r="J85" s="67">
        <f t="shared" si="23"/>
        <v>25936422.719999999</v>
      </c>
      <c r="K85" s="67">
        <f t="shared" si="23"/>
        <v>25936422.719999999</v>
      </c>
      <c r="L85" s="112"/>
      <c r="M85" s="112"/>
    </row>
    <row r="86" spans="1:13" ht="12.75">
      <c r="C86" s="140" t="s">
        <v>80</v>
      </c>
      <c r="D86" s="141"/>
      <c r="E86" s="55">
        <f t="shared" ref="E86:G86" si="24">E85</f>
        <v>14706100</v>
      </c>
      <c r="F86" s="55">
        <f t="shared" si="24"/>
        <v>28100000</v>
      </c>
      <c r="G86" s="55">
        <f t="shared" si="24"/>
        <v>0</v>
      </c>
      <c r="H86" s="55">
        <f t="shared" ref="H86:K86" si="25">H85</f>
        <v>42806100</v>
      </c>
      <c r="I86" s="55">
        <f t="shared" si="25"/>
        <v>30517429.469999999</v>
      </c>
      <c r="J86" s="55">
        <f t="shared" si="25"/>
        <v>25936422.719999999</v>
      </c>
      <c r="K86" s="55">
        <f t="shared" si="25"/>
        <v>25936422.719999999</v>
      </c>
      <c r="L86" s="112"/>
      <c r="M86" s="112"/>
    </row>
    <row r="87" spans="1:13" ht="13.5" thickBot="1">
      <c r="C87" s="80"/>
      <c r="D87" s="81"/>
      <c r="E87" s="70"/>
      <c r="F87" s="70"/>
      <c r="G87" s="70"/>
      <c r="H87" s="70"/>
      <c r="I87" s="70"/>
      <c r="J87" s="70"/>
      <c r="K87" s="70"/>
      <c r="L87" s="112"/>
      <c r="M87" s="112"/>
    </row>
    <row r="88" spans="1:13" ht="15.75" customHeight="1" thickBot="1">
      <c r="C88" s="142" t="s">
        <v>80</v>
      </c>
      <c r="D88" s="143"/>
      <c r="E88" s="71">
        <f>E74+E81+E83+E86</f>
        <v>1608074359</v>
      </c>
      <c r="F88" s="71">
        <f t="shared" ref="F88:G88" si="26">F74+F81+F83+F86</f>
        <v>249805506</v>
      </c>
      <c r="G88" s="71">
        <f t="shared" si="26"/>
        <v>2757928</v>
      </c>
      <c r="H88" s="71">
        <f t="shared" ref="H88:K88" si="27">H74+H81+H83+H86</f>
        <v>1857879865</v>
      </c>
      <c r="I88" s="71">
        <f>I74+I81+I83+I86</f>
        <v>1813336881.9000001</v>
      </c>
      <c r="J88" s="71">
        <f t="shared" si="27"/>
        <v>1761326313.1300004</v>
      </c>
      <c r="K88" s="71">
        <f t="shared" si="27"/>
        <v>1755390619.3399999</v>
      </c>
      <c r="L88" s="112"/>
      <c r="M88" s="112"/>
    </row>
    <row r="89" spans="1:13" ht="14.25" hidden="1">
      <c r="A89" s="82"/>
      <c r="L89" s="112"/>
      <c r="M89" s="112"/>
    </row>
    <row r="90" spans="1:13" ht="12.75" hidden="1">
      <c r="L90" s="112"/>
      <c r="M90" s="112"/>
    </row>
    <row r="91" spans="1:13" ht="12.75" hidden="1">
      <c r="I91" s="113">
        <f>TesGerSOF3!N33</f>
        <v>1688664971.5999999</v>
      </c>
      <c r="J91" s="113">
        <f>TesGerSOF3!O33</f>
        <v>1654687962.1599994</v>
      </c>
      <c r="K91" s="113">
        <f>TesGerSOF3!P33</f>
        <v>1651934518.6199994</v>
      </c>
      <c r="L91" s="112"/>
      <c r="M91" s="112"/>
    </row>
    <row r="92" spans="1:13" ht="12.75" hidden="1">
      <c r="I92" s="113"/>
      <c r="J92" s="113"/>
      <c r="K92" s="113"/>
      <c r="L92" s="112"/>
      <c r="M92" s="112"/>
    </row>
    <row r="93" spans="1:13" ht="12.75" hidden="1">
      <c r="I93" s="113">
        <f>+I88-I91</f>
        <v>124671910.30000019</v>
      </c>
      <c r="J93" s="113">
        <f>+J88-J91</f>
        <v>106638350.97000098</v>
      </c>
      <c r="K93" s="113">
        <f>+K88-K91</f>
        <v>103456100.72000051</v>
      </c>
      <c r="L93" s="112"/>
      <c r="M93" s="112"/>
    </row>
    <row r="94" spans="1:13" ht="12.75" hidden="1">
      <c r="I94" s="113"/>
      <c r="J94" s="113"/>
      <c r="K94" s="113"/>
      <c r="L94" s="112"/>
      <c r="M94" s="112"/>
    </row>
    <row r="95" spans="1:13" ht="12.75" hidden="1">
      <c r="I95" s="113"/>
      <c r="J95" s="113"/>
      <c r="K95" s="113"/>
      <c r="L95" s="112"/>
      <c r="M95" s="112"/>
    </row>
    <row r="96" spans="1:13" ht="12.75" hidden="1">
      <c r="I96" s="113"/>
      <c r="J96" s="113"/>
      <c r="K96" s="113"/>
      <c r="L96" s="112"/>
      <c r="M96" s="112"/>
    </row>
    <row r="97" spans="9:13" ht="12.75" hidden="1">
      <c r="I97" s="113"/>
      <c r="J97" s="113"/>
      <c r="K97" s="113"/>
      <c r="L97" s="112"/>
      <c r="M97" s="112"/>
    </row>
    <row r="98" spans="9:13" ht="12.75" hidden="1">
      <c r="I98" s="113"/>
      <c r="J98" s="113"/>
      <c r="K98" s="113"/>
      <c r="L98" s="112"/>
      <c r="M98" s="112"/>
    </row>
    <row r="99" spans="9:13" ht="12.75" hidden="1">
      <c r="L99" s="112"/>
      <c r="M99" s="112"/>
    </row>
    <row r="100" spans="9:13" ht="12.75" hidden="1">
      <c r="L100" s="112"/>
      <c r="M100" s="112"/>
    </row>
    <row r="101" spans="9:13" ht="12.75" hidden="1">
      <c r="L101" s="112"/>
      <c r="M101" s="112"/>
    </row>
    <row r="102" spans="9:13" ht="12.75" hidden="1">
      <c r="L102" s="112"/>
      <c r="M102" s="112"/>
    </row>
    <row r="103" spans="9:13" hidden="1"/>
    <row r="104" spans="9:13" hidden="1"/>
    <row r="105" spans="9:13" hidden="1"/>
    <row r="106" spans="9:13" hidden="1"/>
    <row r="107" spans="9:13" hidden="1"/>
    <row r="108" spans="9:13" hidden="1"/>
    <row r="109" spans="9:13" hidden="1"/>
    <row r="110" spans="9:13" hidden="1"/>
    <row r="111" spans="9:13" hidden="1"/>
    <row r="112" spans="9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</sheetData>
  <mergeCells count="49">
    <mergeCell ref="A31:A49"/>
    <mergeCell ref="H8:H9"/>
    <mergeCell ref="C81:D81"/>
    <mergeCell ref="C83:D83"/>
    <mergeCell ref="C47:C48"/>
    <mergeCell ref="B31:B34"/>
    <mergeCell ref="C31:C32"/>
    <mergeCell ref="C33:C34"/>
    <mergeCell ref="B63:B64"/>
    <mergeCell ref="C63:C64"/>
    <mergeCell ref="A67:D67"/>
    <mergeCell ref="A68:D68"/>
    <mergeCell ref="C71:D71"/>
    <mergeCell ref="C72:D72"/>
    <mergeCell ref="A51:A62"/>
    <mergeCell ref="C43:C44"/>
    <mergeCell ref="C88:D88"/>
    <mergeCell ref="C73:D73"/>
    <mergeCell ref="C74:D74"/>
    <mergeCell ref="C76:D76"/>
    <mergeCell ref="C77:D77"/>
    <mergeCell ref="C85:D85"/>
    <mergeCell ref="C86:D86"/>
    <mergeCell ref="C78:D78"/>
    <mergeCell ref="C80:D80"/>
    <mergeCell ref="C45:C46"/>
    <mergeCell ref="B35:B48"/>
    <mergeCell ref="C35:C36"/>
    <mergeCell ref="C37:C38"/>
    <mergeCell ref="C39:C40"/>
    <mergeCell ref="C41:C42"/>
    <mergeCell ref="A22:A28"/>
    <mergeCell ref="B22:B23"/>
    <mergeCell ref="C22:C23"/>
    <mergeCell ref="B26:B27"/>
    <mergeCell ref="A10:A21"/>
    <mergeCell ref="B12:D12"/>
    <mergeCell ref="B21:D21"/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44" orientation="landscape" r:id="rId1"/>
  <headerFooter alignWithMargins="0">
    <oddHeader>&amp;R&amp;D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107" t="s">
        <v>110</v>
      </c>
      <c r="B1" t="s">
        <v>111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121</v>
      </c>
      <c r="O5" t="s">
        <v>121</v>
      </c>
      <c r="P5" t="s">
        <v>121</v>
      </c>
    </row>
    <row r="6" spans="1:16">
      <c r="A6" s="107" t="str">
        <f>CONCATENATE(B6," ",L6," ",D6)</f>
        <v>00M1 3 085396</v>
      </c>
      <c r="B6" t="s">
        <v>48</v>
      </c>
      <c r="C6" t="s">
        <v>122</v>
      </c>
      <c r="D6" t="s">
        <v>141</v>
      </c>
      <c r="E6" t="s">
        <v>142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115145.45</v>
      </c>
      <c r="O6" s="106">
        <v>115145.45</v>
      </c>
      <c r="P6" s="106">
        <v>115145.45</v>
      </c>
    </row>
    <row r="7" spans="1:16">
      <c r="A7" s="107" t="str">
        <f t="shared" ref="A7:A28" si="0">CONCATENATE(B7," ",L7," ",D7)</f>
        <v>0181 1 085395</v>
      </c>
      <c r="B7" t="s">
        <v>13</v>
      </c>
      <c r="C7" t="s">
        <v>124</v>
      </c>
      <c r="D7" t="s">
        <v>148</v>
      </c>
      <c r="E7" t="s">
        <v>142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124</v>
      </c>
      <c r="L7" t="s">
        <v>15</v>
      </c>
      <c r="M7" t="s">
        <v>125</v>
      </c>
      <c r="N7" s="106">
        <v>89013557.409999996</v>
      </c>
      <c r="O7" s="106">
        <v>88999114.930000007</v>
      </c>
      <c r="P7" s="106">
        <v>88761102.140000001</v>
      </c>
    </row>
    <row r="8" spans="1:16">
      <c r="A8" s="107" t="str">
        <f t="shared" si="0"/>
        <v>09HB 1 085392</v>
      </c>
      <c r="B8" t="s">
        <v>25</v>
      </c>
      <c r="C8" t="s">
        <v>126</v>
      </c>
      <c r="D8" t="s">
        <v>153</v>
      </c>
      <c r="E8" t="s">
        <v>142</v>
      </c>
      <c r="F8" t="s">
        <v>143</v>
      </c>
      <c r="G8" t="s">
        <v>154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62812443.189999998</v>
      </c>
      <c r="O8" s="106">
        <v>62387633.119999997</v>
      </c>
      <c r="P8" s="106">
        <v>62387633.119999997</v>
      </c>
    </row>
    <row r="9" spans="1:16">
      <c r="A9" s="107" t="str">
        <f t="shared" si="0"/>
        <v>151W 3 107772</v>
      </c>
      <c r="B9" t="s">
        <v>85</v>
      </c>
      <c r="C9" t="s">
        <v>127</v>
      </c>
      <c r="D9" t="s">
        <v>156</v>
      </c>
      <c r="E9" t="s">
        <v>142</v>
      </c>
      <c r="F9" t="s">
        <v>143</v>
      </c>
      <c r="G9" t="s">
        <v>157</v>
      </c>
      <c r="H9" t="s">
        <v>145</v>
      </c>
      <c r="I9" t="s">
        <v>85</v>
      </c>
      <c r="J9" t="s">
        <v>152</v>
      </c>
      <c r="K9" t="s">
        <v>158</v>
      </c>
      <c r="L9" t="s">
        <v>39</v>
      </c>
      <c r="M9" t="s">
        <v>123</v>
      </c>
      <c r="N9" s="106">
        <v>298097.93</v>
      </c>
      <c r="O9" s="106">
        <v>298097.93</v>
      </c>
      <c r="P9" s="106">
        <v>298097.93</v>
      </c>
    </row>
    <row r="10" spans="1:16">
      <c r="A10" s="107" t="str">
        <f t="shared" si="0"/>
        <v>2004 4 085400</v>
      </c>
      <c r="B10" t="s">
        <v>37</v>
      </c>
      <c r="C10" t="s">
        <v>128</v>
      </c>
      <c r="D10" t="s">
        <v>159</v>
      </c>
      <c r="E10" t="s">
        <v>142</v>
      </c>
      <c r="F10" t="s">
        <v>143</v>
      </c>
      <c r="G10" t="s">
        <v>160</v>
      </c>
      <c r="H10" t="s">
        <v>145</v>
      </c>
      <c r="I10" t="s">
        <v>37</v>
      </c>
      <c r="J10" t="s">
        <v>146</v>
      </c>
      <c r="K10" t="s">
        <v>161</v>
      </c>
      <c r="L10" t="s">
        <v>40</v>
      </c>
      <c r="M10" t="s">
        <v>129</v>
      </c>
      <c r="N10" s="106">
        <v>11150</v>
      </c>
      <c r="O10" s="106">
        <v>0</v>
      </c>
      <c r="P10" s="106">
        <v>0</v>
      </c>
    </row>
    <row r="11" spans="1:16">
      <c r="A11" s="107" t="str">
        <f t="shared" si="0"/>
        <v>2004 3 085400</v>
      </c>
      <c r="B11" t="s">
        <v>37</v>
      </c>
      <c r="C11" t="s">
        <v>128</v>
      </c>
      <c r="D11" t="s">
        <v>159</v>
      </c>
      <c r="E11" t="s">
        <v>142</v>
      </c>
      <c r="F11" t="s">
        <v>143</v>
      </c>
      <c r="G11" t="s">
        <v>160</v>
      </c>
      <c r="H11" t="s">
        <v>145</v>
      </c>
      <c r="I11" t="s">
        <v>37</v>
      </c>
      <c r="J11" t="s">
        <v>146</v>
      </c>
      <c r="K11" t="s">
        <v>161</v>
      </c>
      <c r="L11" t="s">
        <v>39</v>
      </c>
      <c r="M11" t="s">
        <v>123</v>
      </c>
      <c r="N11" s="106">
        <v>12814608</v>
      </c>
      <c r="O11" s="106">
        <v>12666257.57</v>
      </c>
      <c r="P11" s="106">
        <v>12666257.57</v>
      </c>
    </row>
    <row r="12" spans="1:16">
      <c r="A12" s="107" t="str">
        <f t="shared" si="0"/>
        <v>2010 3 085397</v>
      </c>
      <c r="B12" t="s">
        <v>41</v>
      </c>
      <c r="C12" t="s">
        <v>130</v>
      </c>
      <c r="D12" t="s">
        <v>162</v>
      </c>
      <c r="E12" t="s">
        <v>142</v>
      </c>
      <c r="F12" t="s">
        <v>143</v>
      </c>
      <c r="G12" t="s">
        <v>144</v>
      </c>
      <c r="H12" t="s">
        <v>145</v>
      </c>
      <c r="I12" t="s">
        <v>41</v>
      </c>
      <c r="J12" t="s">
        <v>146</v>
      </c>
      <c r="K12" t="s">
        <v>163</v>
      </c>
      <c r="L12" t="s">
        <v>39</v>
      </c>
      <c r="M12" t="s">
        <v>123</v>
      </c>
      <c r="N12" s="106">
        <v>1980867.72</v>
      </c>
      <c r="O12" s="106">
        <v>1952384.05</v>
      </c>
      <c r="P12" s="106">
        <v>1952384.05</v>
      </c>
    </row>
    <row r="13" spans="1:16">
      <c r="A13" s="107" t="str">
        <f t="shared" si="0"/>
        <v>2011 3 085398</v>
      </c>
      <c r="B13" t="s">
        <v>43</v>
      </c>
      <c r="C13" t="s">
        <v>131</v>
      </c>
      <c r="D13" t="s">
        <v>164</v>
      </c>
      <c r="E13" t="s">
        <v>142</v>
      </c>
      <c r="F13" t="s">
        <v>143</v>
      </c>
      <c r="G13" t="s">
        <v>144</v>
      </c>
      <c r="H13" t="s">
        <v>145</v>
      </c>
      <c r="I13" t="s">
        <v>43</v>
      </c>
      <c r="J13" t="s">
        <v>146</v>
      </c>
      <c r="K13" t="s">
        <v>165</v>
      </c>
      <c r="L13" t="s">
        <v>39</v>
      </c>
      <c r="M13" t="s">
        <v>123</v>
      </c>
      <c r="N13" s="106">
        <v>1127547.58</v>
      </c>
      <c r="O13" s="106">
        <v>1112003.58</v>
      </c>
      <c r="P13" s="106">
        <v>1112003.58</v>
      </c>
    </row>
    <row r="14" spans="1:16">
      <c r="A14" s="107" t="str">
        <f t="shared" si="0"/>
        <v>2012 3 085399</v>
      </c>
      <c r="B14" t="s">
        <v>45</v>
      </c>
      <c r="C14" t="s">
        <v>132</v>
      </c>
      <c r="D14" t="s">
        <v>166</v>
      </c>
      <c r="E14" t="s">
        <v>142</v>
      </c>
      <c r="F14" t="s">
        <v>143</v>
      </c>
      <c r="G14" t="s">
        <v>144</v>
      </c>
      <c r="H14" t="s">
        <v>145</v>
      </c>
      <c r="I14" t="s">
        <v>45</v>
      </c>
      <c r="J14" t="s">
        <v>146</v>
      </c>
      <c r="K14" t="s">
        <v>167</v>
      </c>
      <c r="L14" t="s">
        <v>39</v>
      </c>
      <c r="M14" t="s">
        <v>123</v>
      </c>
      <c r="N14" s="106">
        <v>18178856.530000001</v>
      </c>
      <c r="O14" s="106">
        <v>18171070.719999999</v>
      </c>
      <c r="P14" s="106">
        <v>18171070.719999999</v>
      </c>
    </row>
    <row r="15" spans="1:16">
      <c r="A15" s="107" t="str">
        <f t="shared" si="0"/>
        <v>20TP 1 085394</v>
      </c>
      <c r="B15" t="s">
        <v>19</v>
      </c>
      <c r="C15" t="s">
        <v>133</v>
      </c>
      <c r="D15" t="s">
        <v>168</v>
      </c>
      <c r="E15" t="s">
        <v>142</v>
      </c>
      <c r="F15" t="s">
        <v>143</v>
      </c>
      <c r="G15" t="s">
        <v>154</v>
      </c>
      <c r="H15" t="s">
        <v>145</v>
      </c>
      <c r="I15" t="s">
        <v>19</v>
      </c>
      <c r="J15" t="s">
        <v>152</v>
      </c>
      <c r="K15" t="s">
        <v>133</v>
      </c>
      <c r="L15" t="s">
        <v>15</v>
      </c>
      <c r="M15" t="s">
        <v>125</v>
      </c>
      <c r="N15" s="106">
        <v>359132134.25</v>
      </c>
      <c r="O15" s="106">
        <v>356503602.25</v>
      </c>
      <c r="P15" s="106">
        <v>356061963.31999999</v>
      </c>
    </row>
    <row r="16" spans="1:16">
      <c r="A16" s="107" t="str">
        <f t="shared" si="0"/>
        <v>216H 3 110822</v>
      </c>
      <c r="B16" t="s">
        <v>103</v>
      </c>
      <c r="C16" t="s">
        <v>134</v>
      </c>
      <c r="D16" t="s">
        <v>169</v>
      </c>
      <c r="E16" t="s">
        <v>142</v>
      </c>
      <c r="F16" t="s">
        <v>143</v>
      </c>
      <c r="G16" t="s">
        <v>154</v>
      </c>
      <c r="H16" t="s">
        <v>145</v>
      </c>
      <c r="I16" t="s">
        <v>103</v>
      </c>
      <c r="J16" t="s">
        <v>152</v>
      </c>
      <c r="K16" t="s">
        <v>170</v>
      </c>
      <c r="L16" t="s">
        <v>39</v>
      </c>
      <c r="M16" t="s">
        <v>123</v>
      </c>
      <c r="N16" s="106">
        <v>280048.03000000003</v>
      </c>
      <c r="O16" s="106">
        <v>280048.03000000003</v>
      </c>
      <c r="P16" s="106">
        <v>280048.03000000003</v>
      </c>
    </row>
    <row r="17" spans="1:16">
      <c r="A17" s="107" t="str">
        <f t="shared" si="0"/>
        <v>216H 3 118969</v>
      </c>
      <c r="B17" t="s">
        <v>103</v>
      </c>
      <c r="C17" t="s">
        <v>134</v>
      </c>
      <c r="D17" t="s">
        <v>171</v>
      </c>
      <c r="E17" t="s">
        <v>142</v>
      </c>
      <c r="F17" t="s">
        <v>143</v>
      </c>
      <c r="G17" t="s">
        <v>154</v>
      </c>
      <c r="H17" t="s">
        <v>145</v>
      </c>
      <c r="I17" t="s">
        <v>103</v>
      </c>
      <c r="J17" t="s">
        <v>172</v>
      </c>
      <c r="K17" t="s">
        <v>173</v>
      </c>
      <c r="L17" t="s">
        <v>39</v>
      </c>
      <c r="M17" t="s">
        <v>123</v>
      </c>
      <c r="N17" s="106">
        <v>1990467</v>
      </c>
      <c r="O17" s="106">
        <v>1990467</v>
      </c>
      <c r="P17" s="106">
        <v>1990467</v>
      </c>
    </row>
    <row r="18" spans="1:16">
      <c r="A18" s="107" t="str">
        <f t="shared" si="0"/>
        <v>2549 3 107472</v>
      </c>
      <c r="B18" t="s">
        <v>57</v>
      </c>
      <c r="C18" t="s">
        <v>135</v>
      </c>
      <c r="D18" t="s">
        <v>174</v>
      </c>
      <c r="E18" t="s">
        <v>142</v>
      </c>
      <c r="F18" t="s">
        <v>143</v>
      </c>
      <c r="G18" t="s">
        <v>175</v>
      </c>
      <c r="H18" t="s">
        <v>145</v>
      </c>
      <c r="I18" t="s">
        <v>57</v>
      </c>
      <c r="J18" t="s">
        <v>176</v>
      </c>
      <c r="K18" t="s">
        <v>177</v>
      </c>
      <c r="L18" t="s">
        <v>39</v>
      </c>
      <c r="M18" t="s">
        <v>123</v>
      </c>
      <c r="N18" s="106">
        <v>323455.84000000003</v>
      </c>
      <c r="O18" s="106">
        <v>288893.02</v>
      </c>
      <c r="P18" s="106">
        <v>288893.02</v>
      </c>
    </row>
    <row r="19" spans="1:16">
      <c r="A19" s="107" t="str">
        <f t="shared" si="0"/>
        <v>3600 4 085402</v>
      </c>
      <c r="B19" t="s">
        <v>70</v>
      </c>
      <c r="C19" t="s">
        <v>136</v>
      </c>
      <c r="D19" t="s">
        <v>178</v>
      </c>
      <c r="E19" t="s">
        <v>142</v>
      </c>
      <c r="F19" t="s">
        <v>143</v>
      </c>
      <c r="G19" t="s">
        <v>154</v>
      </c>
      <c r="H19" t="s">
        <v>145</v>
      </c>
      <c r="I19" t="s">
        <v>70</v>
      </c>
      <c r="J19" t="s">
        <v>152</v>
      </c>
      <c r="K19" t="s">
        <v>179</v>
      </c>
      <c r="L19" t="s">
        <v>40</v>
      </c>
      <c r="M19" t="s">
        <v>129</v>
      </c>
      <c r="N19" s="106">
        <v>2002.1</v>
      </c>
      <c r="O19" s="106">
        <v>2002.1</v>
      </c>
      <c r="P19" s="106">
        <v>2002.1</v>
      </c>
    </row>
    <row r="20" spans="1:16">
      <c r="A20" s="107" t="str">
        <f t="shared" si="0"/>
        <v>4224 3 107769</v>
      </c>
      <c r="B20" t="s">
        <v>54</v>
      </c>
      <c r="C20" t="s">
        <v>137</v>
      </c>
      <c r="D20" t="s">
        <v>180</v>
      </c>
      <c r="E20" t="s">
        <v>142</v>
      </c>
      <c r="F20" t="s">
        <v>143</v>
      </c>
      <c r="G20" t="s">
        <v>181</v>
      </c>
      <c r="H20" t="s">
        <v>145</v>
      </c>
      <c r="I20" t="s">
        <v>54</v>
      </c>
      <c r="J20" t="s">
        <v>152</v>
      </c>
      <c r="K20" t="s">
        <v>137</v>
      </c>
      <c r="L20" t="s">
        <v>39</v>
      </c>
      <c r="M20" t="s">
        <v>123</v>
      </c>
      <c r="N20" s="106">
        <v>528.12</v>
      </c>
      <c r="O20" s="106">
        <v>528.12</v>
      </c>
      <c r="P20" s="106">
        <v>528.12</v>
      </c>
    </row>
    <row r="21" spans="1:16">
      <c r="A21" s="107" t="str">
        <f t="shared" si="0"/>
        <v>4257 3 085405</v>
      </c>
      <c r="B21" t="s">
        <v>60</v>
      </c>
      <c r="C21" t="s">
        <v>138</v>
      </c>
      <c r="D21" t="s">
        <v>182</v>
      </c>
      <c r="E21" t="s">
        <v>142</v>
      </c>
      <c r="F21" t="s">
        <v>143</v>
      </c>
      <c r="G21" t="s">
        <v>181</v>
      </c>
      <c r="H21" t="s">
        <v>145</v>
      </c>
      <c r="I21" t="s">
        <v>60</v>
      </c>
      <c r="J21" t="s">
        <v>176</v>
      </c>
      <c r="K21" t="s">
        <v>183</v>
      </c>
      <c r="L21" t="s">
        <v>39</v>
      </c>
      <c r="M21" t="s">
        <v>123</v>
      </c>
      <c r="N21" s="106">
        <v>200978.2</v>
      </c>
      <c r="O21" s="106">
        <v>197878.2</v>
      </c>
      <c r="P21" s="106">
        <v>197878.2</v>
      </c>
    </row>
    <row r="22" spans="1:16">
      <c r="A22" s="107" t="str">
        <f t="shared" si="0"/>
        <v>4257 3 085406</v>
      </c>
      <c r="B22" t="s">
        <v>60</v>
      </c>
      <c r="C22" t="s">
        <v>138</v>
      </c>
      <c r="D22" t="s">
        <v>184</v>
      </c>
      <c r="E22" t="s">
        <v>142</v>
      </c>
      <c r="F22" t="s">
        <v>143</v>
      </c>
      <c r="G22" t="s">
        <v>181</v>
      </c>
      <c r="H22" t="s">
        <v>145</v>
      </c>
      <c r="I22" t="s">
        <v>60</v>
      </c>
      <c r="J22" t="s">
        <v>185</v>
      </c>
      <c r="K22" t="s">
        <v>186</v>
      </c>
      <c r="L22" t="s">
        <v>39</v>
      </c>
      <c r="M22" t="s">
        <v>123</v>
      </c>
      <c r="N22" s="106">
        <v>304527.17</v>
      </c>
      <c r="O22" s="106">
        <v>304527.17</v>
      </c>
      <c r="P22" s="106">
        <v>304527.17</v>
      </c>
    </row>
    <row r="23" spans="1:16">
      <c r="A23" s="107" t="str">
        <f t="shared" si="0"/>
        <v>4257 4 085407</v>
      </c>
      <c r="B23" t="s">
        <v>60</v>
      </c>
      <c r="C23" t="s">
        <v>138</v>
      </c>
      <c r="D23" t="s">
        <v>187</v>
      </c>
      <c r="E23" t="s">
        <v>142</v>
      </c>
      <c r="F23" t="s">
        <v>143</v>
      </c>
      <c r="G23" t="s">
        <v>181</v>
      </c>
      <c r="H23" t="s">
        <v>145</v>
      </c>
      <c r="I23" t="s">
        <v>60</v>
      </c>
      <c r="J23" t="s">
        <v>188</v>
      </c>
      <c r="K23" t="s">
        <v>189</v>
      </c>
      <c r="L23" t="s">
        <v>40</v>
      </c>
      <c r="M23" t="s">
        <v>129</v>
      </c>
      <c r="N23" s="106">
        <v>444292.17</v>
      </c>
      <c r="O23" s="106">
        <v>36692.44</v>
      </c>
      <c r="P23" s="106">
        <v>36692.44</v>
      </c>
    </row>
    <row r="24" spans="1:16">
      <c r="A24" s="107" t="str">
        <f t="shared" si="0"/>
        <v>4257 3 085407</v>
      </c>
      <c r="B24" t="s">
        <v>60</v>
      </c>
      <c r="C24" t="s">
        <v>138</v>
      </c>
      <c r="D24" t="s">
        <v>187</v>
      </c>
      <c r="E24" t="s">
        <v>142</v>
      </c>
      <c r="F24" t="s">
        <v>143</v>
      </c>
      <c r="G24" t="s">
        <v>181</v>
      </c>
      <c r="H24" t="s">
        <v>145</v>
      </c>
      <c r="I24" t="s">
        <v>60</v>
      </c>
      <c r="J24" t="s">
        <v>188</v>
      </c>
      <c r="K24" t="s">
        <v>189</v>
      </c>
      <c r="L24" t="s">
        <v>39</v>
      </c>
      <c r="M24" t="s">
        <v>123</v>
      </c>
      <c r="N24" s="106">
        <v>4265762.42</v>
      </c>
      <c r="O24" s="106">
        <v>3418780.05</v>
      </c>
      <c r="P24" s="106">
        <v>3418780.05</v>
      </c>
    </row>
    <row r="25" spans="1:16">
      <c r="A25" s="107" t="str">
        <f t="shared" si="0"/>
        <v>4257 4 107770</v>
      </c>
      <c r="B25" t="s">
        <v>60</v>
      </c>
      <c r="C25" t="s">
        <v>138</v>
      </c>
      <c r="D25" t="s">
        <v>190</v>
      </c>
      <c r="E25" t="s">
        <v>142</v>
      </c>
      <c r="F25" t="s">
        <v>143</v>
      </c>
      <c r="G25" t="s">
        <v>181</v>
      </c>
      <c r="H25" t="s">
        <v>145</v>
      </c>
      <c r="I25" t="s">
        <v>60</v>
      </c>
      <c r="J25" t="s">
        <v>152</v>
      </c>
      <c r="K25" t="s">
        <v>191</v>
      </c>
      <c r="L25" t="s">
        <v>40</v>
      </c>
      <c r="M25" t="s">
        <v>129</v>
      </c>
      <c r="N25" s="106">
        <v>366779.71</v>
      </c>
      <c r="O25" s="106">
        <v>177520.31</v>
      </c>
      <c r="P25" s="106">
        <v>177520.31</v>
      </c>
    </row>
    <row r="26" spans="1:16">
      <c r="A26" s="107" t="str">
        <f t="shared" si="0"/>
        <v>4257 3 107770</v>
      </c>
      <c r="B26" t="s">
        <v>60</v>
      </c>
      <c r="C26" t="s">
        <v>138</v>
      </c>
      <c r="D26" t="s">
        <v>190</v>
      </c>
      <c r="E26" t="s">
        <v>142</v>
      </c>
      <c r="F26" t="s">
        <v>143</v>
      </c>
      <c r="G26" t="s">
        <v>181</v>
      </c>
      <c r="H26" t="s">
        <v>145</v>
      </c>
      <c r="I26" t="s">
        <v>60</v>
      </c>
      <c r="J26" t="s">
        <v>152</v>
      </c>
      <c r="K26" t="s">
        <v>191</v>
      </c>
      <c r="L26" t="s">
        <v>39</v>
      </c>
      <c r="M26" t="s">
        <v>123</v>
      </c>
      <c r="N26" s="106">
        <v>46749347</v>
      </c>
      <c r="O26" s="106">
        <v>44115121.609999999</v>
      </c>
      <c r="P26" s="106">
        <v>44115121.609999999</v>
      </c>
    </row>
    <row r="27" spans="1:16">
      <c r="A27" s="107" t="str">
        <f t="shared" si="0"/>
        <v>4257 4 107774</v>
      </c>
      <c r="B27" t="s">
        <v>60</v>
      </c>
      <c r="C27" t="s">
        <v>138</v>
      </c>
      <c r="D27" t="s">
        <v>192</v>
      </c>
      <c r="E27" t="s">
        <v>142</v>
      </c>
      <c r="F27" t="s">
        <v>143</v>
      </c>
      <c r="G27" t="s">
        <v>181</v>
      </c>
      <c r="H27" t="s">
        <v>145</v>
      </c>
      <c r="I27" t="s">
        <v>60</v>
      </c>
      <c r="J27" t="s">
        <v>193</v>
      </c>
      <c r="K27" t="s">
        <v>194</v>
      </c>
      <c r="L27" t="s">
        <v>40</v>
      </c>
      <c r="M27" t="s">
        <v>129</v>
      </c>
      <c r="N27" s="106">
        <v>1705500</v>
      </c>
      <c r="O27" s="106">
        <v>924000</v>
      </c>
      <c r="P27" s="106">
        <v>924000</v>
      </c>
    </row>
    <row r="28" spans="1:16">
      <c r="A28" s="107" t="str">
        <f t="shared" si="0"/>
        <v>4257 3 107774</v>
      </c>
      <c r="B28" t="s">
        <v>60</v>
      </c>
      <c r="C28" t="s">
        <v>138</v>
      </c>
      <c r="D28" t="s">
        <v>192</v>
      </c>
      <c r="E28" t="s">
        <v>142</v>
      </c>
      <c r="F28" t="s">
        <v>143</v>
      </c>
      <c r="G28" t="s">
        <v>181</v>
      </c>
      <c r="H28" t="s">
        <v>145</v>
      </c>
      <c r="I28" t="s">
        <v>60</v>
      </c>
      <c r="J28" t="s">
        <v>193</v>
      </c>
      <c r="K28" t="s">
        <v>194</v>
      </c>
      <c r="L28" t="s">
        <v>39</v>
      </c>
      <c r="M28" t="s">
        <v>123</v>
      </c>
      <c r="N28" s="106">
        <v>72000</v>
      </c>
      <c r="O28" s="106">
        <v>0</v>
      </c>
      <c r="P28" s="106">
        <v>0</v>
      </c>
    </row>
    <row r="30" spans="1:16">
      <c r="N30" s="109">
        <f>SUM(N6:N29)</f>
        <v>602190095.82000005</v>
      </c>
      <c r="O30" s="109">
        <f>SUM(O6:O29)</f>
        <v>593941767.64999998</v>
      </c>
      <c r="P30" s="109">
        <f>SUM(P6:P29)</f>
        <v>593262115.92999995</v>
      </c>
    </row>
    <row r="31" spans="1:16">
      <c r="N31" s="110"/>
    </row>
    <row r="32" spans="1:16">
      <c r="N32" s="111">
        <f>+N16+N17</f>
        <v>2270515.0300000003</v>
      </c>
      <c r="O32" s="111">
        <f>+O16+O17</f>
        <v>2270515.0300000003</v>
      </c>
      <c r="P32" s="111">
        <f>+P16+P17</f>
        <v>2270515.0300000003</v>
      </c>
    </row>
    <row r="33" spans="14:14">
      <c r="N33" s="11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107" t="s">
        <v>110</v>
      </c>
      <c r="B1" t="s">
        <v>197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121</v>
      </c>
      <c r="O5" t="s">
        <v>121</v>
      </c>
      <c r="P5" t="s">
        <v>121</v>
      </c>
    </row>
    <row r="6" spans="1:16">
      <c r="A6" s="107" t="str">
        <f>CONCATENATE(B6," ",L6," ",D6)</f>
        <v>00M1 3 085264</v>
      </c>
      <c r="B6" t="s">
        <v>48</v>
      </c>
      <c r="C6" t="s">
        <v>122</v>
      </c>
      <c r="D6" t="s">
        <v>198</v>
      </c>
      <c r="E6" t="s">
        <v>199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274847.25</v>
      </c>
      <c r="O6" s="106">
        <v>274847.25</v>
      </c>
      <c r="P6" s="106">
        <v>274847.25</v>
      </c>
    </row>
    <row r="7" spans="1:16">
      <c r="A7" s="107" t="str">
        <f t="shared" ref="A7:A31" si="0">CONCATENATE(B7," ",L7," ",D7)</f>
        <v>0181 1 085263</v>
      </c>
      <c r="B7" t="s">
        <v>13</v>
      </c>
      <c r="C7" t="s">
        <v>124</v>
      </c>
      <c r="D7" t="s">
        <v>200</v>
      </c>
      <c r="E7" t="s">
        <v>199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124</v>
      </c>
      <c r="L7" t="s">
        <v>15</v>
      </c>
      <c r="M7" t="s">
        <v>125</v>
      </c>
      <c r="N7" s="106">
        <v>175986798.31999999</v>
      </c>
      <c r="O7" s="106">
        <v>175592637.09</v>
      </c>
      <c r="P7" s="106">
        <v>175553971.50999999</v>
      </c>
    </row>
    <row r="8" spans="1:16">
      <c r="A8" s="107" t="str">
        <f t="shared" si="0"/>
        <v>09HB 1 085258</v>
      </c>
      <c r="B8" t="s">
        <v>25</v>
      </c>
      <c r="C8" t="s">
        <v>126</v>
      </c>
      <c r="D8" t="s">
        <v>201</v>
      </c>
      <c r="E8" t="s">
        <v>199</v>
      </c>
      <c r="F8" t="s">
        <v>143</v>
      </c>
      <c r="G8" t="s">
        <v>154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177651898.34999999</v>
      </c>
      <c r="O8" s="106">
        <v>177601307.31</v>
      </c>
      <c r="P8" s="106">
        <v>177601307.31</v>
      </c>
    </row>
    <row r="9" spans="1:16">
      <c r="A9" s="107" t="str">
        <f t="shared" si="0"/>
        <v>11RQ 4 085275</v>
      </c>
      <c r="B9" t="s">
        <v>72</v>
      </c>
      <c r="C9" t="s">
        <v>202</v>
      </c>
      <c r="D9" t="s">
        <v>203</v>
      </c>
      <c r="E9" t="s">
        <v>199</v>
      </c>
      <c r="F9" t="s">
        <v>143</v>
      </c>
      <c r="G9" t="s">
        <v>154</v>
      </c>
      <c r="H9" t="s">
        <v>145</v>
      </c>
      <c r="I9" t="s">
        <v>72</v>
      </c>
      <c r="J9" t="s">
        <v>152</v>
      </c>
      <c r="K9" t="s">
        <v>73</v>
      </c>
      <c r="L9" t="s">
        <v>40</v>
      </c>
      <c r="M9" t="s">
        <v>129</v>
      </c>
      <c r="N9" s="106">
        <v>414828.76</v>
      </c>
      <c r="O9" s="106">
        <v>0</v>
      </c>
      <c r="P9" s="106">
        <v>0</v>
      </c>
    </row>
    <row r="10" spans="1:16">
      <c r="A10" s="107" t="str">
        <f t="shared" si="0"/>
        <v>12S2 4 128931</v>
      </c>
      <c r="B10" t="s">
        <v>204</v>
      </c>
      <c r="C10" t="s">
        <v>205</v>
      </c>
      <c r="D10" t="s">
        <v>206</v>
      </c>
      <c r="E10" t="s">
        <v>199</v>
      </c>
      <c r="F10" t="s">
        <v>143</v>
      </c>
      <c r="G10" t="s">
        <v>154</v>
      </c>
      <c r="H10" t="s">
        <v>145</v>
      </c>
      <c r="I10" t="s">
        <v>204</v>
      </c>
      <c r="J10" t="s">
        <v>152</v>
      </c>
      <c r="K10" t="s">
        <v>207</v>
      </c>
      <c r="L10" t="s">
        <v>40</v>
      </c>
      <c r="M10" t="s">
        <v>129</v>
      </c>
      <c r="N10" s="106">
        <v>669262</v>
      </c>
      <c r="O10" s="106">
        <v>639883.18000000005</v>
      </c>
      <c r="P10" s="106">
        <v>639883.18000000005</v>
      </c>
    </row>
    <row r="11" spans="1:16">
      <c r="A11" s="107" t="str">
        <f t="shared" si="0"/>
        <v>12S9 4 085283</v>
      </c>
      <c r="B11" t="s">
        <v>91</v>
      </c>
      <c r="C11" t="s">
        <v>208</v>
      </c>
      <c r="D11" t="s">
        <v>209</v>
      </c>
      <c r="E11" t="s">
        <v>199</v>
      </c>
      <c r="F11" t="s">
        <v>143</v>
      </c>
      <c r="G11" t="s">
        <v>154</v>
      </c>
      <c r="H11" t="s">
        <v>145</v>
      </c>
      <c r="I11" t="s">
        <v>91</v>
      </c>
      <c r="J11" t="s">
        <v>152</v>
      </c>
      <c r="K11" t="s">
        <v>210</v>
      </c>
      <c r="L11" t="s">
        <v>40</v>
      </c>
      <c r="M11" t="s">
        <v>129</v>
      </c>
      <c r="N11" s="106">
        <v>1929938</v>
      </c>
      <c r="O11" s="106">
        <v>0</v>
      </c>
      <c r="P11" s="106">
        <v>0</v>
      </c>
    </row>
    <row r="12" spans="1:16">
      <c r="A12" s="107" t="str">
        <f t="shared" si="0"/>
        <v>13FR 4 085284</v>
      </c>
      <c r="B12" t="s">
        <v>89</v>
      </c>
      <c r="C12" t="s">
        <v>211</v>
      </c>
      <c r="D12" t="s">
        <v>212</v>
      </c>
      <c r="E12" t="s">
        <v>199</v>
      </c>
      <c r="F12" t="s">
        <v>143</v>
      </c>
      <c r="G12" t="s">
        <v>154</v>
      </c>
      <c r="H12" t="s">
        <v>145</v>
      </c>
      <c r="I12" t="s">
        <v>89</v>
      </c>
      <c r="J12" t="s">
        <v>152</v>
      </c>
      <c r="K12" t="s">
        <v>211</v>
      </c>
      <c r="L12" t="s">
        <v>40</v>
      </c>
      <c r="M12" t="s">
        <v>129</v>
      </c>
      <c r="N12" s="106">
        <v>863824.38</v>
      </c>
      <c r="O12" s="106">
        <v>0</v>
      </c>
      <c r="P12" s="106">
        <v>0</v>
      </c>
    </row>
    <row r="13" spans="1:16">
      <c r="A13" s="107" t="str">
        <f t="shared" si="0"/>
        <v>14YN 4 085287</v>
      </c>
      <c r="B13" t="s">
        <v>93</v>
      </c>
      <c r="C13" t="s">
        <v>213</v>
      </c>
      <c r="D13" t="s">
        <v>214</v>
      </c>
      <c r="E13" t="s">
        <v>199</v>
      </c>
      <c r="F13" t="s">
        <v>143</v>
      </c>
      <c r="G13" t="s">
        <v>154</v>
      </c>
      <c r="H13" t="s">
        <v>145</v>
      </c>
      <c r="I13" t="s">
        <v>93</v>
      </c>
      <c r="J13" t="s">
        <v>152</v>
      </c>
      <c r="K13" t="s">
        <v>213</v>
      </c>
      <c r="L13" t="s">
        <v>40</v>
      </c>
      <c r="M13" t="s">
        <v>129</v>
      </c>
      <c r="N13" s="106">
        <v>1519795.91</v>
      </c>
      <c r="O13" s="106">
        <v>0</v>
      </c>
      <c r="P13" s="106">
        <v>0</v>
      </c>
    </row>
    <row r="14" spans="1:16">
      <c r="A14" s="107" t="str">
        <f t="shared" si="0"/>
        <v>14YO 4 085288</v>
      </c>
      <c r="B14" t="s">
        <v>97</v>
      </c>
      <c r="C14" t="s">
        <v>215</v>
      </c>
      <c r="D14" t="s">
        <v>216</v>
      </c>
      <c r="E14" t="s">
        <v>199</v>
      </c>
      <c r="F14" t="s">
        <v>143</v>
      </c>
      <c r="G14" t="s">
        <v>154</v>
      </c>
      <c r="H14" t="s">
        <v>145</v>
      </c>
      <c r="I14" t="s">
        <v>97</v>
      </c>
      <c r="J14" t="s">
        <v>152</v>
      </c>
      <c r="K14" t="s">
        <v>98</v>
      </c>
      <c r="L14" t="s">
        <v>40</v>
      </c>
      <c r="M14" t="s">
        <v>129</v>
      </c>
      <c r="N14" s="106">
        <v>814569.69</v>
      </c>
      <c r="O14" s="106">
        <v>0</v>
      </c>
      <c r="P14" s="106">
        <v>0</v>
      </c>
    </row>
    <row r="15" spans="1:16">
      <c r="A15" s="107" t="str">
        <f t="shared" si="0"/>
        <v>158T 4 085302</v>
      </c>
      <c r="B15" t="s">
        <v>94</v>
      </c>
      <c r="C15" t="s">
        <v>217</v>
      </c>
      <c r="D15" t="s">
        <v>218</v>
      </c>
      <c r="E15" t="s">
        <v>199</v>
      </c>
      <c r="F15" t="s">
        <v>143</v>
      </c>
      <c r="G15" t="s">
        <v>154</v>
      </c>
      <c r="H15" t="s">
        <v>145</v>
      </c>
      <c r="I15" t="s">
        <v>94</v>
      </c>
      <c r="J15" t="s">
        <v>152</v>
      </c>
      <c r="K15" t="s">
        <v>219</v>
      </c>
      <c r="L15" t="s">
        <v>40</v>
      </c>
      <c r="M15" t="s">
        <v>129</v>
      </c>
      <c r="N15" s="106">
        <v>1583990.69</v>
      </c>
      <c r="O15" s="106">
        <v>134528.99</v>
      </c>
      <c r="P15" s="106">
        <v>134528.99</v>
      </c>
    </row>
    <row r="16" spans="1:16">
      <c r="A16" s="107" t="str">
        <f t="shared" si="0"/>
        <v>15FZ 4 107744</v>
      </c>
      <c r="B16" t="s">
        <v>105</v>
      </c>
      <c r="C16" t="s">
        <v>220</v>
      </c>
      <c r="D16" t="s">
        <v>221</v>
      </c>
      <c r="E16" t="s">
        <v>199</v>
      </c>
      <c r="F16" t="s">
        <v>143</v>
      </c>
      <c r="G16" t="s">
        <v>154</v>
      </c>
      <c r="H16" t="s">
        <v>145</v>
      </c>
      <c r="I16" t="s">
        <v>105</v>
      </c>
      <c r="J16" t="s">
        <v>152</v>
      </c>
      <c r="K16" t="s">
        <v>220</v>
      </c>
      <c r="L16" t="s">
        <v>40</v>
      </c>
      <c r="M16" t="s">
        <v>129</v>
      </c>
      <c r="N16" s="106">
        <v>179804.85</v>
      </c>
      <c r="O16" s="106">
        <v>142117.32</v>
      </c>
      <c r="P16" s="106">
        <v>142117.32</v>
      </c>
    </row>
    <row r="17" spans="1:16">
      <c r="A17" s="107" t="str">
        <f t="shared" si="0"/>
        <v>2004 4 085268</v>
      </c>
      <c r="B17" t="s">
        <v>37</v>
      </c>
      <c r="C17" t="s">
        <v>128</v>
      </c>
      <c r="D17" t="s">
        <v>222</v>
      </c>
      <c r="E17" t="s">
        <v>199</v>
      </c>
      <c r="F17" t="s">
        <v>143</v>
      </c>
      <c r="G17" t="s">
        <v>160</v>
      </c>
      <c r="H17" t="s">
        <v>145</v>
      </c>
      <c r="I17" t="s">
        <v>37</v>
      </c>
      <c r="J17" t="s">
        <v>146</v>
      </c>
      <c r="K17" t="s">
        <v>161</v>
      </c>
      <c r="L17" t="s">
        <v>40</v>
      </c>
      <c r="M17" t="s">
        <v>129</v>
      </c>
      <c r="N17" s="106">
        <v>6620</v>
      </c>
      <c r="O17" s="106">
        <v>6620</v>
      </c>
      <c r="P17" s="106">
        <v>6620</v>
      </c>
    </row>
    <row r="18" spans="1:16">
      <c r="A18" s="107" t="str">
        <f t="shared" si="0"/>
        <v>2004 3 085268</v>
      </c>
      <c r="B18" t="s">
        <v>37</v>
      </c>
      <c r="C18" t="s">
        <v>128</v>
      </c>
      <c r="D18" t="s">
        <v>222</v>
      </c>
      <c r="E18" t="s">
        <v>199</v>
      </c>
      <c r="F18" t="s">
        <v>143</v>
      </c>
      <c r="G18" t="s">
        <v>160</v>
      </c>
      <c r="H18" t="s">
        <v>145</v>
      </c>
      <c r="I18" t="s">
        <v>37</v>
      </c>
      <c r="J18" t="s">
        <v>146</v>
      </c>
      <c r="K18" t="s">
        <v>161</v>
      </c>
      <c r="L18" t="s">
        <v>39</v>
      </c>
      <c r="M18" t="s">
        <v>123</v>
      </c>
      <c r="N18" s="106">
        <v>32515694.140000001</v>
      </c>
      <c r="O18" s="106">
        <v>29208195.52</v>
      </c>
      <c r="P18" s="106">
        <v>29208195.52</v>
      </c>
    </row>
    <row r="19" spans="1:16">
      <c r="A19" s="107" t="str">
        <f t="shared" si="0"/>
        <v>2010 3 085265</v>
      </c>
      <c r="B19" t="s">
        <v>41</v>
      </c>
      <c r="C19" t="s">
        <v>130</v>
      </c>
      <c r="D19" t="s">
        <v>223</v>
      </c>
      <c r="E19" t="s">
        <v>199</v>
      </c>
      <c r="F19" t="s">
        <v>143</v>
      </c>
      <c r="G19" t="s">
        <v>144</v>
      </c>
      <c r="H19" t="s">
        <v>145</v>
      </c>
      <c r="I19" t="s">
        <v>41</v>
      </c>
      <c r="J19" t="s">
        <v>146</v>
      </c>
      <c r="K19" t="s">
        <v>163</v>
      </c>
      <c r="L19" t="s">
        <v>39</v>
      </c>
      <c r="M19" t="s">
        <v>123</v>
      </c>
      <c r="N19" s="106">
        <v>7159508.29</v>
      </c>
      <c r="O19" s="106">
        <v>7028322.1699999999</v>
      </c>
      <c r="P19" s="106">
        <v>7028322.1699999999</v>
      </c>
    </row>
    <row r="20" spans="1:16">
      <c r="A20" s="107" t="str">
        <f t="shared" si="0"/>
        <v>2011 3 085266</v>
      </c>
      <c r="B20" t="s">
        <v>43</v>
      </c>
      <c r="C20" t="s">
        <v>131</v>
      </c>
      <c r="D20" t="s">
        <v>224</v>
      </c>
      <c r="E20" t="s">
        <v>199</v>
      </c>
      <c r="F20" t="s">
        <v>143</v>
      </c>
      <c r="G20" t="s">
        <v>144</v>
      </c>
      <c r="H20" t="s">
        <v>145</v>
      </c>
      <c r="I20" t="s">
        <v>43</v>
      </c>
      <c r="J20" t="s">
        <v>146</v>
      </c>
      <c r="K20" t="s">
        <v>165</v>
      </c>
      <c r="L20" t="s">
        <v>39</v>
      </c>
      <c r="M20" t="s">
        <v>123</v>
      </c>
      <c r="N20" s="106">
        <v>2415543.92</v>
      </c>
      <c r="O20" s="106">
        <v>2167048.21</v>
      </c>
      <c r="P20" s="106">
        <v>2167048.21</v>
      </c>
    </row>
    <row r="21" spans="1:16">
      <c r="A21" s="107" t="str">
        <f t="shared" si="0"/>
        <v>2012 3 085267</v>
      </c>
      <c r="B21" t="s">
        <v>45</v>
      </c>
      <c r="C21" t="s">
        <v>132</v>
      </c>
      <c r="D21" t="s">
        <v>225</v>
      </c>
      <c r="E21" t="s">
        <v>199</v>
      </c>
      <c r="F21" t="s">
        <v>143</v>
      </c>
      <c r="G21" t="s">
        <v>144</v>
      </c>
      <c r="H21" t="s">
        <v>145</v>
      </c>
      <c r="I21" t="s">
        <v>45</v>
      </c>
      <c r="J21" t="s">
        <v>146</v>
      </c>
      <c r="K21" t="s">
        <v>167</v>
      </c>
      <c r="L21" t="s">
        <v>39</v>
      </c>
      <c r="M21" t="s">
        <v>123</v>
      </c>
      <c r="N21" s="106">
        <v>48919696.439999998</v>
      </c>
      <c r="O21" s="106">
        <v>48877660.920000002</v>
      </c>
      <c r="P21" s="106">
        <v>48877660.920000002</v>
      </c>
    </row>
    <row r="22" spans="1:16">
      <c r="A22" s="107" t="str">
        <f t="shared" si="0"/>
        <v>20TP 1 085261</v>
      </c>
      <c r="B22" t="s">
        <v>19</v>
      </c>
      <c r="C22" t="s">
        <v>133</v>
      </c>
      <c r="D22" t="s">
        <v>226</v>
      </c>
      <c r="E22" t="s">
        <v>199</v>
      </c>
      <c r="F22" t="s">
        <v>143</v>
      </c>
      <c r="G22" t="s">
        <v>154</v>
      </c>
      <c r="H22" t="s">
        <v>145</v>
      </c>
      <c r="I22" t="s">
        <v>19</v>
      </c>
      <c r="J22" t="s">
        <v>152</v>
      </c>
      <c r="K22" t="s">
        <v>133</v>
      </c>
      <c r="L22" t="s">
        <v>15</v>
      </c>
      <c r="M22" t="s">
        <v>125</v>
      </c>
      <c r="N22" s="106">
        <v>996742546.95000005</v>
      </c>
      <c r="O22" s="106">
        <v>990024530.16999996</v>
      </c>
      <c r="P22" s="106">
        <v>989869972.54999995</v>
      </c>
    </row>
    <row r="23" spans="1:16">
      <c r="A23" s="107" t="str">
        <f t="shared" si="0"/>
        <v>216H 3 118965</v>
      </c>
      <c r="B23" t="s">
        <v>103</v>
      </c>
      <c r="C23" t="s">
        <v>134</v>
      </c>
      <c r="D23" t="s">
        <v>227</v>
      </c>
      <c r="E23" t="s">
        <v>199</v>
      </c>
      <c r="F23" t="s">
        <v>143</v>
      </c>
      <c r="G23" t="s">
        <v>154</v>
      </c>
      <c r="H23" t="s">
        <v>145</v>
      </c>
      <c r="I23" t="s">
        <v>103</v>
      </c>
      <c r="J23" t="s">
        <v>172</v>
      </c>
      <c r="K23" t="s">
        <v>173</v>
      </c>
      <c r="L23" t="s">
        <v>39</v>
      </c>
      <c r="M23" t="s">
        <v>123</v>
      </c>
      <c r="N23" s="106">
        <v>18234778.359999999</v>
      </c>
      <c r="O23" s="106">
        <v>18234778.359999999</v>
      </c>
      <c r="P23" s="106">
        <v>18234778.359999999</v>
      </c>
    </row>
    <row r="24" spans="1:16">
      <c r="A24" s="107" t="str">
        <f t="shared" si="0"/>
        <v>2549 3 107754</v>
      </c>
      <c r="B24" t="s">
        <v>57</v>
      </c>
      <c r="C24" t="s">
        <v>135</v>
      </c>
      <c r="D24" t="s">
        <v>228</v>
      </c>
      <c r="E24" t="s">
        <v>199</v>
      </c>
      <c r="F24" t="s">
        <v>143</v>
      </c>
      <c r="G24" t="s">
        <v>175</v>
      </c>
      <c r="H24" t="s">
        <v>145</v>
      </c>
      <c r="I24" t="s">
        <v>57</v>
      </c>
      <c r="J24" t="s">
        <v>152</v>
      </c>
      <c r="K24" t="s">
        <v>229</v>
      </c>
      <c r="L24" t="s">
        <v>39</v>
      </c>
      <c r="M24" t="s">
        <v>123</v>
      </c>
      <c r="N24" s="106">
        <v>9999</v>
      </c>
      <c r="O24" s="106">
        <v>9999</v>
      </c>
      <c r="P24" s="106">
        <v>9999</v>
      </c>
    </row>
    <row r="25" spans="1:16">
      <c r="A25" s="107" t="str">
        <f t="shared" si="0"/>
        <v>4224 3 085260</v>
      </c>
      <c r="B25" t="s">
        <v>54</v>
      </c>
      <c r="C25" t="s">
        <v>137</v>
      </c>
      <c r="D25" t="s">
        <v>230</v>
      </c>
      <c r="E25" t="s">
        <v>199</v>
      </c>
      <c r="F25" t="s">
        <v>143</v>
      </c>
      <c r="G25" t="s">
        <v>181</v>
      </c>
      <c r="H25" t="s">
        <v>145</v>
      </c>
      <c r="I25" t="s">
        <v>54</v>
      </c>
      <c r="J25" t="s">
        <v>152</v>
      </c>
      <c r="K25" t="s">
        <v>137</v>
      </c>
      <c r="L25" t="s">
        <v>39</v>
      </c>
      <c r="M25" t="s">
        <v>123</v>
      </c>
      <c r="N25" s="106">
        <v>39821008.770000003</v>
      </c>
      <c r="O25" s="106">
        <v>39821008.770000003</v>
      </c>
      <c r="P25" s="106">
        <v>39813585.450000003</v>
      </c>
    </row>
    <row r="26" spans="1:16">
      <c r="A26" s="107" t="str">
        <f t="shared" si="0"/>
        <v>4257 3 085311</v>
      </c>
      <c r="B26" t="s">
        <v>60</v>
      </c>
      <c r="C26" t="s">
        <v>138</v>
      </c>
      <c r="D26" t="s">
        <v>231</v>
      </c>
      <c r="E26" t="s">
        <v>199</v>
      </c>
      <c r="F26" t="s">
        <v>143</v>
      </c>
      <c r="G26" t="s">
        <v>181</v>
      </c>
      <c r="H26" t="s">
        <v>145</v>
      </c>
      <c r="I26" t="s">
        <v>60</v>
      </c>
      <c r="J26" t="s">
        <v>176</v>
      </c>
      <c r="K26" t="s">
        <v>183</v>
      </c>
      <c r="L26" t="s">
        <v>39</v>
      </c>
      <c r="M26" t="s">
        <v>123</v>
      </c>
      <c r="N26" s="106">
        <v>608562.78</v>
      </c>
      <c r="O26" s="106">
        <v>519470.82</v>
      </c>
      <c r="P26" s="106">
        <v>519470.82</v>
      </c>
    </row>
    <row r="27" spans="1:16">
      <c r="A27" s="107" t="str">
        <f t="shared" si="0"/>
        <v>4257 4 085314</v>
      </c>
      <c r="B27" t="s">
        <v>60</v>
      </c>
      <c r="C27" t="s">
        <v>138</v>
      </c>
      <c r="D27" t="s">
        <v>232</v>
      </c>
      <c r="E27" t="s">
        <v>199</v>
      </c>
      <c r="F27" t="s">
        <v>143</v>
      </c>
      <c r="G27" t="s">
        <v>181</v>
      </c>
      <c r="H27" t="s">
        <v>145</v>
      </c>
      <c r="I27" t="s">
        <v>60</v>
      </c>
      <c r="J27" t="s">
        <v>233</v>
      </c>
      <c r="K27" t="s">
        <v>234</v>
      </c>
      <c r="L27" t="s">
        <v>40</v>
      </c>
      <c r="M27" t="s">
        <v>129</v>
      </c>
      <c r="N27" s="106">
        <v>618868.69999999995</v>
      </c>
      <c r="O27" s="106">
        <v>126687.12</v>
      </c>
      <c r="P27" s="106">
        <v>126687.12</v>
      </c>
    </row>
    <row r="28" spans="1:16">
      <c r="A28" s="107" t="str">
        <f t="shared" si="0"/>
        <v>4257 4 085322</v>
      </c>
      <c r="B28" t="s">
        <v>60</v>
      </c>
      <c r="C28" t="s">
        <v>138</v>
      </c>
      <c r="D28" t="s">
        <v>235</v>
      </c>
      <c r="E28" t="s">
        <v>199</v>
      </c>
      <c r="F28" t="s">
        <v>143</v>
      </c>
      <c r="G28" t="s">
        <v>181</v>
      </c>
      <c r="H28" t="s">
        <v>145</v>
      </c>
      <c r="I28" t="s">
        <v>60</v>
      </c>
      <c r="J28" t="s">
        <v>188</v>
      </c>
      <c r="K28" t="s">
        <v>189</v>
      </c>
      <c r="L28" t="s">
        <v>40</v>
      </c>
      <c r="M28" t="s">
        <v>129</v>
      </c>
      <c r="N28" s="106">
        <v>126847.06</v>
      </c>
      <c r="O28" s="106">
        <v>65438.79</v>
      </c>
      <c r="P28" s="106">
        <v>65438.79</v>
      </c>
    </row>
    <row r="29" spans="1:16">
      <c r="A29" s="107" t="str">
        <f t="shared" si="0"/>
        <v>4257 3 085322</v>
      </c>
      <c r="B29" t="s">
        <v>60</v>
      </c>
      <c r="C29" t="s">
        <v>138</v>
      </c>
      <c r="D29" t="s">
        <v>235</v>
      </c>
      <c r="E29" t="s">
        <v>199</v>
      </c>
      <c r="F29" t="s">
        <v>143</v>
      </c>
      <c r="G29" t="s">
        <v>181</v>
      </c>
      <c r="H29" t="s">
        <v>145</v>
      </c>
      <c r="I29" t="s">
        <v>60</v>
      </c>
      <c r="J29" t="s">
        <v>188</v>
      </c>
      <c r="K29" t="s">
        <v>189</v>
      </c>
      <c r="L29" t="s">
        <v>39</v>
      </c>
      <c r="M29" t="s">
        <v>123</v>
      </c>
      <c r="N29" s="106">
        <v>12162001.34</v>
      </c>
      <c r="O29" s="106">
        <v>11114845.34</v>
      </c>
      <c r="P29" s="106">
        <v>11114845.34</v>
      </c>
    </row>
    <row r="30" spans="1:16">
      <c r="A30" s="107" t="str">
        <f t="shared" si="0"/>
        <v>4257 4 096903</v>
      </c>
      <c r="B30" t="s">
        <v>60</v>
      </c>
      <c r="C30" t="s">
        <v>138</v>
      </c>
      <c r="D30" t="s">
        <v>236</v>
      </c>
      <c r="E30" t="s">
        <v>199</v>
      </c>
      <c r="F30" t="s">
        <v>143</v>
      </c>
      <c r="G30" t="s">
        <v>181</v>
      </c>
      <c r="H30" t="s">
        <v>145</v>
      </c>
      <c r="I30" t="s">
        <v>60</v>
      </c>
      <c r="J30" t="s">
        <v>152</v>
      </c>
      <c r="K30" t="s">
        <v>191</v>
      </c>
      <c r="L30" t="s">
        <v>40</v>
      </c>
      <c r="M30" t="s">
        <v>129</v>
      </c>
      <c r="N30" s="106">
        <v>2226631.25</v>
      </c>
      <c r="O30" s="106">
        <v>344241.71</v>
      </c>
      <c r="P30" s="106">
        <v>344225.82</v>
      </c>
    </row>
    <row r="31" spans="1:16">
      <c r="A31" s="107" t="str">
        <f t="shared" si="0"/>
        <v>4257 3 096903</v>
      </c>
      <c r="B31" t="s">
        <v>60</v>
      </c>
      <c r="C31" t="s">
        <v>138</v>
      </c>
      <c r="D31" t="s">
        <v>236</v>
      </c>
      <c r="E31" t="s">
        <v>199</v>
      </c>
      <c r="F31" t="s">
        <v>143</v>
      </c>
      <c r="G31" t="s">
        <v>181</v>
      </c>
      <c r="H31" t="s">
        <v>145</v>
      </c>
      <c r="I31" t="s">
        <v>60</v>
      </c>
      <c r="J31" t="s">
        <v>152</v>
      </c>
      <c r="K31" t="s">
        <v>191</v>
      </c>
      <c r="L31" t="s">
        <v>39</v>
      </c>
      <c r="M31" t="s">
        <v>123</v>
      </c>
      <c r="N31" s="106">
        <v>165207106.40000001</v>
      </c>
      <c r="O31" s="106">
        <v>152753794.12</v>
      </c>
      <c r="P31" s="106">
        <v>150201012.99000001</v>
      </c>
    </row>
    <row r="33" spans="14:16">
      <c r="N33" s="109">
        <f>SUM(N6:N32)</f>
        <v>1688664971.5999999</v>
      </c>
      <c r="O33" s="109">
        <f>SUM(O6:O32)</f>
        <v>1654687962.1599994</v>
      </c>
      <c r="P33" s="109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/>
  </sheetViews>
  <sheetFormatPr defaultRowHeight="12.75"/>
  <cols>
    <col min="1" max="1" width="19.5703125" customWidth="1"/>
    <col min="14" max="16" width="20" customWidth="1"/>
  </cols>
  <sheetData>
    <row r="1" spans="1:16">
      <c r="A1" s="107" t="s">
        <v>110</v>
      </c>
      <c r="B1" t="s">
        <v>111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249</v>
      </c>
      <c r="O5" t="s">
        <v>249</v>
      </c>
      <c r="P5" t="s">
        <v>249</v>
      </c>
    </row>
    <row r="6" spans="1:16">
      <c r="A6" s="107" t="str">
        <f>CONCATENATE(B6," ",L6," ",D6)</f>
        <v>00M1 3 085396</v>
      </c>
      <c r="B6" t="s">
        <v>48</v>
      </c>
      <c r="C6" t="s">
        <v>122</v>
      </c>
      <c r="D6" t="s">
        <v>141</v>
      </c>
      <c r="E6" t="s">
        <v>142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130606.18</v>
      </c>
      <c r="O6" s="106">
        <v>130606.18</v>
      </c>
      <c r="P6" s="106">
        <v>130606.18</v>
      </c>
    </row>
    <row r="7" spans="1:16">
      <c r="A7" s="107" t="str">
        <f t="shared" ref="A7:A26" si="0">CONCATENATE(B7," ",L7," ",D7)</f>
        <v>0181 1 085395</v>
      </c>
      <c r="B7" t="s">
        <v>13</v>
      </c>
      <c r="C7" t="s">
        <v>250</v>
      </c>
      <c r="D7" t="s">
        <v>148</v>
      </c>
      <c r="E7" t="s">
        <v>142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250</v>
      </c>
      <c r="L7" t="s">
        <v>15</v>
      </c>
      <c r="M7" t="s">
        <v>125</v>
      </c>
      <c r="N7" s="106">
        <v>103182040.40000001</v>
      </c>
      <c r="O7" s="106">
        <v>103094023.40000001</v>
      </c>
      <c r="P7" s="106">
        <v>102598913.98999999</v>
      </c>
    </row>
    <row r="8" spans="1:16">
      <c r="A8" s="107" t="str">
        <f t="shared" si="0"/>
        <v>09HB 1 127789</v>
      </c>
      <c r="B8" t="s">
        <v>25</v>
      </c>
      <c r="C8" t="s">
        <v>126</v>
      </c>
      <c r="D8" t="s">
        <v>261</v>
      </c>
      <c r="E8" t="s">
        <v>142</v>
      </c>
      <c r="F8" t="s">
        <v>143</v>
      </c>
      <c r="G8" t="s">
        <v>252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66891110.119999997</v>
      </c>
      <c r="O8" s="106">
        <v>66635480.259999998</v>
      </c>
      <c r="P8" s="106">
        <v>66635480.259999998</v>
      </c>
    </row>
    <row r="9" spans="1:16">
      <c r="A9" s="107" t="str">
        <f t="shared" si="0"/>
        <v>151W 3 107772</v>
      </c>
      <c r="B9" t="s">
        <v>85</v>
      </c>
      <c r="C9" t="s">
        <v>127</v>
      </c>
      <c r="D9" t="s">
        <v>156</v>
      </c>
      <c r="E9" t="s">
        <v>142</v>
      </c>
      <c r="F9" t="s">
        <v>143</v>
      </c>
      <c r="G9" t="s">
        <v>157</v>
      </c>
      <c r="H9" t="s">
        <v>145</v>
      </c>
      <c r="I9" t="s">
        <v>85</v>
      </c>
      <c r="J9" t="s">
        <v>152</v>
      </c>
      <c r="K9" t="s">
        <v>158</v>
      </c>
      <c r="L9" t="s">
        <v>39</v>
      </c>
      <c r="M9" t="s">
        <v>123</v>
      </c>
      <c r="N9" s="106">
        <v>1302268.28</v>
      </c>
      <c r="O9" s="106">
        <v>1242417.28</v>
      </c>
      <c r="P9" s="106">
        <v>1242417.28</v>
      </c>
    </row>
    <row r="10" spans="1:16">
      <c r="A10" s="107" t="str">
        <f t="shared" si="0"/>
        <v>2004 4 085400</v>
      </c>
      <c r="B10" t="s">
        <v>37</v>
      </c>
      <c r="C10" t="s">
        <v>128</v>
      </c>
      <c r="D10" t="s">
        <v>159</v>
      </c>
      <c r="E10" t="s">
        <v>142</v>
      </c>
      <c r="F10" t="s">
        <v>143</v>
      </c>
      <c r="G10" t="s">
        <v>160</v>
      </c>
      <c r="H10" t="s">
        <v>145</v>
      </c>
      <c r="I10" t="s">
        <v>37</v>
      </c>
      <c r="J10" t="s">
        <v>146</v>
      </c>
      <c r="K10" t="s">
        <v>161</v>
      </c>
      <c r="L10" t="s">
        <v>40</v>
      </c>
      <c r="M10" t="s">
        <v>129</v>
      </c>
      <c r="N10" s="106">
        <v>10589</v>
      </c>
    </row>
    <row r="11" spans="1:16">
      <c r="A11" s="107" t="str">
        <f t="shared" si="0"/>
        <v>2004 3 085400</v>
      </c>
      <c r="B11" t="s">
        <v>37</v>
      </c>
      <c r="C11" t="s">
        <v>128</v>
      </c>
      <c r="D11" t="s">
        <v>159</v>
      </c>
      <c r="E11" t="s">
        <v>142</v>
      </c>
      <c r="F11" t="s">
        <v>143</v>
      </c>
      <c r="G11" t="s">
        <v>160</v>
      </c>
      <c r="H11" t="s">
        <v>145</v>
      </c>
      <c r="I11" t="s">
        <v>37</v>
      </c>
      <c r="J11" t="s">
        <v>146</v>
      </c>
      <c r="K11" t="s">
        <v>161</v>
      </c>
      <c r="L11" t="s">
        <v>39</v>
      </c>
      <c r="M11" t="s">
        <v>123</v>
      </c>
      <c r="N11" s="106">
        <v>12317400</v>
      </c>
      <c r="O11" s="106">
        <v>11359975.92</v>
      </c>
      <c r="P11" s="106">
        <v>11359975.92</v>
      </c>
    </row>
    <row r="12" spans="1:16">
      <c r="A12" s="107" t="str">
        <f t="shared" si="0"/>
        <v>2010 3 085397</v>
      </c>
      <c r="B12" t="s">
        <v>41</v>
      </c>
      <c r="C12" t="s">
        <v>130</v>
      </c>
      <c r="D12" t="s">
        <v>162</v>
      </c>
      <c r="E12" t="s">
        <v>142</v>
      </c>
      <c r="F12" t="s">
        <v>143</v>
      </c>
      <c r="G12" t="s">
        <v>144</v>
      </c>
      <c r="H12" t="s">
        <v>145</v>
      </c>
      <c r="I12" t="s">
        <v>41</v>
      </c>
      <c r="J12" t="s">
        <v>146</v>
      </c>
      <c r="K12" t="s">
        <v>163</v>
      </c>
      <c r="L12" t="s">
        <v>39</v>
      </c>
      <c r="M12" t="s">
        <v>123</v>
      </c>
      <c r="N12" s="106">
        <v>2155017</v>
      </c>
      <c r="O12" s="106">
        <v>2155017</v>
      </c>
      <c r="P12" s="106">
        <v>2155017</v>
      </c>
    </row>
    <row r="13" spans="1:16">
      <c r="A13" s="107" t="str">
        <f t="shared" si="0"/>
        <v>2011 3 085398</v>
      </c>
      <c r="B13" t="s">
        <v>43</v>
      </c>
      <c r="C13" t="s">
        <v>131</v>
      </c>
      <c r="D13" t="s">
        <v>164</v>
      </c>
      <c r="E13" t="s">
        <v>142</v>
      </c>
      <c r="F13" t="s">
        <v>143</v>
      </c>
      <c r="G13" t="s">
        <v>144</v>
      </c>
      <c r="H13" t="s">
        <v>145</v>
      </c>
      <c r="I13" t="s">
        <v>43</v>
      </c>
      <c r="J13" t="s">
        <v>146</v>
      </c>
      <c r="K13" t="s">
        <v>165</v>
      </c>
      <c r="L13" t="s">
        <v>39</v>
      </c>
      <c r="M13" t="s">
        <v>123</v>
      </c>
      <c r="N13" s="106">
        <v>1024748.5</v>
      </c>
      <c r="O13" s="106">
        <v>1024748.5</v>
      </c>
      <c r="P13" s="106">
        <v>1024748.5</v>
      </c>
    </row>
    <row r="14" spans="1:16">
      <c r="A14" s="107" t="str">
        <f t="shared" si="0"/>
        <v>2012 3 085399</v>
      </c>
      <c r="B14" t="s">
        <v>45</v>
      </c>
      <c r="C14" t="s">
        <v>132</v>
      </c>
      <c r="D14" t="s">
        <v>166</v>
      </c>
      <c r="E14" t="s">
        <v>142</v>
      </c>
      <c r="F14" t="s">
        <v>143</v>
      </c>
      <c r="G14" t="s">
        <v>144</v>
      </c>
      <c r="H14" t="s">
        <v>145</v>
      </c>
      <c r="I14" t="s">
        <v>45</v>
      </c>
      <c r="J14" t="s">
        <v>146</v>
      </c>
      <c r="K14" t="s">
        <v>167</v>
      </c>
      <c r="L14" t="s">
        <v>39</v>
      </c>
      <c r="M14" t="s">
        <v>123</v>
      </c>
      <c r="N14" s="106">
        <v>19400161.100000001</v>
      </c>
      <c r="O14" s="106">
        <v>19399839.649999999</v>
      </c>
      <c r="P14" s="106">
        <v>19399839.649999999</v>
      </c>
    </row>
    <row r="15" spans="1:16">
      <c r="A15" s="107" t="str">
        <f t="shared" si="0"/>
        <v>20TP 1 085394</v>
      </c>
      <c r="B15" t="s">
        <v>19</v>
      </c>
      <c r="C15" t="s">
        <v>256</v>
      </c>
      <c r="D15" t="s">
        <v>168</v>
      </c>
      <c r="E15" t="s">
        <v>142</v>
      </c>
      <c r="F15" t="s">
        <v>143</v>
      </c>
      <c r="G15" t="s">
        <v>154</v>
      </c>
      <c r="H15" t="s">
        <v>145</v>
      </c>
      <c r="I15" t="s">
        <v>19</v>
      </c>
      <c r="J15" t="s">
        <v>152</v>
      </c>
      <c r="K15" t="s">
        <v>256</v>
      </c>
      <c r="L15" t="s">
        <v>15</v>
      </c>
      <c r="M15" t="s">
        <v>125</v>
      </c>
      <c r="N15" s="106">
        <v>386418518.87</v>
      </c>
      <c r="O15" s="106">
        <v>379616262.51999998</v>
      </c>
      <c r="P15" s="106">
        <v>377914158.35000002</v>
      </c>
    </row>
    <row r="16" spans="1:16">
      <c r="A16" s="107" t="str">
        <f t="shared" si="0"/>
        <v>216H 3 110822</v>
      </c>
      <c r="B16" t="s">
        <v>103</v>
      </c>
      <c r="C16" t="s">
        <v>134</v>
      </c>
      <c r="D16" t="s">
        <v>169</v>
      </c>
      <c r="E16" t="s">
        <v>142</v>
      </c>
      <c r="F16" t="s">
        <v>143</v>
      </c>
      <c r="G16" t="s">
        <v>154</v>
      </c>
      <c r="H16" t="s">
        <v>145</v>
      </c>
      <c r="I16" t="s">
        <v>103</v>
      </c>
      <c r="J16" t="s">
        <v>152</v>
      </c>
      <c r="K16" t="s">
        <v>170</v>
      </c>
      <c r="L16" t="s">
        <v>39</v>
      </c>
      <c r="M16" t="s">
        <v>123</v>
      </c>
      <c r="N16" s="106">
        <v>2285383.85</v>
      </c>
      <c r="O16" s="106">
        <v>2285383.85</v>
      </c>
      <c r="P16" s="106">
        <v>2285383.85</v>
      </c>
    </row>
    <row r="17" spans="1:16">
      <c r="A17" s="107" t="str">
        <f t="shared" si="0"/>
        <v>2549 3 107472</v>
      </c>
      <c r="B17" t="s">
        <v>57</v>
      </c>
      <c r="C17" t="s">
        <v>135</v>
      </c>
      <c r="D17" t="s">
        <v>174</v>
      </c>
      <c r="E17" t="s">
        <v>142</v>
      </c>
      <c r="F17" t="s">
        <v>143</v>
      </c>
      <c r="G17" t="s">
        <v>175</v>
      </c>
      <c r="H17" t="s">
        <v>145</v>
      </c>
      <c r="I17" t="s">
        <v>57</v>
      </c>
      <c r="J17" t="s">
        <v>176</v>
      </c>
      <c r="K17" t="s">
        <v>177</v>
      </c>
      <c r="L17" t="s">
        <v>39</v>
      </c>
      <c r="M17" t="s">
        <v>123</v>
      </c>
      <c r="N17" s="106">
        <v>505239.92</v>
      </c>
      <c r="O17" s="106">
        <v>491319.01</v>
      </c>
      <c r="P17" s="106">
        <v>491319.01</v>
      </c>
    </row>
    <row r="18" spans="1:16">
      <c r="A18" s="107" t="str">
        <f t="shared" si="0"/>
        <v>4224 3 107769</v>
      </c>
      <c r="B18" t="s">
        <v>54</v>
      </c>
      <c r="C18" t="s">
        <v>137</v>
      </c>
      <c r="D18" t="s">
        <v>180</v>
      </c>
      <c r="E18" t="s">
        <v>142</v>
      </c>
      <c r="F18" t="s">
        <v>143</v>
      </c>
      <c r="G18" t="s">
        <v>181</v>
      </c>
      <c r="H18" t="s">
        <v>145</v>
      </c>
      <c r="I18" t="s">
        <v>54</v>
      </c>
      <c r="J18" t="s">
        <v>152</v>
      </c>
      <c r="K18" t="s">
        <v>137</v>
      </c>
      <c r="L18" t="s">
        <v>39</v>
      </c>
      <c r="M18" t="s">
        <v>123</v>
      </c>
      <c r="N18" s="106">
        <v>1302.73</v>
      </c>
      <c r="O18" s="106">
        <v>1302.73</v>
      </c>
      <c r="P18" s="106">
        <v>1302.73</v>
      </c>
    </row>
    <row r="19" spans="1:16">
      <c r="A19" s="107" t="str">
        <f t="shared" si="0"/>
        <v>4257 3 085405</v>
      </c>
      <c r="B19" t="s">
        <v>60</v>
      </c>
      <c r="C19" t="s">
        <v>138</v>
      </c>
      <c r="D19" t="s">
        <v>182</v>
      </c>
      <c r="E19" t="s">
        <v>142</v>
      </c>
      <c r="F19" t="s">
        <v>143</v>
      </c>
      <c r="G19" t="s">
        <v>181</v>
      </c>
      <c r="H19" t="s">
        <v>145</v>
      </c>
      <c r="I19" t="s">
        <v>60</v>
      </c>
      <c r="J19" t="s">
        <v>176</v>
      </c>
      <c r="K19" t="s">
        <v>183</v>
      </c>
      <c r="L19" t="s">
        <v>39</v>
      </c>
      <c r="M19" t="s">
        <v>123</v>
      </c>
      <c r="N19" s="106">
        <v>557730.79</v>
      </c>
      <c r="O19" s="106">
        <v>551492.42000000004</v>
      </c>
      <c r="P19" s="106">
        <v>551492.42000000004</v>
      </c>
    </row>
    <row r="20" spans="1:16">
      <c r="A20" s="107" t="str">
        <f t="shared" si="0"/>
        <v>4257 3 085406</v>
      </c>
      <c r="B20" t="s">
        <v>60</v>
      </c>
      <c r="C20" t="s">
        <v>138</v>
      </c>
      <c r="D20" t="s">
        <v>184</v>
      </c>
      <c r="E20" t="s">
        <v>142</v>
      </c>
      <c r="F20" t="s">
        <v>143</v>
      </c>
      <c r="G20" t="s">
        <v>181</v>
      </c>
      <c r="H20" t="s">
        <v>145</v>
      </c>
      <c r="I20" t="s">
        <v>60</v>
      </c>
      <c r="J20" t="s">
        <v>185</v>
      </c>
      <c r="K20" t="s">
        <v>186</v>
      </c>
      <c r="L20" t="s">
        <v>39</v>
      </c>
      <c r="M20" t="s">
        <v>123</v>
      </c>
      <c r="N20" s="106">
        <v>359717.68</v>
      </c>
      <c r="O20" s="106">
        <v>299807.61</v>
      </c>
      <c r="P20" s="106">
        <v>299807.61</v>
      </c>
    </row>
    <row r="21" spans="1:16">
      <c r="A21" s="107" t="str">
        <f t="shared" si="0"/>
        <v>4257 4 085407</v>
      </c>
      <c r="B21" t="s">
        <v>60</v>
      </c>
      <c r="C21" t="s">
        <v>138</v>
      </c>
      <c r="D21" t="s">
        <v>187</v>
      </c>
      <c r="E21" t="s">
        <v>142</v>
      </c>
      <c r="F21" t="s">
        <v>143</v>
      </c>
      <c r="G21" t="s">
        <v>181</v>
      </c>
      <c r="H21" t="s">
        <v>145</v>
      </c>
      <c r="I21" t="s">
        <v>60</v>
      </c>
      <c r="J21" t="s">
        <v>188</v>
      </c>
      <c r="K21" t="s">
        <v>189</v>
      </c>
      <c r="L21" t="s">
        <v>40</v>
      </c>
      <c r="M21" t="s">
        <v>129</v>
      </c>
      <c r="N21" s="106">
        <v>2709900</v>
      </c>
      <c r="O21" s="106">
        <v>2709900</v>
      </c>
      <c r="P21" s="106">
        <v>2709900</v>
      </c>
    </row>
    <row r="22" spans="1:16">
      <c r="A22" s="107" t="str">
        <f t="shared" si="0"/>
        <v>4257 3 085407</v>
      </c>
      <c r="B22" t="s">
        <v>60</v>
      </c>
      <c r="C22" t="s">
        <v>138</v>
      </c>
      <c r="D22" t="s">
        <v>187</v>
      </c>
      <c r="E22" t="s">
        <v>142</v>
      </c>
      <c r="F22" t="s">
        <v>143</v>
      </c>
      <c r="G22" t="s">
        <v>181</v>
      </c>
      <c r="H22" t="s">
        <v>145</v>
      </c>
      <c r="I22" t="s">
        <v>60</v>
      </c>
      <c r="J22" t="s">
        <v>188</v>
      </c>
      <c r="K22" t="s">
        <v>189</v>
      </c>
      <c r="L22" t="s">
        <v>39</v>
      </c>
      <c r="M22" t="s">
        <v>123</v>
      </c>
      <c r="N22" s="106">
        <v>3971898.54</v>
      </c>
      <c r="O22" s="106">
        <v>3538247.37</v>
      </c>
      <c r="P22" s="106">
        <v>3538247.37</v>
      </c>
    </row>
    <row r="23" spans="1:16">
      <c r="A23" s="107" t="str">
        <f t="shared" si="0"/>
        <v>4257 4 107770</v>
      </c>
      <c r="B23" t="s">
        <v>60</v>
      </c>
      <c r="C23" t="s">
        <v>138</v>
      </c>
      <c r="D23" t="s">
        <v>190</v>
      </c>
      <c r="E23" t="s">
        <v>142</v>
      </c>
      <c r="F23" t="s">
        <v>143</v>
      </c>
      <c r="G23" t="s">
        <v>181</v>
      </c>
      <c r="H23" t="s">
        <v>145</v>
      </c>
      <c r="I23" t="s">
        <v>60</v>
      </c>
      <c r="J23" t="s">
        <v>152</v>
      </c>
      <c r="K23" t="s">
        <v>191</v>
      </c>
      <c r="L23" t="s">
        <v>40</v>
      </c>
      <c r="M23" t="s">
        <v>129</v>
      </c>
      <c r="N23" s="106">
        <v>1537026.94</v>
      </c>
      <c r="O23" s="106">
        <v>241469.49</v>
      </c>
      <c r="P23" s="106">
        <v>241469.49</v>
      </c>
    </row>
    <row r="24" spans="1:16">
      <c r="A24" s="107" t="str">
        <f t="shared" si="0"/>
        <v>4257 3 107770</v>
      </c>
      <c r="B24" t="s">
        <v>60</v>
      </c>
      <c r="C24" t="s">
        <v>138</v>
      </c>
      <c r="D24" t="s">
        <v>190</v>
      </c>
      <c r="E24" t="s">
        <v>142</v>
      </c>
      <c r="F24" t="s">
        <v>143</v>
      </c>
      <c r="G24" t="s">
        <v>181</v>
      </c>
      <c r="H24" t="s">
        <v>145</v>
      </c>
      <c r="I24" t="s">
        <v>60</v>
      </c>
      <c r="J24" t="s">
        <v>152</v>
      </c>
      <c r="K24" t="s">
        <v>191</v>
      </c>
      <c r="L24" t="s">
        <v>39</v>
      </c>
      <c r="M24" t="s">
        <v>123</v>
      </c>
      <c r="N24" s="106">
        <v>42503133.119999997</v>
      </c>
      <c r="O24" s="106">
        <v>39816725.090000004</v>
      </c>
      <c r="P24" s="106">
        <v>39816725.090000004</v>
      </c>
    </row>
    <row r="25" spans="1:16">
      <c r="A25" s="107" t="str">
        <f t="shared" si="0"/>
        <v>4257 4 107774</v>
      </c>
      <c r="B25" t="s">
        <v>60</v>
      </c>
      <c r="C25" t="s">
        <v>138</v>
      </c>
      <c r="D25" t="s">
        <v>192</v>
      </c>
      <c r="E25" t="s">
        <v>142</v>
      </c>
      <c r="F25" t="s">
        <v>143</v>
      </c>
      <c r="G25" t="s">
        <v>181</v>
      </c>
      <c r="H25" t="s">
        <v>145</v>
      </c>
      <c r="I25" t="s">
        <v>60</v>
      </c>
      <c r="J25" t="s">
        <v>193</v>
      </c>
      <c r="K25" t="s">
        <v>194</v>
      </c>
      <c r="L25" t="s">
        <v>40</v>
      </c>
      <c r="M25" t="s">
        <v>129</v>
      </c>
      <c r="N25" s="106">
        <v>4509378</v>
      </c>
      <c r="O25" s="106">
        <v>1671840</v>
      </c>
      <c r="P25" s="106">
        <v>1671840</v>
      </c>
    </row>
    <row r="26" spans="1:16">
      <c r="A26" s="107" t="str">
        <f t="shared" si="0"/>
        <v>4257 3 107774</v>
      </c>
      <c r="B26" t="s">
        <v>60</v>
      </c>
      <c r="C26" t="s">
        <v>138</v>
      </c>
      <c r="D26" t="s">
        <v>192</v>
      </c>
      <c r="E26" t="s">
        <v>142</v>
      </c>
      <c r="F26" t="s">
        <v>143</v>
      </c>
      <c r="G26" t="s">
        <v>181</v>
      </c>
      <c r="H26" t="s">
        <v>145</v>
      </c>
      <c r="I26" t="s">
        <v>60</v>
      </c>
      <c r="J26" t="s">
        <v>193</v>
      </c>
      <c r="K26" t="s">
        <v>194</v>
      </c>
      <c r="L26" t="s">
        <v>39</v>
      </c>
      <c r="M26" t="s">
        <v>123</v>
      </c>
      <c r="N26" s="106">
        <v>157660</v>
      </c>
    </row>
  </sheetData>
  <pageMargins left="0.51181102362204722" right="0.51181102362204722" top="0.78740157480314965" bottom="0.78740157480314965" header="0.31496062992125984" footer="0.31496062992125984"/>
  <pageSetup paperSize="9" scale="69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/>
  </sheetViews>
  <sheetFormatPr defaultRowHeight="12.75"/>
  <cols>
    <col min="1" max="1" width="14" bestFit="1" customWidth="1"/>
    <col min="14" max="16" width="24.7109375" customWidth="1"/>
  </cols>
  <sheetData>
    <row r="1" spans="1:16">
      <c r="A1" s="107" t="s">
        <v>110</v>
      </c>
      <c r="B1" t="s">
        <v>197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249</v>
      </c>
      <c r="O5" t="s">
        <v>249</v>
      </c>
      <c r="P5" t="s">
        <v>249</v>
      </c>
    </row>
    <row r="6" spans="1:16">
      <c r="A6" s="107" t="str">
        <f>CONCATENATE(B6," ",L6," ",D6)</f>
        <v>00M1 3 085264</v>
      </c>
      <c r="B6" t="s">
        <v>48</v>
      </c>
      <c r="C6" t="s">
        <v>122</v>
      </c>
      <c r="D6" t="s">
        <v>198</v>
      </c>
      <c r="E6" t="s">
        <v>199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352087.92</v>
      </c>
      <c r="O6" s="106">
        <v>352087.92</v>
      </c>
      <c r="P6" s="106">
        <v>352087.92</v>
      </c>
    </row>
    <row r="7" spans="1:16">
      <c r="A7" s="107" t="str">
        <f t="shared" ref="A7:A32" si="0">CONCATENATE(B7," ",L7," ",D7)</f>
        <v>0181 1 085263</v>
      </c>
      <c r="B7" t="s">
        <v>13</v>
      </c>
      <c r="C7" t="s">
        <v>250</v>
      </c>
      <c r="D7" t="s">
        <v>200</v>
      </c>
      <c r="E7" t="s">
        <v>199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250</v>
      </c>
      <c r="L7" t="s">
        <v>15</v>
      </c>
      <c r="M7" t="s">
        <v>125</v>
      </c>
      <c r="N7" s="106">
        <v>195688960.97999999</v>
      </c>
      <c r="O7" s="106">
        <v>195679703.36000001</v>
      </c>
      <c r="P7" s="106">
        <v>195440782.75999999</v>
      </c>
    </row>
    <row r="8" spans="1:16">
      <c r="A8" s="107" t="str">
        <f t="shared" si="0"/>
        <v>09HB 1 127771</v>
      </c>
      <c r="B8" t="s">
        <v>25</v>
      </c>
      <c r="C8" t="s">
        <v>126</v>
      </c>
      <c r="D8" t="s">
        <v>251</v>
      </c>
      <c r="E8" t="s">
        <v>199</v>
      </c>
      <c r="F8" t="s">
        <v>143</v>
      </c>
      <c r="G8" t="s">
        <v>252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189929733.69999999</v>
      </c>
      <c r="O8" s="106">
        <v>189921397.94</v>
      </c>
      <c r="P8" s="106">
        <v>189496165.86000001</v>
      </c>
    </row>
    <row r="9" spans="1:16">
      <c r="A9" s="107" t="str">
        <f t="shared" si="0"/>
        <v>11RQ 4 085275</v>
      </c>
      <c r="B9" t="s">
        <v>72</v>
      </c>
      <c r="C9" t="s">
        <v>202</v>
      </c>
      <c r="D9" t="s">
        <v>203</v>
      </c>
      <c r="E9" t="s">
        <v>199</v>
      </c>
      <c r="F9" t="s">
        <v>143</v>
      </c>
      <c r="G9" t="s">
        <v>154</v>
      </c>
      <c r="H9" t="s">
        <v>145</v>
      </c>
      <c r="I9" t="s">
        <v>72</v>
      </c>
      <c r="J9" t="s">
        <v>152</v>
      </c>
      <c r="K9" t="s">
        <v>73</v>
      </c>
      <c r="L9" t="s">
        <v>40</v>
      </c>
      <c r="M9" t="s">
        <v>129</v>
      </c>
      <c r="N9" s="106">
        <v>929027.03</v>
      </c>
      <c r="O9" s="106">
        <v>1518.9</v>
      </c>
      <c r="P9" s="106">
        <v>1518.9</v>
      </c>
    </row>
    <row r="10" spans="1:16">
      <c r="A10" s="107" t="str">
        <f t="shared" si="0"/>
        <v>12S9 4 085283</v>
      </c>
      <c r="B10" t="s">
        <v>91</v>
      </c>
      <c r="C10" t="s">
        <v>208</v>
      </c>
      <c r="D10" t="s">
        <v>209</v>
      </c>
      <c r="E10" t="s">
        <v>199</v>
      </c>
      <c r="F10" t="s">
        <v>143</v>
      </c>
      <c r="G10" t="s">
        <v>154</v>
      </c>
      <c r="H10" t="s">
        <v>145</v>
      </c>
      <c r="I10" t="s">
        <v>91</v>
      </c>
      <c r="J10" t="s">
        <v>152</v>
      </c>
      <c r="K10" t="s">
        <v>210</v>
      </c>
      <c r="L10" t="s">
        <v>40</v>
      </c>
      <c r="M10" t="s">
        <v>129</v>
      </c>
      <c r="N10" s="106">
        <v>1863230.55</v>
      </c>
      <c r="O10" s="106">
        <v>712011.15</v>
      </c>
      <c r="P10" s="106">
        <v>712011.15</v>
      </c>
    </row>
    <row r="11" spans="1:16">
      <c r="A11" s="107" t="str">
        <f t="shared" si="0"/>
        <v>13FR 4 085284</v>
      </c>
      <c r="B11" t="s">
        <v>89</v>
      </c>
      <c r="C11" t="s">
        <v>211</v>
      </c>
      <c r="D11" t="s">
        <v>212</v>
      </c>
      <c r="E11" t="s">
        <v>199</v>
      </c>
      <c r="F11" t="s">
        <v>143</v>
      </c>
      <c r="G11" t="s">
        <v>154</v>
      </c>
      <c r="H11" t="s">
        <v>145</v>
      </c>
      <c r="I11" t="s">
        <v>89</v>
      </c>
      <c r="J11" t="s">
        <v>152</v>
      </c>
      <c r="K11" t="s">
        <v>211</v>
      </c>
      <c r="L11" t="s">
        <v>40</v>
      </c>
      <c r="M11" t="s">
        <v>129</v>
      </c>
      <c r="N11" s="106">
        <v>2236434.4</v>
      </c>
      <c r="O11" s="106">
        <v>217855.18</v>
      </c>
      <c r="P11" s="106">
        <v>217855.18</v>
      </c>
    </row>
    <row r="12" spans="1:16">
      <c r="A12" s="107" t="str">
        <f t="shared" si="0"/>
        <v>14YN 4 085287</v>
      </c>
      <c r="B12" t="s">
        <v>93</v>
      </c>
      <c r="C12" t="s">
        <v>213</v>
      </c>
      <c r="D12" t="s">
        <v>214</v>
      </c>
      <c r="E12" t="s">
        <v>199</v>
      </c>
      <c r="F12" t="s">
        <v>143</v>
      </c>
      <c r="G12" t="s">
        <v>154</v>
      </c>
      <c r="H12" t="s">
        <v>145</v>
      </c>
      <c r="I12" t="s">
        <v>93</v>
      </c>
      <c r="J12" t="s">
        <v>152</v>
      </c>
      <c r="K12" t="s">
        <v>213</v>
      </c>
      <c r="L12" t="s">
        <v>40</v>
      </c>
      <c r="M12" t="s">
        <v>129</v>
      </c>
      <c r="N12" s="106">
        <v>224037.49</v>
      </c>
      <c r="O12" s="106">
        <v>5037.49</v>
      </c>
      <c r="P12" s="106">
        <v>5037.49</v>
      </c>
    </row>
    <row r="13" spans="1:16">
      <c r="A13" s="107" t="str">
        <f t="shared" si="0"/>
        <v>14YO 4 085288</v>
      </c>
      <c r="B13" t="s">
        <v>97</v>
      </c>
      <c r="C13" t="s">
        <v>215</v>
      </c>
      <c r="D13" t="s">
        <v>216</v>
      </c>
      <c r="E13" t="s">
        <v>199</v>
      </c>
      <c r="F13" t="s">
        <v>143</v>
      </c>
      <c r="G13" t="s">
        <v>154</v>
      </c>
      <c r="H13" t="s">
        <v>145</v>
      </c>
      <c r="I13" t="s">
        <v>97</v>
      </c>
      <c r="J13" t="s">
        <v>152</v>
      </c>
      <c r="K13" t="s">
        <v>98</v>
      </c>
      <c r="L13" t="s">
        <v>40</v>
      </c>
      <c r="M13" t="s">
        <v>129</v>
      </c>
      <c r="N13" s="106">
        <v>264700</v>
      </c>
    </row>
    <row r="14" spans="1:16">
      <c r="A14" s="107" t="str">
        <f t="shared" si="0"/>
        <v>15OE 5 140095</v>
      </c>
      <c r="B14" t="s">
        <v>248</v>
      </c>
      <c r="C14" t="s">
        <v>253</v>
      </c>
      <c r="D14" t="s">
        <v>254</v>
      </c>
      <c r="E14" t="s">
        <v>199</v>
      </c>
      <c r="F14" t="s">
        <v>143</v>
      </c>
      <c r="G14" t="s">
        <v>154</v>
      </c>
      <c r="H14" t="s">
        <v>145</v>
      </c>
      <c r="I14" t="s">
        <v>248</v>
      </c>
      <c r="J14" t="s">
        <v>152</v>
      </c>
      <c r="K14" t="s">
        <v>253</v>
      </c>
      <c r="L14" t="s">
        <v>69</v>
      </c>
      <c r="M14" t="s">
        <v>255</v>
      </c>
      <c r="N14" s="106">
        <v>25000000</v>
      </c>
      <c r="O14" s="106">
        <v>25000000</v>
      </c>
      <c r="P14" s="106">
        <v>25000000</v>
      </c>
    </row>
    <row r="15" spans="1:16">
      <c r="A15" s="107" t="str">
        <f t="shared" si="0"/>
        <v>2004 3 085268</v>
      </c>
      <c r="B15" t="s">
        <v>37</v>
      </c>
      <c r="C15" t="s">
        <v>128</v>
      </c>
      <c r="D15" t="s">
        <v>222</v>
      </c>
      <c r="E15" t="s">
        <v>199</v>
      </c>
      <c r="F15" t="s">
        <v>143</v>
      </c>
      <c r="G15" t="s">
        <v>160</v>
      </c>
      <c r="H15" t="s">
        <v>145</v>
      </c>
      <c r="I15" t="s">
        <v>37</v>
      </c>
      <c r="J15" t="s">
        <v>146</v>
      </c>
      <c r="K15" t="s">
        <v>161</v>
      </c>
      <c r="L15" t="s">
        <v>39</v>
      </c>
      <c r="M15" t="s">
        <v>123</v>
      </c>
      <c r="N15" s="106">
        <v>32510577.760000002</v>
      </c>
      <c r="O15" s="106">
        <v>26362106.489999998</v>
      </c>
      <c r="P15" s="106">
        <v>26362106.489999998</v>
      </c>
    </row>
    <row r="16" spans="1:16">
      <c r="A16" s="107" t="str">
        <f t="shared" si="0"/>
        <v>2010 3 085265</v>
      </c>
      <c r="B16" t="s">
        <v>41</v>
      </c>
      <c r="C16" t="s">
        <v>130</v>
      </c>
      <c r="D16" t="s">
        <v>223</v>
      </c>
      <c r="E16" t="s">
        <v>199</v>
      </c>
      <c r="F16" t="s">
        <v>143</v>
      </c>
      <c r="G16" t="s">
        <v>144</v>
      </c>
      <c r="H16" t="s">
        <v>145</v>
      </c>
      <c r="I16" t="s">
        <v>41</v>
      </c>
      <c r="J16" t="s">
        <v>146</v>
      </c>
      <c r="K16" t="s">
        <v>163</v>
      </c>
      <c r="L16" t="s">
        <v>39</v>
      </c>
      <c r="M16" t="s">
        <v>123</v>
      </c>
      <c r="N16" s="106">
        <v>7496976</v>
      </c>
      <c r="O16" s="106">
        <v>7479276.7000000002</v>
      </c>
      <c r="P16" s="106">
        <v>7478577.7000000002</v>
      </c>
    </row>
    <row r="17" spans="1:16">
      <c r="A17" s="107" t="str">
        <f t="shared" si="0"/>
        <v>2011 3 085266</v>
      </c>
      <c r="B17" t="s">
        <v>43</v>
      </c>
      <c r="C17" t="s">
        <v>131</v>
      </c>
      <c r="D17" t="s">
        <v>224</v>
      </c>
      <c r="E17" t="s">
        <v>199</v>
      </c>
      <c r="F17" t="s">
        <v>143</v>
      </c>
      <c r="G17" t="s">
        <v>144</v>
      </c>
      <c r="H17" t="s">
        <v>145</v>
      </c>
      <c r="I17" t="s">
        <v>43</v>
      </c>
      <c r="J17" t="s">
        <v>146</v>
      </c>
      <c r="K17" t="s">
        <v>165</v>
      </c>
      <c r="L17" t="s">
        <v>39</v>
      </c>
      <c r="M17" t="s">
        <v>123</v>
      </c>
      <c r="N17" s="106">
        <v>1972749.92</v>
      </c>
      <c r="O17" s="106">
        <v>1657747.94</v>
      </c>
      <c r="P17" s="106">
        <v>1657747.94</v>
      </c>
    </row>
    <row r="18" spans="1:16">
      <c r="A18" s="107" t="str">
        <f t="shared" si="0"/>
        <v>2012 3 085267</v>
      </c>
      <c r="B18" t="s">
        <v>45</v>
      </c>
      <c r="C18" t="s">
        <v>132</v>
      </c>
      <c r="D18" t="s">
        <v>225</v>
      </c>
      <c r="E18" t="s">
        <v>199</v>
      </c>
      <c r="F18" t="s">
        <v>143</v>
      </c>
      <c r="G18" t="s">
        <v>144</v>
      </c>
      <c r="H18" t="s">
        <v>145</v>
      </c>
      <c r="I18" t="s">
        <v>45</v>
      </c>
      <c r="J18" t="s">
        <v>146</v>
      </c>
      <c r="K18" t="s">
        <v>167</v>
      </c>
      <c r="L18" t="s">
        <v>39</v>
      </c>
      <c r="M18" t="s">
        <v>123</v>
      </c>
      <c r="N18" s="106">
        <v>52272912</v>
      </c>
      <c r="O18" s="106">
        <v>52009263.469999999</v>
      </c>
      <c r="P18" s="106">
        <v>51982261.390000001</v>
      </c>
    </row>
    <row r="19" spans="1:16">
      <c r="A19" s="107" t="str">
        <f t="shared" si="0"/>
        <v>20TP 1 085261</v>
      </c>
      <c r="B19" t="s">
        <v>19</v>
      </c>
      <c r="C19" t="s">
        <v>256</v>
      </c>
      <c r="D19" t="s">
        <v>226</v>
      </c>
      <c r="E19" t="s">
        <v>199</v>
      </c>
      <c r="F19" t="s">
        <v>143</v>
      </c>
      <c r="G19" t="s">
        <v>154</v>
      </c>
      <c r="H19" t="s">
        <v>145</v>
      </c>
      <c r="I19" t="s">
        <v>19</v>
      </c>
      <c r="J19" t="s">
        <v>152</v>
      </c>
      <c r="K19" t="s">
        <v>256</v>
      </c>
      <c r="L19" t="s">
        <v>15</v>
      </c>
      <c r="M19" t="s">
        <v>125</v>
      </c>
      <c r="N19" s="106">
        <v>1045688841.24</v>
      </c>
      <c r="O19" s="106">
        <v>1043033559.23</v>
      </c>
      <c r="P19" s="106">
        <v>1038086616.01</v>
      </c>
    </row>
    <row r="20" spans="1:16">
      <c r="A20" s="107" t="str">
        <f t="shared" si="0"/>
        <v>216H 3 110803</v>
      </c>
      <c r="B20" t="s">
        <v>103</v>
      </c>
      <c r="C20" t="s">
        <v>134</v>
      </c>
      <c r="D20" t="s">
        <v>257</v>
      </c>
      <c r="E20" t="s">
        <v>199</v>
      </c>
      <c r="F20" t="s">
        <v>143</v>
      </c>
      <c r="G20" t="s">
        <v>154</v>
      </c>
      <c r="H20" t="s">
        <v>145</v>
      </c>
      <c r="I20" t="s">
        <v>103</v>
      </c>
      <c r="J20" t="s">
        <v>152</v>
      </c>
      <c r="K20" t="s">
        <v>170</v>
      </c>
      <c r="L20" t="s">
        <v>39</v>
      </c>
      <c r="M20" t="s">
        <v>123</v>
      </c>
      <c r="N20" s="106">
        <v>18254126.219999999</v>
      </c>
      <c r="O20" s="106">
        <v>18237122.68</v>
      </c>
      <c r="P20" s="106">
        <v>18237122.68</v>
      </c>
    </row>
    <row r="21" spans="1:16">
      <c r="A21" s="107" t="str">
        <f t="shared" si="0"/>
        <v>2549 4 107754</v>
      </c>
      <c r="B21" t="s">
        <v>57</v>
      </c>
      <c r="C21" t="s">
        <v>135</v>
      </c>
      <c r="D21" t="s">
        <v>228</v>
      </c>
      <c r="E21" t="s">
        <v>199</v>
      </c>
      <c r="F21" t="s">
        <v>143</v>
      </c>
      <c r="G21" t="s">
        <v>175</v>
      </c>
      <c r="H21" t="s">
        <v>145</v>
      </c>
      <c r="I21" t="s">
        <v>57</v>
      </c>
      <c r="J21" t="s">
        <v>152</v>
      </c>
      <c r="K21" t="s">
        <v>229</v>
      </c>
      <c r="L21" t="s">
        <v>40</v>
      </c>
      <c r="M21" t="s">
        <v>129</v>
      </c>
      <c r="N21" s="106">
        <v>32554</v>
      </c>
    </row>
    <row r="22" spans="1:16">
      <c r="A22" s="107" t="str">
        <f t="shared" si="0"/>
        <v>2549 3 107754</v>
      </c>
      <c r="B22" t="s">
        <v>57</v>
      </c>
      <c r="C22" t="s">
        <v>135</v>
      </c>
      <c r="D22" t="s">
        <v>228</v>
      </c>
      <c r="E22" t="s">
        <v>199</v>
      </c>
      <c r="F22" t="s">
        <v>143</v>
      </c>
      <c r="G22" t="s">
        <v>175</v>
      </c>
      <c r="H22" t="s">
        <v>145</v>
      </c>
      <c r="I22" t="s">
        <v>57</v>
      </c>
      <c r="J22" t="s">
        <v>152</v>
      </c>
      <c r="K22" t="s">
        <v>229</v>
      </c>
      <c r="L22" t="s">
        <v>39</v>
      </c>
      <c r="M22" t="s">
        <v>123</v>
      </c>
      <c r="N22" s="106">
        <v>28670</v>
      </c>
    </row>
    <row r="23" spans="1:16">
      <c r="A23" s="107" t="str">
        <f t="shared" si="0"/>
        <v>4224 3 085260</v>
      </c>
      <c r="B23" t="s">
        <v>54</v>
      </c>
      <c r="C23" t="s">
        <v>137</v>
      </c>
      <c r="D23" t="s">
        <v>230</v>
      </c>
      <c r="E23" t="s">
        <v>199</v>
      </c>
      <c r="F23" t="s">
        <v>143</v>
      </c>
      <c r="G23" t="s">
        <v>181</v>
      </c>
      <c r="H23" t="s">
        <v>145</v>
      </c>
      <c r="I23" t="s">
        <v>54</v>
      </c>
      <c r="J23" t="s">
        <v>152</v>
      </c>
      <c r="K23" t="s">
        <v>137</v>
      </c>
      <c r="L23" t="s">
        <v>39</v>
      </c>
      <c r="M23" t="s">
        <v>123</v>
      </c>
      <c r="N23" s="106">
        <v>50638081.719999999</v>
      </c>
      <c r="O23" s="106">
        <v>43742927.490000002</v>
      </c>
      <c r="P23" s="106">
        <v>43742663.600000001</v>
      </c>
    </row>
    <row r="24" spans="1:16">
      <c r="A24" s="107" t="str">
        <f t="shared" si="0"/>
        <v>4257 3 085311</v>
      </c>
      <c r="B24" t="s">
        <v>60</v>
      </c>
      <c r="C24" t="s">
        <v>138</v>
      </c>
      <c r="D24" t="s">
        <v>231</v>
      </c>
      <c r="E24" t="s">
        <v>199</v>
      </c>
      <c r="F24" t="s">
        <v>143</v>
      </c>
      <c r="G24" t="s">
        <v>181</v>
      </c>
      <c r="H24" t="s">
        <v>145</v>
      </c>
      <c r="I24" t="s">
        <v>60</v>
      </c>
      <c r="J24" t="s">
        <v>176</v>
      </c>
      <c r="K24" t="s">
        <v>183</v>
      </c>
      <c r="L24" t="s">
        <v>39</v>
      </c>
      <c r="M24" t="s">
        <v>123</v>
      </c>
      <c r="N24" s="106">
        <v>1613306.75</v>
      </c>
      <c r="O24" s="106">
        <v>1424486.46</v>
      </c>
      <c r="P24" s="106">
        <v>1424455.69</v>
      </c>
    </row>
    <row r="25" spans="1:16">
      <c r="A25" s="107" t="str">
        <f t="shared" si="0"/>
        <v>4257 4 085314</v>
      </c>
      <c r="B25" t="s">
        <v>60</v>
      </c>
      <c r="C25" t="s">
        <v>138</v>
      </c>
      <c r="D25" t="s">
        <v>232</v>
      </c>
      <c r="E25" t="s">
        <v>199</v>
      </c>
      <c r="F25" t="s">
        <v>143</v>
      </c>
      <c r="G25" t="s">
        <v>181</v>
      </c>
      <c r="H25" t="s">
        <v>145</v>
      </c>
      <c r="I25" t="s">
        <v>60</v>
      </c>
      <c r="J25" t="s">
        <v>233</v>
      </c>
      <c r="K25" t="s">
        <v>234</v>
      </c>
      <c r="L25" t="s">
        <v>40</v>
      </c>
      <c r="M25" t="s">
        <v>129</v>
      </c>
      <c r="N25" s="106">
        <v>1461163.46</v>
      </c>
      <c r="O25" s="106">
        <v>156205.66</v>
      </c>
      <c r="P25" s="106">
        <v>156205.66</v>
      </c>
    </row>
    <row r="26" spans="1:16">
      <c r="A26" s="107" t="str">
        <f t="shared" si="0"/>
        <v>4257 4 085316</v>
      </c>
      <c r="B26" t="s">
        <v>60</v>
      </c>
      <c r="C26" t="s">
        <v>138</v>
      </c>
      <c r="D26" t="s">
        <v>258</v>
      </c>
      <c r="E26" t="s">
        <v>199</v>
      </c>
      <c r="F26" t="s">
        <v>143</v>
      </c>
      <c r="G26" t="s">
        <v>181</v>
      </c>
      <c r="H26" t="s">
        <v>145</v>
      </c>
      <c r="I26" t="s">
        <v>60</v>
      </c>
      <c r="J26" t="s">
        <v>259</v>
      </c>
      <c r="K26" t="s">
        <v>260</v>
      </c>
      <c r="L26" t="s">
        <v>40</v>
      </c>
      <c r="M26" t="s">
        <v>129</v>
      </c>
      <c r="N26" s="106">
        <v>35357.410000000003</v>
      </c>
    </row>
    <row r="27" spans="1:16">
      <c r="A27" s="107" t="str">
        <f t="shared" si="0"/>
        <v>4257 4 085321</v>
      </c>
      <c r="B27" t="s">
        <v>60</v>
      </c>
      <c r="C27" t="s">
        <v>138</v>
      </c>
      <c r="D27" t="s">
        <v>237</v>
      </c>
      <c r="E27" t="s">
        <v>199</v>
      </c>
      <c r="F27" t="s">
        <v>143</v>
      </c>
      <c r="G27" t="s">
        <v>181</v>
      </c>
      <c r="H27" t="s">
        <v>145</v>
      </c>
      <c r="I27" t="s">
        <v>60</v>
      </c>
      <c r="J27" t="s">
        <v>193</v>
      </c>
      <c r="K27" t="s">
        <v>194</v>
      </c>
      <c r="L27" t="s">
        <v>40</v>
      </c>
      <c r="M27" t="s">
        <v>129</v>
      </c>
      <c r="N27" s="106">
        <v>8489320</v>
      </c>
      <c r="O27" s="106">
        <v>4189320</v>
      </c>
      <c r="P27" s="106">
        <v>4189320</v>
      </c>
    </row>
    <row r="28" spans="1:16">
      <c r="A28" s="107" t="str">
        <f t="shared" si="0"/>
        <v>4257 3 085321</v>
      </c>
      <c r="B28" t="s">
        <v>60</v>
      </c>
      <c r="C28" t="s">
        <v>138</v>
      </c>
      <c r="D28" t="s">
        <v>237</v>
      </c>
      <c r="E28" t="s">
        <v>199</v>
      </c>
      <c r="F28" t="s">
        <v>143</v>
      </c>
      <c r="G28" t="s">
        <v>181</v>
      </c>
      <c r="H28" t="s">
        <v>145</v>
      </c>
      <c r="I28" t="s">
        <v>60</v>
      </c>
      <c r="J28" t="s">
        <v>193</v>
      </c>
      <c r="K28" t="s">
        <v>194</v>
      </c>
      <c r="L28" t="s">
        <v>39</v>
      </c>
      <c r="M28" t="s">
        <v>123</v>
      </c>
      <c r="N28" s="106">
        <v>412339</v>
      </c>
    </row>
    <row r="29" spans="1:16">
      <c r="A29" s="107" t="str">
        <f t="shared" si="0"/>
        <v>4257 4 085322</v>
      </c>
      <c r="B29" t="s">
        <v>60</v>
      </c>
      <c r="C29" t="s">
        <v>138</v>
      </c>
      <c r="D29" t="s">
        <v>235</v>
      </c>
      <c r="E29" t="s">
        <v>199</v>
      </c>
      <c r="F29" t="s">
        <v>143</v>
      </c>
      <c r="G29" t="s">
        <v>181</v>
      </c>
      <c r="H29" t="s">
        <v>145</v>
      </c>
      <c r="I29" t="s">
        <v>60</v>
      </c>
      <c r="J29" t="s">
        <v>188</v>
      </c>
      <c r="K29" t="s">
        <v>189</v>
      </c>
      <c r="L29" t="s">
        <v>40</v>
      </c>
      <c r="M29" t="s">
        <v>129</v>
      </c>
      <c r="N29" s="106">
        <v>130399.2</v>
      </c>
      <c r="O29" s="106">
        <v>130399.2</v>
      </c>
      <c r="P29" s="106">
        <v>130399.2</v>
      </c>
    </row>
    <row r="30" spans="1:16">
      <c r="A30" s="107" t="str">
        <f t="shared" si="0"/>
        <v>4257 3 085322</v>
      </c>
      <c r="B30" t="s">
        <v>60</v>
      </c>
      <c r="C30" t="s">
        <v>138</v>
      </c>
      <c r="D30" t="s">
        <v>235</v>
      </c>
      <c r="E30" t="s">
        <v>199</v>
      </c>
      <c r="F30" t="s">
        <v>143</v>
      </c>
      <c r="G30" t="s">
        <v>181</v>
      </c>
      <c r="H30" t="s">
        <v>145</v>
      </c>
      <c r="I30" t="s">
        <v>60</v>
      </c>
      <c r="J30" t="s">
        <v>188</v>
      </c>
      <c r="K30" t="s">
        <v>189</v>
      </c>
      <c r="L30" t="s">
        <v>39</v>
      </c>
      <c r="M30" t="s">
        <v>123</v>
      </c>
      <c r="N30" s="106">
        <v>12434954.85</v>
      </c>
      <c r="O30" s="106">
        <v>10511807.699999999</v>
      </c>
      <c r="P30" s="106">
        <v>10511777.289999999</v>
      </c>
    </row>
    <row r="31" spans="1:16">
      <c r="A31" s="107" t="str">
        <f t="shared" si="0"/>
        <v>4257 4 096903</v>
      </c>
      <c r="B31" t="s">
        <v>60</v>
      </c>
      <c r="C31" t="s">
        <v>138</v>
      </c>
      <c r="D31" t="s">
        <v>236</v>
      </c>
      <c r="E31" t="s">
        <v>199</v>
      </c>
      <c r="F31" t="s">
        <v>143</v>
      </c>
      <c r="G31" t="s">
        <v>181</v>
      </c>
      <c r="H31" t="s">
        <v>145</v>
      </c>
      <c r="I31" t="s">
        <v>60</v>
      </c>
      <c r="J31" t="s">
        <v>152</v>
      </c>
      <c r="K31" t="s">
        <v>191</v>
      </c>
      <c r="L31" t="s">
        <v>40</v>
      </c>
      <c r="M31" t="s">
        <v>129</v>
      </c>
      <c r="N31" s="106">
        <v>10545708.369999999</v>
      </c>
      <c r="O31" s="106">
        <v>1881748.39</v>
      </c>
      <c r="P31" s="106">
        <v>1862798.94</v>
      </c>
    </row>
    <row r="32" spans="1:16">
      <c r="A32" s="107" t="str">
        <f t="shared" si="0"/>
        <v>4257 3 096903</v>
      </c>
      <c r="B32" t="s">
        <v>60</v>
      </c>
      <c r="C32" t="s">
        <v>138</v>
      </c>
      <c r="D32" t="s">
        <v>236</v>
      </c>
      <c r="E32" t="s">
        <v>199</v>
      </c>
      <c r="F32" t="s">
        <v>143</v>
      </c>
      <c r="G32" t="s">
        <v>181</v>
      </c>
      <c r="H32" t="s">
        <v>145</v>
      </c>
      <c r="I32" t="s">
        <v>60</v>
      </c>
      <c r="J32" t="s">
        <v>152</v>
      </c>
      <c r="K32" t="s">
        <v>191</v>
      </c>
      <c r="L32" t="s">
        <v>39</v>
      </c>
      <c r="M32" t="s">
        <v>123</v>
      </c>
      <c r="N32" s="106">
        <v>152830631.93000001</v>
      </c>
      <c r="O32" s="106">
        <v>138620729.78</v>
      </c>
      <c r="P32" s="106">
        <v>138343107.49000001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73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2017 - TRF3</vt:lpstr>
      <vt:lpstr>SOF 3</vt:lpstr>
      <vt:lpstr>TesGerTRF3</vt:lpstr>
      <vt:lpstr>TesGerSOF3</vt:lpstr>
      <vt:lpstr>TesGerTRF3a</vt:lpstr>
      <vt:lpstr>TesGerSOF3a</vt:lpstr>
      <vt:lpstr>'2017 - TRF3'!Area_de_impressao</vt:lpstr>
      <vt:lpstr>'SOF 3'!Area_de_impressao</vt:lpstr>
      <vt:lpstr>TesGerTRF3a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2018-01-29T20:14:29Z</cp:lastPrinted>
  <dcterms:created xsi:type="dcterms:W3CDTF">2015-01-05T19:51:42Z</dcterms:created>
  <dcterms:modified xsi:type="dcterms:W3CDTF">2018-01-29T20:20:10Z</dcterms:modified>
</cp:coreProperties>
</file>