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UPLA\Resolução 195\2022\Daco - Mapa Demonstrativo\"/>
    </mc:Choice>
  </mc:AlternateContent>
  <bookViews>
    <workbookView xWindow="0" yWindow="0" windowWidth="28800" windowHeight="11775"/>
  </bookViews>
  <sheets>
    <sheet name="TRF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#REF!</definedName>
    <definedName name="a">#REF!</definedName>
    <definedName name="_xlnm.Print_Area" localSheetId="0">'TRF 3'!$A$1:$K$88</definedName>
    <definedName name="AREANIMPRESSA" localSheetId="0">#REF!</definedName>
    <definedName name="AREANIMPRESSA">#REF!</definedName>
    <definedName name="b" localSheetId="0">#REF!</definedName>
    <definedName name="b">#REF!</definedName>
    <definedName name="_xlnm.Database" localSheetId="0">#REF!</definedName>
    <definedName name="_xlnm.Database">#REF!</definedName>
    <definedName name="ç" localSheetId="0">#REF!</definedName>
    <definedName name="ç">#REF!</definedName>
    <definedName name="COLUNADOMAPA" localSheetId="0">#REF!</definedName>
    <definedName name="COLUNADOMAPA">#REF!</definedName>
    <definedName name="d" localSheetId="0">#REF!</definedName>
    <definedName name="d">#REF!</definedName>
    <definedName name="e" localSheetId="0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 localSheetId="0">#REF!</definedName>
    <definedName name="f">#REF!</definedName>
    <definedName name="g" localSheetId="0">#REF!</definedName>
    <definedName name="g">#REF!</definedName>
    <definedName name="LINHADOMAPA" localSheetId="0">#REF!</definedName>
    <definedName name="LINHADOMAPA">#REF!</definedName>
    <definedName name="LUG1424408100339036">[3]celulas090014!$H$2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[3]celulas090014!$H$3</definedName>
    <definedName name="LUG1424408100339147">[3]celulas090014!$H$4</definedName>
    <definedName name="LUG1424408100339192">[3]celulas090014!$H$5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[3]celulas090014!$H$35</definedName>
    <definedName name="LUG1424410100339030">[3]celulas090014!$H$36</definedName>
    <definedName name="LUG1424410100339039">[3]celulas090014!$H$37</definedName>
    <definedName name="LUG1424410100339093">[3]celulas090014!$H$38</definedName>
    <definedName name="LUG1424410100449052">[3]celulas090014!$H$39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[3]celulas090014!$H$40</definedName>
    <definedName name="LUG14819156319003">[3]celulas090014!$H$41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[4]celulas090016!$H$2</definedName>
    <definedName name="LUG1624408100339039">[4]celulas090016!$H$3</definedName>
    <definedName name="LUG1624408100339047" localSheetId="0">#REF!</definedName>
    <definedName name="LUG1624408100339047">#REF!</definedName>
    <definedName name="LUG1624408100339092">[4]celulas090016!$H$4</definedName>
    <definedName name="LUG1624408100339139" localSheetId="0">#REF!</definedName>
    <definedName name="LUG1624408100339139">#REF!</definedName>
    <definedName name="LUG1624408100339147">[4]celulas090016!$H$5</definedName>
    <definedName name="LUG1624408100339192">[4]celulas090016!$H$6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[4]celulas090016!$H$42</definedName>
    <definedName name="LUG1624409100339092" localSheetId="0">#REF!</definedName>
    <definedName name="LUG1624409100339092">#REF!</definedName>
    <definedName name="LUG1624410100339030">[4]celulas090016!$H$43</definedName>
    <definedName name="LUG1624410100339036">[4]celulas090016!$H$44</definedName>
    <definedName name="LUG1624410100339037">[4]celulas090016!$H$45</definedName>
    <definedName name="LUG1624410100339039">[4]celulas090016!$H$46</definedName>
    <definedName name="LUG1624410100339092">[4]celulas090016!$H$47</definedName>
    <definedName name="LUG1624410100339093">[4]celulas090016!$H$48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[4]celulas090016!$H$14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[4]celulas090016!$H$50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[4]celulas090016!$H$27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[4]celulas090016!$H$35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[4]celulas090016!$H$37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 localSheetId="0">#REF!</definedName>
    <definedName name="LUG28816100339036">#REF!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 localSheetId="0">#REF!</definedName>
    <definedName name="LUG28855100449052">#REF!</definedName>
    <definedName name="LUG28859100339039" localSheetId="0">#REF!</definedName>
    <definedName name="LUG28859100339039">#REF!</definedName>
    <definedName name="LUG28899100319013" localSheetId="0">#REF!</definedName>
    <definedName name="LUG28899100319013">#REF!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 localSheetId="0">#REF!</definedName>
    <definedName name="LUG28900100319013">#REF!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 localSheetId="0">#REF!</definedName>
    <definedName name="LUG28900100319094">#REF!</definedName>
    <definedName name="LUG28900100319113" localSheetId="0">#REF!</definedName>
    <definedName name="LUG28900100319113">#REF!</definedName>
    <definedName name="LUG28900100339014" localSheetId="0">#REF!</definedName>
    <definedName name="LUG28900100339014">#REF!</definedName>
    <definedName name="LUG28900100339030" localSheetId="0">#REF!</definedName>
    <definedName name="LUG28900100339030">#REF!</definedName>
    <definedName name="LUG28900100339033" localSheetId="0">#REF!</definedName>
    <definedName name="LUG28900100339033">#REF!</definedName>
    <definedName name="LUG28900100339036" localSheetId="0">#REF!</definedName>
    <definedName name="LUG28900100339036">#REF!</definedName>
    <definedName name="LUG28900100339037" localSheetId="0">#REF!</definedName>
    <definedName name="LUG28900100339037">#REF!</definedName>
    <definedName name="LUG28900100339039" localSheetId="0">#REF!</definedName>
    <definedName name="LUG28900100339039">#REF!</definedName>
    <definedName name="LUG28900100339047" localSheetId="0">#REF!</definedName>
    <definedName name="LUG28900100339047">#REF!</definedName>
    <definedName name="LUG28900100339092" localSheetId="0">#REF!</definedName>
    <definedName name="LUG28900100339092">#REF!</definedName>
    <definedName name="LUG28900100339093" localSheetId="0">#REF!</definedName>
    <definedName name="LUG28900100339093">#REF!</definedName>
    <definedName name="LUG28900100339139" localSheetId="0">#REF!</definedName>
    <definedName name="LUG28900100339139">#REF!</definedName>
    <definedName name="LUG28900100339147" localSheetId="0">#REF!</definedName>
    <definedName name="LUG28900100339147">#REF!</definedName>
    <definedName name="LUG28900100449051" localSheetId="0">#REF!</definedName>
    <definedName name="LUG28900100449051">#REF!</definedName>
    <definedName name="LUG28900100449052" localSheetId="0">#REF!</definedName>
    <definedName name="LUG28900100449052">#REF!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 localSheetId="0">#REF!</definedName>
    <definedName name="LUG28905100319001">#REF!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 localSheetId="0">#REF!</definedName>
    <definedName name="LUG28905156319008">#REF!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 localSheetId="0">#REF!</definedName>
    <definedName name="LUG28909100339036">#REF!</definedName>
    <definedName name="LUG28909100339039" localSheetId="0">#REF!</definedName>
    <definedName name="LUG28909100339039">#REF!</definedName>
    <definedName name="LUG28909100339047" localSheetId="0">#REF!</definedName>
    <definedName name="LUG28909100339047">#REF!</definedName>
    <definedName name="LUG28909100339139" localSheetId="0">#REF!</definedName>
    <definedName name="LUG28909100339139">#REF!</definedName>
    <definedName name="LUG28909100339147" localSheetId="0">#REF!</definedName>
    <definedName name="LUG28909100339147">#REF!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 localSheetId="0">#REF!</definedName>
    <definedName name="m">#REF!</definedName>
    <definedName name="MÊS_ATUAL" localSheetId="0">#REF!</definedName>
    <definedName name="MÊS_ATUAL">#REF!</definedName>
    <definedName name="n" localSheetId="0">#REF!</definedName>
    <definedName name="n">#REF!</definedName>
    <definedName name="p" localSheetId="0">#REF!</definedName>
    <definedName name="p">#REF!</definedName>
    <definedName name="P148201003090" localSheetId="0">#REF!</definedName>
    <definedName name="P148201003090">#REF!</definedName>
    <definedName name="Planilha_10ÁreaTotal">[5]AC!$A$13:$A$113,[5]AC!$E$13:$E$113</definedName>
    <definedName name="Planilha_10TítCols">[5]AC!$A$13,[5]AC!$E$13</definedName>
    <definedName name="Planilha_11ÁreaTotal">[5]RO!$A$13:$A$132,[5]RO!$E$13:$E$132</definedName>
    <definedName name="Planilha_11TítCols">[5]RO!$A$13,[5]RO!$E$13</definedName>
    <definedName name="Planilha_12ÁreaTotal">[6]TRF!$A$8:$A$180,[6]TRF!$E$8:$E$180</definedName>
    <definedName name="Planilha_12TítCols">[6]TRF!$A$8,[6]TRF!$E$8</definedName>
    <definedName name="Planilha_13ÁreaTotal">[5]AP!$A$13:$A$105,[5]AP!$E$13:$E$105</definedName>
    <definedName name="Planilha_13TítCols">[5]AP!$A$13,[5]AP!$E$13</definedName>
    <definedName name="Planilha_14ÁreaTotal">[5]TO!$A$13:$A$110,[5]TO!$E$13:$E$110</definedName>
    <definedName name="Planilha_14TítCols">[5]TO!$A$13,[5]TO!$E$13</definedName>
    <definedName name="Planilha_15ÁreaTotal">[5]RR!$A$13:$A$98,[5]RR!$E$13:$E$98</definedName>
    <definedName name="Planilha_15TítCols">[5]RR!$A$13,[5]RR!$E$13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0">#REF!,#REF!</definedName>
    <definedName name="Planilha_4TítCols">#REF!,#REF!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[5]MG!$A$13:$A$224,[5]MG!$E$13:$E$224</definedName>
    <definedName name="Planilha_6TítCols">[5]MG!$A$13,[5]MG!$E$13</definedName>
    <definedName name="Planilha_7ÁreaTotal">[5]MT!$A$13:$A$138,[5]MT!$E$13:$E$138</definedName>
    <definedName name="Planilha_7TítCols">[5]MT!$A$13,[5]MT!$E$13</definedName>
    <definedName name="Planilha_8ÁreaTotal">[5]GO!$A$13:$A$152,[5]GO!$E$13:$E$152</definedName>
    <definedName name="Planilha_8TítCols">[5]GO!$A$13,[5]GO!$E$13</definedName>
    <definedName name="Planilha_9ÁreaTotal">[5]DF!$A$13:$A$163,[5]DF!$E$13:$E$163</definedName>
    <definedName name="Planilha_9TítCols">[5]DF!$A$13,[5]DF!$E$13</definedName>
    <definedName name="Q" localSheetId="0">#REF!</definedName>
    <definedName name="Q">#REF!</definedName>
    <definedName name="s" localSheetId="0">#REF!</definedName>
    <definedName name="s">#REF!</definedName>
    <definedName name="teste" localSheetId="0">#REF!</definedName>
    <definedName name="teste">#REF!</definedName>
    <definedName name="_xlnm.Print_Titles" localSheetId="0">'TRF 3'!$8:$9</definedName>
    <definedName name="TOTAL_GERAL">[7]Cons!$B$206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 localSheetId="0">#REF!</definedName>
    <definedName name="UG28816100339036">#REF!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 localSheetId="0">#REF!</definedName>
    <definedName name="UG28855100449052">#REF!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 localSheetId="0">#REF!</definedName>
    <definedName name="UG28899100319013">#REF!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 localSheetId="0">#REF!</definedName>
    <definedName name="UG28900100319013">#REF!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 localSheetId="0">#REF!</definedName>
    <definedName name="UG28900100319094">#REF!</definedName>
    <definedName name="UG28900100319113" localSheetId="0">#REF!</definedName>
    <definedName name="UG28900100319113">#REF!</definedName>
    <definedName name="UG28900100339014" localSheetId="0">#REF!</definedName>
    <definedName name="UG28900100339014">#REF!</definedName>
    <definedName name="UG28900100339030" localSheetId="0">#REF!</definedName>
    <definedName name="UG28900100339030">#REF!</definedName>
    <definedName name="UG28900100339033" localSheetId="0">#REF!</definedName>
    <definedName name="UG28900100339033">#REF!</definedName>
    <definedName name="UG28900100339036" localSheetId="0">#REF!</definedName>
    <definedName name="UG28900100339036">#REF!</definedName>
    <definedName name="UG28900100339037" localSheetId="0">#REF!</definedName>
    <definedName name="UG28900100339037">#REF!</definedName>
    <definedName name="UG28900100339039" localSheetId="0">#REF!</definedName>
    <definedName name="UG28900100339039">#REF!</definedName>
    <definedName name="UG28900100339047" localSheetId="0">#REF!</definedName>
    <definedName name="UG28900100339047">#REF!</definedName>
    <definedName name="UG28900100339092" localSheetId="0">#REF!</definedName>
    <definedName name="UG28900100339092">#REF!</definedName>
    <definedName name="UG28900100339093" localSheetId="0">#REF!</definedName>
    <definedName name="UG28900100339093">#REF!</definedName>
    <definedName name="UG28900100339139" localSheetId="0">#REF!</definedName>
    <definedName name="UG28900100339139">#REF!</definedName>
    <definedName name="UG28900100339147" localSheetId="0">#REF!</definedName>
    <definedName name="UG28900100339147">#REF!</definedName>
    <definedName name="UG28900100449051" localSheetId="0">#REF!</definedName>
    <definedName name="UG28900100449051">#REF!</definedName>
    <definedName name="UG28900100449052" localSheetId="0">#REF!</definedName>
    <definedName name="UG28900100449052">#REF!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 localSheetId="0">#REF!</definedName>
    <definedName name="UG28905100319001">#REF!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 localSheetId="0">#REF!</definedName>
    <definedName name="UG28905156319008">#REF!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 localSheetId="0">#REF!</definedName>
    <definedName name="UG28909100339036">#REF!</definedName>
    <definedName name="UG28909100339039" localSheetId="0">#REF!</definedName>
    <definedName name="UG28909100339039">#REF!</definedName>
    <definedName name="UG28909100339047" localSheetId="0">#REF!</definedName>
    <definedName name="UG28909100339047">#REF!</definedName>
    <definedName name="UG28909100339139" localSheetId="0">#REF!</definedName>
    <definedName name="UG28909100339139">#REF!</definedName>
    <definedName name="UG28909100339147" localSheetId="0">#REF!</definedName>
    <definedName name="UG28909100339147">#REF!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V" localSheetId="0">#REF!</definedName>
    <definedName name="V">#REF!</definedName>
    <definedName name="x" localSheetId="0">#REF!</definedName>
    <definedName name="x">#REF!</definedName>
    <definedName name="z" localSheetId="0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F86" i="1"/>
  <c r="E86" i="1"/>
  <c r="F84" i="1"/>
  <c r="I83" i="1"/>
  <c r="I84" i="1" s="1"/>
  <c r="H83" i="1"/>
  <c r="H84" i="1" s="1"/>
  <c r="G83" i="1"/>
  <c r="G84" i="1" s="1"/>
  <c r="F83" i="1"/>
  <c r="E83" i="1"/>
  <c r="E84" i="1" s="1"/>
  <c r="K81" i="1"/>
  <c r="J81" i="1"/>
  <c r="I81" i="1"/>
  <c r="H81" i="1"/>
  <c r="G81" i="1"/>
  <c r="F81" i="1"/>
  <c r="E81" i="1"/>
  <c r="G78" i="1"/>
  <c r="F78" i="1"/>
  <c r="E78" i="1"/>
  <c r="I77" i="1"/>
  <c r="G77" i="1"/>
  <c r="F77" i="1"/>
  <c r="E77" i="1"/>
  <c r="G76" i="1"/>
  <c r="F76" i="1"/>
  <c r="E76" i="1"/>
  <c r="G75" i="1"/>
  <c r="G79" i="1" s="1"/>
  <c r="F75" i="1"/>
  <c r="F79" i="1" s="1"/>
  <c r="E75" i="1"/>
  <c r="E79" i="1" s="1"/>
  <c r="F72" i="1"/>
  <c r="I71" i="1"/>
  <c r="G71" i="1"/>
  <c r="F71" i="1"/>
  <c r="E71" i="1"/>
  <c r="E72" i="1" s="1"/>
  <c r="E88" i="1" s="1"/>
  <c r="G70" i="1"/>
  <c r="G72" i="1" s="1"/>
  <c r="G88" i="1" s="1"/>
  <c r="F70" i="1"/>
  <c r="E70" i="1"/>
  <c r="H61" i="1"/>
  <c r="K60" i="1"/>
  <c r="K86" i="1" s="1"/>
  <c r="J60" i="1"/>
  <c r="J86" i="1" s="1"/>
  <c r="I60" i="1"/>
  <c r="I86" i="1" s="1"/>
  <c r="H60" i="1"/>
  <c r="H86" i="1" s="1"/>
  <c r="K59" i="1"/>
  <c r="J59" i="1"/>
  <c r="I59" i="1"/>
  <c r="H59" i="1"/>
  <c r="K58" i="1"/>
  <c r="K83" i="1" s="1"/>
  <c r="K84" i="1" s="1"/>
  <c r="J58" i="1"/>
  <c r="J83" i="1" s="1"/>
  <c r="J84" i="1" s="1"/>
  <c r="I58" i="1"/>
  <c r="H58" i="1"/>
  <c r="H57" i="1"/>
  <c r="K56" i="1"/>
  <c r="J56" i="1"/>
  <c r="I56" i="1"/>
  <c r="H56" i="1"/>
  <c r="H55" i="1"/>
  <c r="K54" i="1"/>
  <c r="J54" i="1"/>
  <c r="I54" i="1"/>
  <c r="H54" i="1"/>
  <c r="K53" i="1"/>
  <c r="J53" i="1"/>
  <c r="I53" i="1"/>
  <c r="H53" i="1"/>
  <c r="K52" i="1"/>
  <c r="J52" i="1"/>
  <c r="I52" i="1"/>
  <c r="H52" i="1"/>
  <c r="K51" i="1"/>
  <c r="J51" i="1"/>
  <c r="I51" i="1"/>
  <c r="H51" i="1"/>
  <c r="K50" i="1"/>
  <c r="J50" i="1"/>
  <c r="I50" i="1"/>
  <c r="H50" i="1"/>
  <c r="K49" i="1"/>
  <c r="J49" i="1"/>
  <c r="I49" i="1"/>
  <c r="H49" i="1"/>
  <c r="K48" i="1"/>
  <c r="J48" i="1"/>
  <c r="I48" i="1"/>
  <c r="H48" i="1"/>
  <c r="F48" i="1"/>
  <c r="K47" i="1"/>
  <c r="J47" i="1"/>
  <c r="I47" i="1"/>
  <c r="H47" i="1"/>
  <c r="K46" i="1"/>
  <c r="J46" i="1"/>
  <c r="I46" i="1"/>
  <c r="H46" i="1"/>
  <c r="F46" i="1"/>
  <c r="K45" i="1"/>
  <c r="J45" i="1"/>
  <c r="I45" i="1"/>
  <c r="H45" i="1"/>
  <c r="H44" i="1"/>
  <c r="H40" i="1"/>
  <c r="H39" i="1"/>
  <c r="K36" i="1"/>
  <c r="J36" i="1"/>
  <c r="I36" i="1"/>
  <c r="H36" i="1"/>
  <c r="K35" i="1"/>
  <c r="J35" i="1"/>
  <c r="I35" i="1"/>
  <c r="H35" i="1"/>
  <c r="K34" i="1"/>
  <c r="K78" i="1" s="1"/>
  <c r="J34" i="1"/>
  <c r="J78" i="1" s="1"/>
  <c r="I34" i="1"/>
  <c r="I78" i="1" s="1"/>
  <c r="H34" i="1"/>
  <c r="H33" i="1"/>
  <c r="H32" i="1"/>
  <c r="H78" i="1" s="1"/>
  <c r="K31" i="1"/>
  <c r="K75" i="1" s="1"/>
  <c r="J31" i="1"/>
  <c r="J75" i="1" s="1"/>
  <c r="I31" i="1"/>
  <c r="I75" i="1" s="1"/>
  <c r="H31" i="1"/>
  <c r="H75" i="1" s="1"/>
  <c r="K29" i="1"/>
  <c r="K77" i="1" s="1"/>
  <c r="J29" i="1"/>
  <c r="J77" i="1" s="1"/>
  <c r="I29" i="1"/>
  <c r="H29" i="1"/>
  <c r="H77" i="1" s="1"/>
  <c r="K27" i="1"/>
  <c r="J27" i="1"/>
  <c r="I27" i="1"/>
  <c r="H27" i="1"/>
  <c r="K26" i="1"/>
  <c r="J26" i="1"/>
  <c r="I26" i="1"/>
  <c r="H26" i="1"/>
  <c r="K25" i="1"/>
  <c r="J25" i="1"/>
  <c r="I25" i="1"/>
  <c r="H25" i="1"/>
  <c r="H24" i="1"/>
  <c r="K23" i="1"/>
  <c r="J23" i="1"/>
  <c r="I23" i="1"/>
  <c r="H23" i="1"/>
  <c r="K22" i="1"/>
  <c r="K76" i="1" s="1"/>
  <c r="J22" i="1"/>
  <c r="J76" i="1" s="1"/>
  <c r="I22" i="1"/>
  <c r="I76" i="1" s="1"/>
  <c r="H22" i="1"/>
  <c r="H76" i="1" s="1"/>
  <c r="I21" i="1"/>
  <c r="G21" i="1"/>
  <c r="F21" i="1"/>
  <c r="E21" i="1"/>
  <c r="K16" i="1"/>
  <c r="J16" i="1"/>
  <c r="I16" i="1"/>
  <c r="H16" i="1"/>
  <c r="K13" i="1"/>
  <c r="K70" i="1" s="1"/>
  <c r="J13" i="1"/>
  <c r="J70" i="1" s="1"/>
  <c r="I13" i="1"/>
  <c r="I70" i="1" s="1"/>
  <c r="I72" i="1" s="1"/>
  <c r="H13" i="1"/>
  <c r="H21" i="1" s="1"/>
  <c r="H12" i="1"/>
  <c r="G12" i="1"/>
  <c r="G67" i="1" s="1"/>
  <c r="F12" i="1"/>
  <c r="F67" i="1" s="1"/>
  <c r="E12" i="1"/>
  <c r="E67" i="1" s="1"/>
  <c r="K11" i="1"/>
  <c r="J11" i="1"/>
  <c r="I11" i="1"/>
  <c r="H11" i="1"/>
  <c r="K10" i="1"/>
  <c r="K12" i="1" s="1"/>
  <c r="J10" i="1"/>
  <c r="J12" i="1" s="1"/>
  <c r="I10" i="1"/>
  <c r="I12" i="1" s="1"/>
  <c r="I67" i="1" s="1"/>
  <c r="H10" i="1"/>
  <c r="H71" i="1" s="1"/>
  <c r="K79" i="1" l="1"/>
  <c r="I88" i="1"/>
  <c r="J72" i="1"/>
  <c r="J88" i="1" s="1"/>
  <c r="I79" i="1"/>
  <c r="F88" i="1"/>
  <c r="H79" i="1"/>
  <c r="K67" i="1"/>
  <c r="H67" i="1"/>
  <c r="J79" i="1"/>
  <c r="J21" i="1"/>
  <c r="J67" i="1" s="1"/>
  <c r="J71" i="1"/>
  <c r="H70" i="1"/>
  <c r="H72" i="1" s="1"/>
  <c r="K21" i="1"/>
  <c r="K71" i="1"/>
  <c r="K72" i="1" s="1"/>
  <c r="K88" i="1" s="1"/>
  <c r="H88" i="1" l="1"/>
</calcChain>
</file>

<file path=xl/sharedStrings.xml><?xml version="1.0" encoding="utf-8"?>
<sst xmlns="http://schemas.openxmlformats.org/spreadsheetml/2006/main" count="153" uniqueCount="99">
  <si>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</si>
  <si>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</si>
  <si>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</si>
  <si>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</si>
  <si>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>Demonstrativo da Execução Orçamentária da Justiça Federal - 2022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</si>
  <si>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</si>
  <si>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</si>
  <si>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</si>
  <si>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</si>
  <si>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</si>
  <si>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</si>
  <si>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CONTINGENCIADO/BLOQUEADO</t>
  </si>
  <si>
    <t>ORÇAMENTO FINAL</t>
  </si>
  <si>
    <t>DESPESA     EMPENHADA</t>
  </si>
  <si>
    <t>DESPESA       LIQUIDADA</t>
  </si>
  <si>
    <t>DESPESA                   PAGA</t>
  </si>
  <si>
    <t>SUPLEMENT/CANC</t>
  </si>
  <si>
    <t>PESSOAL</t>
  </si>
  <si>
    <t>0181</t>
  </si>
  <si>
    <t xml:space="preserve">PAGAMENTO DE APOSENTADORIAS E PENSÕES </t>
  </si>
  <si>
    <t>1</t>
  </si>
  <si>
    <t>00S6</t>
  </si>
  <si>
    <t>BENEFÍCIO ESPECIAL E DEMAIS COMPLEMENTAÇÕES DE APOSENTADORIAS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</si>
  <si>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</si>
  <si>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</si>
  <si>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</si>
  <si>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</si>
  <si>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</si>
  <si>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</si>
  <si>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</si>
  <si>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</si>
  <si>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</si>
  <si>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</si>
  <si>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</si>
  <si>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</si>
  <si>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</si>
  <si>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</si>
  <si>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</si>
  <si>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</si>
  <si>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</si>
  <si>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</si>
  <si>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</si>
  <si>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</si>
  <si>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CIVIS, EMPREGADOS ,MILITARES E SEUS DEPENDENTES  NACIONAL - PO 0001</t>
  </si>
  <si>
    <t>3</t>
  </si>
  <si>
    <t>4</t>
  </si>
  <si>
    <t>AMOS - EXAMES PERIÓDICOS PO 0002</t>
  </si>
  <si>
    <t>212B</t>
  </si>
  <si>
    <t>ASSISTÊNCIA PRÉ-ESCOLAR AOS DEPENDENTES De SERVIDORES CIVIS E DE EMPREGADOS - PO 0001</t>
  </si>
  <si>
    <t>AUXÍLIO-TRANSPORTE AOS SERVIDORES E EMPREGADOS - PO 0003</t>
  </si>
  <si>
    <t>AUXÍLIO-ALIMENTAÇÃO AOS SERVIDORES E EMPREGADOS - PO 0005</t>
  </si>
  <si>
    <t>PASSIVO DE AUXÍLIO-ALIMENTAÇÃO DE MAGISTRADOS - PO 0002</t>
  </si>
  <si>
    <t>BENEFICIOS ASSISTENCIAIS DECORRENTES DO AUXILIO-FUNERAL E NATALIDADE - PO 0009</t>
  </si>
  <si>
    <t>MONTEPIO</t>
  </si>
  <si>
    <t>0536</t>
  </si>
  <si>
    <t>RESTITUIÇÃO DE VALORES RECOLHIDOS AO MONTEPIO CIVIL</t>
  </si>
  <si>
    <t>AJ</t>
  </si>
  <si>
    <t>4224</t>
  </si>
  <si>
    <t xml:space="preserve">ASSISTÊNCIA JURÍDICA A PESSOAS CARENTES  </t>
  </si>
  <si>
    <t>atividades</t>
  </si>
  <si>
    <t>219I</t>
  </si>
  <si>
    <t>PUBLICIDADE INSTITUCIONAL E DE UTILIDADE PÚBLICA - PO 0000</t>
  </si>
  <si>
    <t>RÁDIO E TV JUSTIÇA  - PO 0002</t>
  </si>
  <si>
    <t>4257</t>
  </si>
  <si>
    <t>JULGAMENTO DE CAUSAS NA JUSTIÇA FEDERAL - PO 0000</t>
  </si>
  <si>
    <t>CAPACITAÇÃO DE RECURSOS HUMANOS - PO 0002</t>
  </si>
  <si>
    <t>MODERNIZAÇÃO DE INSTALAÇÕES DA JUSTIÇA FEDERAL - PO 0003</t>
  </si>
  <si>
    <t>MODERNIZAÇÃO DE INSTALAÇÕES DA JUSTIÇA FEDERAL -  PO 0003</t>
  </si>
  <si>
    <t>ESTUDOS E PESQUISAS - PO 0006</t>
  </si>
  <si>
    <t>MODERNIZAÇÃO TECNOLÓGICA E GESTÃO DA INFORMAÇÃO NA JF - MTGI - PO 0008</t>
  </si>
  <si>
    <t>FORMAÇÃO E APERFEIÇOAMENTO DE MAGISTRADOS - FAM - PO 0009</t>
  </si>
  <si>
    <t>AÇÕES DE INFORMÁTICA - AI - PO 0010</t>
  </si>
  <si>
    <t>AÇÕES DE GESTÃO E CONTROLE DE PRECATÓRIOS - PO 0015</t>
  </si>
  <si>
    <t>SEGURANÇA DA INFORMAÇÃO - PO SEG0</t>
  </si>
  <si>
    <t>216H</t>
  </si>
  <si>
    <t>AMMM - AJUDA D CUSTO PARA MORADIA A MAGISTRADOS E MEMBROS DO MIN, PUBLICO</t>
  </si>
  <si>
    <t xml:space="preserve">AMOA - AUXÍLIO MORADIA PARA OUTROS AGENTES PÚBLICOS </t>
  </si>
  <si>
    <t>RESERVA DE CONTINGENCIA</t>
  </si>
  <si>
    <t>219Z</t>
  </si>
  <si>
    <t>REFORMA DO EDIFÍCIO-SEDE DO TRIBUNAL REGIONAL FEDERAL DA 3. REGIÃO EM SÃO PAULO - SP (2ª ETAPA)</t>
  </si>
  <si>
    <t>15TN</t>
  </si>
  <si>
    <t>AQUISIÇÃO DE IMÓVEIS PARA O FUNCIONAMENTO DO TRF DA 3ª REGIÃO - SP - UNIDADE "J"</t>
  </si>
  <si>
    <t>5</t>
  </si>
  <si>
    <t>PROJETOS</t>
  </si>
  <si>
    <t>151W</t>
  </si>
  <si>
    <t>DESENV. IMPLANT. SIST. PROCESSO JUDICIAL ELETRÔNICO NA JF - PJE</t>
  </si>
  <si>
    <t>Operações Especiais</t>
  </si>
  <si>
    <t>BENEFÍCIOS E PENSÕES INDENIZATÓRIAS</t>
  </si>
  <si>
    <t>RESERVA DE COTINGENCIA</t>
  </si>
  <si>
    <t>OZ01</t>
  </si>
  <si>
    <t>9</t>
  </si>
  <si>
    <t>ATIVO</t>
  </si>
  <si>
    <t>INATIVO</t>
  </si>
  <si>
    <t>TOTAL</t>
  </si>
  <si>
    <t>ATIVIDADES</t>
  </si>
  <si>
    <t>BENEFÍCIOS (AA, APE. AMOS e AT)</t>
  </si>
  <si>
    <t xml:space="preserve">OUTROS BENEFÍCIOS (AUX. NATALIDADE, AUX. FUNERAL e PASSIVO) </t>
  </si>
  <si>
    <t>OUTRAS DESPESAS</t>
  </si>
  <si>
    <t>OPERAÇÕES ESPECIAIS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</si>
</sst>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0_ ;[Red]\-#,##0.00\ "/>
    <numFmt numFmtId="166" formatCode="#,##0_ ;[Red]\-#,##0\ "/>
    <numFmt numFmtId="167" formatCode="#,##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49" fontId="2" fillId="0" borderId="0" xfId="0" applyNumberFormat="1" applyFont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3" fillId="0" borderId="0" xfId="0" applyFont="1" applyFill="1"/>
    <xf numFmtId="49" fontId="4" fillId="3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wrapText="1"/>
    </xf>
    <xf numFmtId="49" fontId="0" fillId="0" borderId="0" xfId="0" applyNumberFormat="1" applyFont="1" applyAlignment="1">
      <alignment wrapText="1"/>
    </xf>
    <xf numFmtId="49" fontId="0" fillId="4" borderId="4" xfId="0" applyNumberFormat="1" applyFont="1" applyFill="1" applyBorder="1" applyAlignment="1">
      <alignment horizontal="center" vertical="center" wrapText="1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6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0" fontId="5" fillId="2" borderId="0" xfId="0" applyFont="1" applyFill="1"/>
    <xf numFmtId="0" fontId="5" fillId="5" borderId="0" xfId="0" applyFont="1" applyFill="1"/>
    <xf numFmtId="0" fontId="2" fillId="0" borderId="8" xfId="0" applyFont="1" applyBorder="1" applyAlignment="1">
      <alignment horizontal="center" vertical="center" textRotation="255"/>
    </xf>
    <xf numFmtId="49" fontId="1" fillId="3" borderId="7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/>
    </xf>
    <xf numFmtId="49" fontId="2" fillId="6" borderId="9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3" fontId="1" fillId="6" borderId="7" xfId="0" applyNumberFormat="1" applyFont="1" applyFill="1" applyBorder="1" applyAlignment="1">
      <alignment horizontal="right"/>
    </xf>
    <xf numFmtId="164" fontId="1" fillId="6" borderId="7" xfId="0" applyNumberFormat="1" applyFont="1" applyFill="1" applyBorder="1" applyAlignment="1">
      <alignment horizontal="right"/>
    </xf>
    <xf numFmtId="49" fontId="2" fillId="3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0" fontId="5" fillId="5" borderId="0" xfId="0" applyFont="1" applyFill="1" applyBorder="1"/>
    <xf numFmtId="49" fontId="6" fillId="3" borderId="7" xfId="0" applyNumberFormat="1" applyFont="1" applyFill="1" applyBorder="1" applyAlignment="1">
      <alignment horizontal="left" wrapText="1"/>
    </xf>
    <xf numFmtId="164" fontId="1" fillId="2" borderId="7" xfId="0" applyNumberFormat="1" applyFont="1" applyFill="1" applyBorder="1" applyAlignment="1">
      <alignment horizontal="right"/>
    </xf>
    <xf numFmtId="49" fontId="2" fillId="3" borderId="4" xfId="0" applyNumberFormat="1" applyFont="1" applyFill="1" applyBorder="1" applyAlignment="1">
      <alignment horizontal="left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justify" vertical="center" wrapText="1"/>
    </xf>
    <xf numFmtId="3" fontId="1" fillId="3" borderId="7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textRotation="255"/>
    </xf>
    <xf numFmtId="49" fontId="2" fillId="7" borderId="9" xfId="0" applyNumberFormat="1" applyFont="1" applyFill="1" applyBorder="1" applyAlignment="1">
      <alignment horizontal="center" vertical="center"/>
    </xf>
    <xf numFmtId="49" fontId="2" fillId="7" borderId="10" xfId="0" applyNumberFormat="1" applyFont="1" applyFill="1" applyBorder="1" applyAlignment="1">
      <alignment horizontal="center" vertical="center"/>
    </xf>
    <xf numFmtId="3" fontId="1" fillId="7" borderId="7" xfId="0" applyNumberFormat="1" applyFont="1" applyFill="1" applyBorder="1" applyAlignment="1">
      <alignment horizontal="right"/>
    </xf>
    <xf numFmtId="164" fontId="1" fillId="7" borderId="7" xfId="0" applyNumberFormat="1" applyFont="1" applyFill="1" applyBorder="1" applyAlignment="1">
      <alignment horizontal="right"/>
    </xf>
    <xf numFmtId="0" fontId="5" fillId="0" borderId="0" xfId="0" applyFont="1" applyBorder="1"/>
    <xf numFmtId="0" fontId="3" fillId="0" borderId="1" xfId="0" applyFont="1" applyBorder="1" applyAlignment="1">
      <alignment horizontal="center" vertical="center" textRotation="255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textRotation="255"/>
    </xf>
    <xf numFmtId="49" fontId="2" fillId="3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38" fontId="1" fillId="0" borderId="3" xfId="2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49" fontId="2" fillId="0" borderId="1" xfId="0" applyNumberFormat="1" applyFont="1" applyFill="1" applyBorder="1" applyAlignment="1">
      <alignment horizontal="left" vertical="center" wrapText="1"/>
    </xf>
    <xf numFmtId="3" fontId="1" fillId="0" borderId="7" xfId="3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right"/>
    </xf>
    <xf numFmtId="165" fontId="1" fillId="0" borderId="11" xfId="4" applyNumberFormat="1" applyFont="1" applyFill="1" applyBorder="1"/>
    <xf numFmtId="49" fontId="2" fillId="0" borderId="7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9" fontId="8" fillId="0" borderId="4" xfId="0" applyNumberFormat="1" applyFont="1" applyFill="1" applyBorder="1" applyAlignment="1">
      <alignment horizontal="left" vertical="center" wrapText="1"/>
    </xf>
    <xf numFmtId="38" fontId="1" fillId="0" borderId="3" xfId="0" applyNumberFormat="1" applyFont="1" applyFill="1" applyBorder="1"/>
    <xf numFmtId="49" fontId="8" fillId="0" borderId="4" xfId="0" applyNumberFormat="1" applyFont="1" applyFill="1" applyBorder="1" applyAlignment="1">
      <alignment horizontal="left" vertical="center" wrapText="1"/>
    </xf>
    <xf numFmtId="38" fontId="1" fillId="0" borderId="11" xfId="0" applyNumberFormat="1" applyFont="1" applyFill="1" applyBorder="1"/>
    <xf numFmtId="49" fontId="2" fillId="3" borderId="4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3" fontId="0" fillId="0" borderId="7" xfId="0" quotePrefix="1" applyNumberFormat="1" applyFont="1" applyFill="1" applyBorder="1" applyAlignment="1">
      <alignment horizontal="right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vertical="center" wrapText="1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49" fontId="2" fillId="3" borderId="10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3" fontId="2" fillId="3" borderId="4" xfId="0" applyNumberFormat="1" applyFont="1" applyFill="1" applyBorder="1"/>
    <xf numFmtId="164" fontId="2" fillId="3" borderId="4" xfId="0" applyNumberFormat="1" applyFont="1" applyFill="1" applyBorder="1"/>
    <xf numFmtId="3" fontId="5" fillId="2" borderId="0" xfId="0" applyNumberFormat="1" applyFont="1" applyFill="1" applyBorder="1"/>
    <xf numFmtId="3" fontId="5" fillId="0" borderId="0" xfId="0" applyNumberFormat="1" applyFont="1" applyBorder="1"/>
    <xf numFmtId="49" fontId="9" fillId="3" borderId="0" xfId="0" applyNumberFormat="1" applyFont="1" applyFill="1" applyBorder="1"/>
    <xf numFmtId="3" fontId="1" fillId="0" borderId="0" xfId="0" applyNumberFormat="1" applyFont="1" applyBorder="1"/>
    <xf numFmtId="164" fontId="1" fillId="0" borderId="0" xfId="0" applyNumberFormat="1" applyFont="1" applyBorder="1"/>
    <xf numFmtId="3" fontId="5" fillId="0" borderId="0" xfId="0" applyNumberFormat="1" applyFont="1"/>
    <xf numFmtId="49" fontId="8" fillId="8" borderId="13" xfId="0" applyNumberFormat="1" applyFont="1" applyFill="1" applyBorder="1" applyAlignment="1">
      <alignment horizontal="left"/>
    </xf>
    <xf numFmtId="49" fontId="8" fillId="8" borderId="14" xfId="0" applyNumberFormat="1" applyFont="1" applyFill="1" applyBorder="1" applyAlignment="1">
      <alignment horizontal="left"/>
    </xf>
    <xf numFmtId="3" fontId="1" fillId="0" borderId="15" xfId="0" applyNumberFormat="1" applyFont="1" applyFill="1" applyBorder="1"/>
    <xf numFmtId="164" fontId="1" fillId="0" borderId="15" xfId="0" applyNumberFormat="1" applyFont="1" applyFill="1" applyBorder="1"/>
    <xf numFmtId="3" fontId="5" fillId="2" borderId="0" xfId="0" applyNumberFormat="1" applyFont="1" applyFill="1"/>
    <xf numFmtId="49" fontId="10" fillId="0" borderId="16" xfId="0" applyNumberFormat="1" applyFont="1" applyBorder="1" applyAlignment="1">
      <alignment horizontal="left"/>
    </xf>
    <xf numFmtId="49" fontId="10" fillId="0" borderId="17" xfId="0" applyNumberFormat="1" applyFont="1" applyBorder="1" applyAlignment="1">
      <alignment horizontal="left"/>
    </xf>
    <xf numFmtId="3" fontId="1" fillId="0" borderId="18" xfId="0" applyNumberFormat="1" applyFont="1" applyFill="1" applyBorder="1" applyAlignment="1">
      <alignment vertical="center"/>
    </xf>
    <xf numFmtId="164" fontId="1" fillId="0" borderId="18" xfId="0" applyNumberFormat="1" applyFont="1" applyFill="1" applyBorder="1" applyAlignment="1">
      <alignment vertical="center"/>
    </xf>
    <xf numFmtId="49" fontId="8" fillId="0" borderId="19" xfId="0" applyNumberFormat="1" applyFont="1" applyBorder="1" applyAlignment="1">
      <alignment horizontal="left"/>
    </xf>
    <xf numFmtId="49" fontId="8" fillId="0" borderId="20" xfId="0" applyNumberFormat="1" applyFont="1" applyBorder="1" applyAlignment="1">
      <alignment horizontal="left"/>
    </xf>
    <xf numFmtId="3" fontId="2" fillId="0" borderId="21" xfId="0" applyNumberFormat="1" applyFont="1" applyFill="1" applyBorder="1" applyAlignment="1">
      <alignment vertical="center"/>
    </xf>
    <xf numFmtId="164" fontId="2" fillId="0" borderId="21" xfId="0" applyNumberFormat="1" applyFont="1" applyFill="1" applyBorder="1" applyAlignment="1">
      <alignment vertical="center"/>
    </xf>
    <xf numFmtId="49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3" fillId="2" borderId="0" xfId="0" applyFont="1" applyFill="1"/>
    <xf numFmtId="49" fontId="8" fillId="8" borderId="13" xfId="0" applyNumberFormat="1" applyFont="1" applyFill="1" applyBorder="1"/>
    <xf numFmtId="49" fontId="8" fillId="8" borderId="22" xfId="0" applyNumberFormat="1" applyFont="1" applyFill="1" applyBorder="1"/>
    <xf numFmtId="49" fontId="10" fillId="0" borderId="23" xfId="0" applyNumberFormat="1" applyFont="1" applyBorder="1" applyAlignment="1">
      <alignment horizontal="left"/>
    </xf>
    <xf numFmtId="3" fontId="1" fillId="0" borderId="18" xfId="0" applyNumberFormat="1" applyFont="1" applyFill="1" applyBorder="1"/>
    <xf numFmtId="164" fontId="1" fillId="0" borderId="18" xfId="0" applyNumberFormat="1" applyFont="1" applyFill="1" applyBorder="1"/>
    <xf numFmtId="49" fontId="10" fillId="0" borderId="16" xfId="0" applyNumberFormat="1" applyFont="1" applyBorder="1" applyAlignment="1">
      <alignment horizontal="left"/>
    </xf>
    <xf numFmtId="49" fontId="10" fillId="0" borderId="23" xfId="0" applyNumberFormat="1" applyFont="1" applyBorder="1" applyAlignment="1">
      <alignment horizontal="left"/>
    </xf>
    <xf numFmtId="3" fontId="1" fillId="0" borderId="24" xfId="0" applyNumberFormat="1" applyFont="1" applyFill="1" applyBorder="1"/>
    <xf numFmtId="164" fontId="1" fillId="0" borderId="24" xfId="0" applyNumberFormat="1" applyFont="1" applyFill="1" applyBorder="1"/>
    <xf numFmtId="3" fontId="1" fillId="0" borderId="24" xfId="0" applyNumberFormat="1" applyFont="1" applyBorder="1"/>
    <xf numFmtId="164" fontId="1" fillId="0" borderId="24" xfId="0" applyNumberFormat="1" applyFont="1" applyBorder="1"/>
    <xf numFmtId="49" fontId="8" fillId="0" borderId="25" xfId="0" applyNumberFormat="1" applyFont="1" applyBorder="1" applyAlignment="1">
      <alignment horizontal="left"/>
    </xf>
    <xf numFmtId="3" fontId="2" fillId="0" borderId="21" xfId="0" applyNumberFormat="1" applyFont="1" applyFill="1" applyBorder="1"/>
    <xf numFmtId="164" fontId="2" fillId="0" borderId="21" xfId="0" applyNumberFormat="1" applyFont="1" applyFill="1" applyBorder="1"/>
    <xf numFmtId="49" fontId="10" fillId="3" borderId="0" xfId="0" applyNumberFormat="1" applyFont="1" applyFill="1" applyBorder="1"/>
    <xf numFmtId="4" fontId="10" fillId="3" borderId="0" xfId="0" applyNumberFormat="1" applyFont="1" applyFill="1" applyBorder="1" applyAlignment="1">
      <alignment horizontal="center"/>
    </xf>
    <xf numFmtId="3" fontId="2" fillId="3" borderId="0" xfId="0" applyNumberFormat="1" applyFont="1" applyFill="1" applyBorder="1"/>
    <xf numFmtId="164" fontId="2" fillId="3" borderId="0" xfId="0" applyNumberFormat="1" applyFont="1" applyFill="1" applyBorder="1"/>
    <xf numFmtId="49" fontId="8" fillId="8" borderId="9" xfId="0" applyNumberFormat="1" applyFont="1" applyFill="1" applyBorder="1"/>
    <xf numFmtId="49" fontId="8" fillId="8" borderId="26" xfId="0" applyNumberFormat="1" applyFont="1" applyFill="1" applyBorder="1"/>
    <xf numFmtId="3" fontId="2" fillId="3" borderId="27" xfId="0" applyNumberFormat="1" applyFont="1" applyFill="1" applyBorder="1"/>
    <xf numFmtId="164" fontId="2" fillId="3" borderId="27" xfId="0" applyNumberFormat="1" applyFont="1" applyFill="1" applyBorder="1"/>
    <xf numFmtId="49" fontId="8" fillId="8" borderId="22" xfId="0" applyNumberFormat="1" applyFont="1" applyFill="1" applyBorder="1" applyAlignment="1">
      <alignment horizontal="left"/>
    </xf>
    <xf numFmtId="3" fontId="1" fillId="0" borderId="15" xfId="0" applyNumberFormat="1" applyFont="1" applyFill="1" applyBorder="1" applyAlignment="1">
      <alignment vertical="center"/>
    </xf>
    <xf numFmtId="164" fontId="1" fillId="0" borderId="15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/>
    </xf>
    <xf numFmtId="3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49" fontId="2" fillId="9" borderId="28" xfId="0" applyNumberFormat="1" applyFont="1" applyFill="1" applyBorder="1"/>
    <xf numFmtId="49" fontId="2" fillId="9" borderId="29" xfId="0" applyNumberFormat="1" applyFont="1" applyFill="1" applyBorder="1"/>
    <xf numFmtId="3" fontId="2" fillId="9" borderId="30" xfId="0" applyNumberFormat="1" applyFont="1" applyFill="1" applyBorder="1"/>
    <xf numFmtId="166" fontId="2" fillId="9" borderId="30" xfId="0" applyNumberFormat="1" applyFont="1" applyFill="1" applyBorder="1"/>
    <xf numFmtId="49" fontId="1" fillId="0" borderId="0" xfId="0" applyNumberFormat="1" applyFont="1"/>
    <xf numFmtId="49" fontId="5" fillId="0" borderId="0" xfId="0" applyNumberFormat="1" applyFont="1"/>
    <xf numFmtId="3" fontId="1" fillId="0" borderId="0" xfId="1" applyNumberFormat="1"/>
  </cellXfs>
  <cellStyles count="5">
    <cellStyle name="Normal" xfId="0" builtinId="0"/>
    <cellStyle name="Normal 23" xfId="2"/>
    <cellStyle name="Normal 29" xfId="3"/>
    <cellStyle name="Normal 30" xfId="4"/>
    <cellStyle name="Vírgula" xfId="1" builtinId="3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UPLA/Resolu&#231;&#227;o%20195/2022/Daco%20-%20Consulta%20Gerencial/Resolu&#231;&#227;o%20195%20-%2012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pa%203&#170;%20Regi&#227;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olução 195 - 12104"/>
    </sheetNames>
    <sheetDataSet>
      <sheetData sheetId="0">
        <row r="3">
          <cell r="M3">
            <v>84967.74</v>
          </cell>
          <cell r="N3">
            <v>84967.74</v>
          </cell>
          <cell r="O3">
            <v>84967.74</v>
          </cell>
        </row>
        <row r="4">
          <cell r="M4">
            <v>176421912.53</v>
          </cell>
          <cell r="N4">
            <v>169807251.96000001</v>
          </cell>
          <cell r="O4">
            <v>164243296.74000001</v>
          </cell>
        </row>
        <row r="5">
          <cell r="M5">
            <v>24541.33</v>
          </cell>
          <cell r="N5">
            <v>24541.33</v>
          </cell>
          <cell r="O5">
            <v>24541.33</v>
          </cell>
        </row>
        <row r="8">
          <cell r="M8">
            <v>88120353.700000003</v>
          </cell>
          <cell r="N8">
            <v>86260249.260000005</v>
          </cell>
          <cell r="O8">
            <v>86260249.260000005</v>
          </cell>
        </row>
        <row r="9">
          <cell r="M9">
            <v>899080</v>
          </cell>
          <cell r="N9">
            <v>899080</v>
          </cell>
          <cell r="O9">
            <v>899080</v>
          </cell>
        </row>
        <row r="10">
          <cell r="M10">
            <v>697650.11</v>
          </cell>
          <cell r="N10">
            <v>697650.11</v>
          </cell>
          <cell r="O10">
            <v>697650.11</v>
          </cell>
        </row>
        <row r="11">
          <cell r="M11">
            <v>8943.2000000000007</v>
          </cell>
          <cell r="N11">
            <v>8943.2000000000007</v>
          </cell>
          <cell r="O11">
            <v>8943.2000000000007</v>
          </cell>
        </row>
        <row r="12">
          <cell r="M12">
            <v>26301786.210000001</v>
          </cell>
          <cell r="N12">
            <v>20035618.77</v>
          </cell>
          <cell r="O12">
            <v>20035618.77</v>
          </cell>
        </row>
        <row r="13">
          <cell r="M13">
            <v>439875288.64999998</v>
          </cell>
          <cell r="N13">
            <v>427506768.91000003</v>
          </cell>
          <cell r="O13">
            <v>419664640.98000002</v>
          </cell>
        </row>
        <row r="14">
          <cell r="M14">
            <v>1765947.48</v>
          </cell>
          <cell r="N14">
            <v>1765947.48</v>
          </cell>
          <cell r="O14">
            <v>1765947.48</v>
          </cell>
        </row>
        <row r="15">
          <cell r="M15">
            <v>495639.4</v>
          </cell>
          <cell r="N15">
            <v>495639.4</v>
          </cell>
          <cell r="O15">
            <v>495639.4</v>
          </cell>
        </row>
        <row r="16">
          <cell r="M16">
            <v>19264074.559999999</v>
          </cell>
          <cell r="N16">
            <v>19264074.559999999</v>
          </cell>
          <cell r="O16">
            <v>19264074.559999999</v>
          </cell>
        </row>
        <row r="17">
          <cell r="M17">
            <v>239257.92</v>
          </cell>
          <cell r="N17">
            <v>239257.92</v>
          </cell>
          <cell r="O17">
            <v>239257.92</v>
          </cell>
        </row>
        <row r="18">
          <cell r="M18">
            <v>16838.48</v>
          </cell>
          <cell r="N18">
            <v>16838.48</v>
          </cell>
          <cell r="O18">
            <v>16838.48</v>
          </cell>
        </row>
        <row r="19">
          <cell r="M19">
            <v>32633.66</v>
          </cell>
          <cell r="N19">
            <v>32633.66</v>
          </cell>
          <cell r="O19">
            <v>32633.66</v>
          </cell>
        </row>
        <row r="20">
          <cell r="M20">
            <v>6192033.2599999998</v>
          </cell>
          <cell r="N20">
            <v>814152.72</v>
          </cell>
          <cell r="O20">
            <v>803003.16</v>
          </cell>
        </row>
        <row r="21">
          <cell r="M21">
            <v>536.83000000000004</v>
          </cell>
          <cell r="N21">
            <v>536.83000000000004</v>
          </cell>
          <cell r="O21">
            <v>536.82000000000005</v>
          </cell>
        </row>
        <row r="22">
          <cell r="M22">
            <v>8653603.2100000009</v>
          </cell>
          <cell r="N22">
            <v>3179250.19</v>
          </cell>
          <cell r="O22">
            <v>3179250.19</v>
          </cell>
        </row>
        <row r="23">
          <cell r="M23">
            <v>36700807.960000001</v>
          </cell>
          <cell r="N23">
            <v>31640227.199999999</v>
          </cell>
          <cell r="O23">
            <v>31401679.489999998</v>
          </cell>
        </row>
        <row r="24">
          <cell r="M24">
            <v>605974.89</v>
          </cell>
          <cell r="N24">
            <v>568262.24</v>
          </cell>
          <cell r="O24">
            <v>568262.24</v>
          </cell>
        </row>
        <row r="25">
          <cell r="M25">
            <v>1000000</v>
          </cell>
          <cell r="N25">
            <v>1000000</v>
          </cell>
          <cell r="O25">
            <v>1000000</v>
          </cell>
        </row>
        <row r="26">
          <cell r="M26">
            <v>24780</v>
          </cell>
          <cell r="N26">
            <v>7390</v>
          </cell>
          <cell r="O26">
            <v>7390</v>
          </cell>
        </row>
        <row r="27">
          <cell r="M27">
            <v>1347561.15</v>
          </cell>
          <cell r="N27">
            <v>1347561.15</v>
          </cell>
          <cell r="O27">
            <v>1347561.15</v>
          </cell>
        </row>
        <row r="28">
          <cell r="M28">
            <v>10558705.84</v>
          </cell>
          <cell r="N28">
            <v>10114687.359999999</v>
          </cell>
          <cell r="O28">
            <v>9934040.1099999994</v>
          </cell>
        </row>
        <row r="29">
          <cell r="M29">
            <v>7516825.0499999998</v>
          </cell>
          <cell r="N29">
            <v>7115325.3799999999</v>
          </cell>
          <cell r="O29">
            <v>7111489.0700000003</v>
          </cell>
        </row>
        <row r="30">
          <cell r="M30">
            <v>4996882.0599999996</v>
          </cell>
          <cell r="N30">
            <v>4996882.0599999996</v>
          </cell>
          <cell r="O30">
            <v>4996882.0599999996</v>
          </cell>
        </row>
        <row r="31">
          <cell r="M31">
            <v>3399974.64</v>
          </cell>
          <cell r="N31">
            <v>3267948.54</v>
          </cell>
          <cell r="O31">
            <v>3267948.54</v>
          </cell>
        </row>
        <row r="32">
          <cell r="M32">
            <v>260680</v>
          </cell>
          <cell r="N32">
            <v>260680</v>
          </cell>
          <cell r="O32">
            <v>260680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F 3"/>
      <sheetName val="SEÇÕES"/>
      <sheetName val="TesGerTRF3"/>
      <sheetName val="TesGerSOF3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2"/>
  <sheetViews>
    <sheetView showGridLines="0" tabSelected="1" zoomScaleNormal="100" zoomScaleSheetLayoutView="70" workbookViewId="0"/>
  </sheetViews>
  <sheetFormatPr defaultColWidth="9.140625" defaultRowHeight="11.25" x14ac:dyDescent="0.2"/>
  <cols>
    <col min="1" max="1" width="13" style="83" customWidth="1"/>
    <col min="2" max="2" width="7.85546875" style="83" bestFit="1" customWidth="1"/>
    <col min="3" max="3" width="105.28515625" style="168" customWidth="1"/>
    <col min="4" max="4" width="6" style="168" customWidth="1"/>
    <col min="5" max="5" width="16.5703125" style="83" customWidth="1"/>
    <col min="6" max="6" width="23.140625" style="83" customWidth="1"/>
    <col min="7" max="7" width="17.42578125" style="83" hidden="1" customWidth="1"/>
    <col min="8" max="11" width="22.140625" style="83" customWidth="1"/>
    <col min="12" max="24" width="9.140625" style="32" customWidth="1"/>
    <col min="25" max="72" width="9.140625" style="32"/>
    <col min="73" max="16384" width="9.140625" style="83"/>
  </cols>
  <sheetData>
    <row r="1" spans="1:72" s="4" customFormat="1" ht="12.75" x14ac:dyDescent="0.2">
      <c r="A1" s="1" t="s">
        <v>0</v>
      </c>
      <c r="B1" s="2"/>
      <c r="C1" s="1"/>
      <c r="D1" s="1"/>
      <c r="E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</row>
    <row r="2" spans="1:72" s="4" customFormat="1" ht="12.75" x14ac:dyDescent="0.2">
      <c r="A2" s="1" t="s">
        <v>1</v>
      </c>
      <c r="B2" s="2"/>
      <c r="C2" s="1"/>
      <c r="D2" s="1"/>
      <c r="E2" s="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</row>
    <row r="3" spans="1:72" s="4" customFormat="1" ht="12.75" x14ac:dyDescent="0.2">
      <c r="A3" s="1" t="s">
        <v>2</v>
      </c>
      <c r="B3" s="2"/>
      <c r="C3" s="1"/>
      <c r="D3" s="1"/>
      <c r="E3" s="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</row>
    <row r="4" spans="1:72" s="4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72" s="4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</row>
    <row r="6" spans="1:72" s="4" customFormat="1" ht="12.75" x14ac:dyDescent="0.2">
      <c r="A6" s="7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4" customFormat="1" ht="12.75" x14ac:dyDescent="0.2">
      <c r="B7" s="8"/>
      <c r="C7" s="9"/>
      <c r="D7" s="9"/>
      <c r="E7" s="10"/>
      <c r="F7" s="10"/>
      <c r="G7" s="10"/>
      <c r="H7" s="10"/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8" customFormat="1" ht="21" customHeight="1" x14ac:dyDescent="0.2">
      <c r="A8" s="11" t="s">
        <v>6</v>
      </c>
      <c r="B8" s="12" t="s">
        <v>7</v>
      </c>
      <c r="C8" s="13"/>
      <c r="D8" s="14" t="s">
        <v>8</v>
      </c>
      <c r="E8" s="15" t="s">
        <v>9</v>
      </c>
      <c r="F8" s="16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</row>
    <row r="9" spans="1:72" s="18" customFormat="1" ht="37.5" customHeight="1" x14ac:dyDescent="0.2">
      <c r="A9" s="19"/>
      <c r="B9" s="20"/>
      <c r="C9" s="21"/>
      <c r="D9" s="22"/>
      <c r="E9" s="23"/>
      <c r="F9" s="24" t="s">
        <v>16</v>
      </c>
      <c r="G9" s="19"/>
      <c r="H9" s="19"/>
      <c r="I9" s="19"/>
      <c r="J9" s="19"/>
      <c r="K9" s="19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</row>
    <row r="10" spans="1:72" s="33" customFormat="1" ht="24.75" customHeight="1" x14ac:dyDescent="0.2">
      <c r="A10" s="25" t="s">
        <v>17</v>
      </c>
      <c r="B10" s="26" t="s">
        <v>18</v>
      </c>
      <c r="C10" s="27" t="s">
        <v>19</v>
      </c>
      <c r="D10" s="28" t="s">
        <v>20</v>
      </c>
      <c r="E10" s="29">
        <v>154190000</v>
      </c>
      <c r="F10" s="30">
        <v>22337068</v>
      </c>
      <c r="G10" s="29">
        <v>0</v>
      </c>
      <c r="H10" s="29">
        <f>E10+F10</f>
        <v>176527068</v>
      </c>
      <c r="I10" s="31">
        <f>'[1]Resolução 195 - 12104'!$M$4</f>
        <v>176421912.53</v>
      </c>
      <c r="J10" s="31">
        <f>'[1]Resolução 195 - 12104'!$N$4</f>
        <v>169807251.96000001</v>
      </c>
      <c r="K10" s="31">
        <f>'[1]Resolução 195 - 12104'!$O$4</f>
        <v>164243296.74000001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</row>
    <row r="11" spans="1:72" s="33" customFormat="1" ht="24.75" customHeight="1" x14ac:dyDescent="0.2">
      <c r="A11" s="34"/>
      <c r="B11" s="26" t="s">
        <v>21</v>
      </c>
      <c r="C11" s="27" t="s">
        <v>22</v>
      </c>
      <c r="D11" s="35" t="s">
        <v>20</v>
      </c>
      <c r="E11" s="31">
        <v>10000</v>
      </c>
      <c r="F11" s="36">
        <v>74968</v>
      </c>
      <c r="G11" s="31"/>
      <c r="H11" s="31">
        <f>E11+F11</f>
        <v>84968</v>
      </c>
      <c r="I11" s="31">
        <f>'[1]Resolução 195 - 12104'!$M$3</f>
        <v>84967.74</v>
      </c>
      <c r="J11" s="31">
        <f>'[1]Resolução 195 - 12104'!$N$3</f>
        <v>84967.74</v>
      </c>
      <c r="K11" s="31">
        <f>'[1]Resolução 195 - 12104'!$O$3</f>
        <v>84967.74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</row>
    <row r="12" spans="1:72" s="33" customFormat="1" ht="15" customHeight="1" x14ac:dyDescent="0.2">
      <c r="A12" s="34"/>
      <c r="B12" s="37" t="s">
        <v>23</v>
      </c>
      <c r="C12" s="38"/>
      <c r="D12" s="38"/>
      <c r="E12" s="39">
        <f t="shared" ref="E12:K12" si="0">SUM(E10:E11)</f>
        <v>154200000</v>
      </c>
      <c r="F12" s="40">
        <f t="shared" si="0"/>
        <v>22412036</v>
      </c>
      <c r="G12" s="39">
        <f t="shared" si="0"/>
        <v>0</v>
      </c>
      <c r="H12" s="39">
        <f t="shared" si="0"/>
        <v>176612036</v>
      </c>
      <c r="I12" s="39">
        <f t="shared" si="0"/>
        <v>176506880.27000001</v>
      </c>
      <c r="J12" s="39">
        <f t="shared" si="0"/>
        <v>169892219.70000002</v>
      </c>
      <c r="K12" s="39">
        <f t="shared" si="0"/>
        <v>164328264.48000002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</row>
    <row r="13" spans="1:72" s="33" customFormat="1" ht="24.75" customHeight="1" x14ac:dyDescent="0.2">
      <c r="A13" s="34"/>
      <c r="B13" s="41" t="s">
        <v>24</v>
      </c>
      <c r="C13" s="42" t="s">
        <v>25</v>
      </c>
      <c r="D13" s="43" t="s">
        <v>20</v>
      </c>
      <c r="E13" s="29">
        <v>415400000</v>
      </c>
      <c r="F13" s="30">
        <v>24482923</v>
      </c>
      <c r="G13" s="29">
        <v>0</v>
      </c>
      <c r="H13" s="29">
        <f>E13+F13</f>
        <v>439882923</v>
      </c>
      <c r="I13" s="31">
        <f>'[1]Resolução 195 - 12104'!$M$13</f>
        <v>439875288.64999998</v>
      </c>
      <c r="J13" s="31">
        <f>'[1]Resolução 195 - 12104'!$N$13</f>
        <v>427506768.91000003</v>
      </c>
      <c r="K13" s="31">
        <f>'[1]Resolução 195 - 12104'!$O$13</f>
        <v>419664640.98000002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</row>
    <row r="14" spans="1:72" s="33" customFormat="1" ht="46.5" hidden="1" customHeight="1" x14ac:dyDescent="0.2">
      <c r="A14" s="34"/>
      <c r="B14" s="26" t="s">
        <v>26</v>
      </c>
      <c r="C14" s="44" t="s">
        <v>27</v>
      </c>
      <c r="D14" s="43" t="s">
        <v>20</v>
      </c>
      <c r="E14" s="29"/>
      <c r="F14" s="30"/>
      <c r="G14" s="29"/>
      <c r="H14" s="29"/>
      <c r="I14" s="31"/>
      <c r="J14" s="31"/>
      <c r="K14" s="31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</row>
    <row r="15" spans="1:72" s="33" customFormat="1" ht="33.75" hidden="1" customHeight="1" x14ac:dyDescent="0.2">
      <c r="A15" s="34"/>
      <c r="B15" s="41" t="s">
        <v>28</v>
      </c>
      <c r="C15" s="45" t="s">
        <v>29</v>
      </c>
      <c r="D15" s="43" t="s">
        <v>20</v>
      </c>
      <c r="E15" s="29"/>
      <c r="F15" s="30"/>
      <c r="G15" s="29"/>
      <c r="H15" s="29"/>
      <c r="I15" s="31"/>
      <c r="J15" s="31"/>
      <c r="K15" s="31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</row>
    <row r="16" spans="1:72" s="48" customFormat="1" ht="33.75" customHeight="1" x14ac:dyDescent="0.2">
      <c r="A16" s="34"/>
      <c r="B16" s="41" t="s">
        <v>30</v>
      </c>
      <c r="C16" s="46" t="s">
        <v>31</v>
      </c>
      <c r="D16" s="43" t="s">
        <v>20</v>
      </c>
      <c r="E16" s="29">
        <v>86800000</v>
      </c>
      <c r="F16" s="30">
        <v>1628953</v>
      </c>
      <c r="G16" s="29">
        <v>0</v>
      </c>
      <c r="H16" s="29">
        <f>E16+F16</f>
        <v>88428953</v>
      </c>
      <c r="I16" s="31">
        <f>'[1]Resolução 195 - 12104'!$M$8</f>
        <v>88120353.700000003</v>
      </c>
      <c r="J16" s="31">
        <f>'[1]Resolução 195 - 12104'!$N$8</f>
        <v>86260249.260000005</v>
      </c>
      <c r="K16" s="31">
        <f>'[1]Resolução 195 - 12104'!$O$8</f>
        <v>86260249.260000005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</row>
    <row r="17" spans="1:72" s="33" customFormat="1" ht="48.75" hidden="1" customHeight="1" x14ac:dyDescent="0.2">
      <c r="A17" s="34"/>
      <c r="B17" s="26" t="s">
        <v>32</v>
      </c>
      <c r="C17" s="49" t="s">
        <v>33</v>
      </c>
      <c r="D17" s="35" t="s">
        <v>20</v>
      </c>
      <c r="E17" s="31"/>
      <c r="F17" s="50"/>
      <c r="G17" s="31"/>
      <c r="H17" s="31"/>
      <c r="I17" s="31"/>
      <c r="J17" s="31"/>
      <c r="K17" s="31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</row>
    <row r="18" spans="1:72" s="33" customFormat="1" ht="33.75" hidden="1" customHeight="1" x14ac:dyDescent="0.2">
      <c r="A18" s="34"/>
      <c r="B18" s="26" t="s">
        <v>34</v>
      </c>
      <c r="C18" s="51" t="s">
        <v>35</v>
      </c>
      <c r="D18" s="35" t="s">
        <v>20</v>
      </c>
      <c r="E18" s="31"/>
      <c r="F18" s="50"/>
      <c r="G18" s="31"/>
      <c r="H18" s="31"/>
      <c r="I18" s="31"/>
      <c r="J18" s="31"/>
      <c r="K18" s="31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</row>
    <row r="19" spans="1:72" s="33" customFormat="1" ht="30" hidden="1" customHeight="1" x14ac:dyDescent="0.2">
      <c r="A19" s="34"/>
      <c r="B19" s="26" t="s">
        <v>36</v>
      </c>
      <c r="C19" s="52" t="s">
        <v>37</v>
      </c>
      <c r="D19" s="28" t="s">
        <v>20</v>
      </c>
      <c r="E19" s="31"/>
      <c r="F19" s="50"/>
      <c r="G19" s="31"/>
      <c r="H19" s="31"/>
      <c r="I19" s="31"/>
      <c r="J19" s="31"/>
      <c r="K19" s="31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</row>
    <row r="20" spans="1:72" s="48" customFormat="1" ht="45.75" hidden="1" customHeight="1" x14ac:dyDescent="0.2">
      <c r="A20" s="34"/>
      <c r="B20" s="41" t="s">
        <v>38</v>
      </c>
      <c r="C20" s="53" t="s">
        <v>39</v>
      </c>
      <c r="D20" s="35" t="s">
        <v>20</v>
      </c>
      <c r="E20" s="54"/>
      <c r="F20" s="36"/>
      <c r="G20" s="54"/>
      <c r="H20" s="54"/>
      <c r="I20" s="54"/>
      <c r="J20" s="54"/>
      <c r="K20" s="54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</row>
    <row r="21" spans="1:72" s="60" customFormat="1" ht="17.25" customHeight="1" x14ac:dyDescent="0.2">
      <c r="A21" s="55"/>
      <c r="B21" s="56" t="s">
        <v>40</v>
      </c>
      <c r="C21" s="57"/>
      <c r="D21" s="57"/>
      <c r="E21" s="58">
        <f t="shared" ref="E21:F21" si="1">SUM(E13:E20)</f>
        <v>502200000</v>
      </c>
      <c r="F21" s="59">
        <f t="shared" si="1"/>
        <v>26111876</v>
      </c>
      <c r="G21" s="58">
        <f>SUM(G13:G20)</f>
        <v>0</v>
      </c>
      <c r="H21" s="58">
        <f>SUM(H13:H20)</f>
        <v>528311876</v>
      </c>
      <c r="I21" s="58">
        <f>SUM(I13:I20)</f>
        <v>527995642.34999996</v>
      </c>
      <c r="J21" s="58">
        <f>SUM(J13:J20)</f>
        <v>513767018.17000002</v>
      </c>
      <c r="K21" s="58">
        <f>SUM(K13:K20)</f>
        <v>505924890.24000001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</row>
    <row r="22" spans="1:72" s="33" customFormat="1" ht="24.75" customHeight="1" x14ac:dyDescent="0.2">
      <c r="A22" s="61" t="s">
        <v>41</v>
      </c>
      <c r="B22" s="62" t="s">
        <v>42</v>
      </c>
      <c r="C22" s="63" t="s">
        <v>43</v>
      </c>
      <c r="D22" s="43" t="s">
        <v>44</v>
      </c>
      <c r="E22" s="29">
        <v>17779302</v>
      </c>
      <c r="F22" s="30">
        <v>8584950</v>
      </c>
      <c r="G22" s="29">
        <v>0</v>
      </c>
      <c r="H22" s="29">
        <f t="shared" ref="H22:H27" si="2">E22+F22</f>
        <v>26364252</v>
      </c>
      <c r="I22" s="31">
        <f>'[1]Resolução 195 - 12104'!$M$12</f>
        <v>26301786.210000001</v>
      </c>
      <c r="J22" s="31">
        <f>'[1]Resolução 195 - 12104'!$N$12</f>
        <v>20035618.77</v>
      </c>
      <c r="K22" s="31">
        <f>'[1]Resolução 195 - 12104'!$O$12</f>
        <v>20035618.77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</row>
    <row r="23" spans="1:72" s="33" customFormat="1" ht="24.75" customHeight="1" x14ac:dyDescent="0.2">
      <c r="A23" s="64"/>
      <c r="B23" s="65"/>
      <c r="C23" s="66"/>
      <c r="D23" s="43" t="s">
        <v>45</v>
      </c>
      <c r="E23" s="29">
        <v>20000</v>
      </c>
      <c r="F23" s="30">
        <v>0</v>
      </c>
      <c r="G23" s="29">
        <v>0</v>
      </c>
      <c r="H23" s="29">
        <f t="shared" si="2"/>
        <v>20000</v>
      </c>
      <c r="I23" s="31">
        <f>'[1]Resolução 195 - 12104'!$M$11</f>
        <v>8943.2000000000007</v>
      </c>
      <c r="J23" s="31">
        <f>'[1]Resolução 195 - 12104'!$N$11</f>
        <v>8943.2000000000007</v>
      </c>
      <c r="K23" s="31">
        <f>'[1]Resolução 195 - 12104'!$O$11</f>
        <v>8943.2000000000007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</row>
    <row r="24" spans="1:72" s="33" customFormat="1" ht="24.75" customHeight="1" x14ac:dyDescent="0.2">
      <c r="A24" s="64"/>
      <c r="B24" s="67"/>
      <c r="C24" s="68" t="s">
        <v>46</v>
      </c>
      <c r="D24" s="69" t="s">
        <v>44</v>
      </c>
      <c r="E24" s="29">
        <v>100000</v>
      </c>
      <c r="F24" s="30">
        <v>0</v>
      </c>
      <c r="G24" s="29">
        <v>0</v>
      </c>
      <c r="H24" s="29">
        <f t="shared" si="2"/>
        <v>100000</v>
      </c>
      <c r="I24" s="31">
        <v>0</v>
      </c>
      <c r="J24" s="31">
        <v>0</v>
      </c>
      <c r="K24" s="31">
        <v>0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</row>
    <row r="25" spans="1:72" s="33" customFormat="1" ht="24.75" customHeight="1" x14ac:dyDescent="0.2">
      <c r="A25" s="64"/>
      <c r="B25" s="62" t="s">
        <v>47</v>
      </c>
      <c r="C25" s="68" t="s">
        <v>48</v>
      </c>
      <c r="D25" s="43" t="s">
        <v>44</v>
      </c>
      <c r="E25" s="29">
        <v>1744359</v>
      </c>
      <c r="F25" s="70">
        <v>54000</v>
      </c>
      <c r="G25" s="29">
        <v>0</v>
      </c>
      <c r="H25" s="29">
        <f t="shared" si="2"/>
        <v>1798359</v>
      </c>
      <c r="I25" s="31">
        <f>'[1]Resolução 195 - 12104'!$M$14</f>
        <v>1765947.48</v>
      </c>
      <c r="J25" s="31">
        <f>'[1]Resolução 195 - 12104'!$N$14</f>
        <v>1765947.48</v>
      </c>
      <c r="K25" s="31">
        <f>'[1]Resolução 195 - 12104'!$O$14</f>
        <v>1765947.48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</row>
    <row r="26" spans="1:72" s="33" customFormat="1" ht="24.75" customHeight="1" x14ac:dyDescent="0.2">
      <c r="A26" s="64"/>
      <c r="B26" s="65"/>
      <c r="C26" s="71" t="s">
        <v>49</v>
      </c>
      <c r="D26" s="43" t="s">
        <v>44</v>
      </c>
      <c r="E26" s="29">
        <v>1518000</v>
      </c>
      <c r="F26" s="30">
        <v>-558000</v>
      </c>
      <c r="G26" s="29">
        <v>0</v>
      </c>
      <c r="H26" s="29">
        <f t="shared" si="2"/>
        <v>960000</v>
      </c>
      <c r="I26" s="31">
        <f>'[1]Resolução 195 - 12104'!$M$15</f>
        <v>495639.4</v>
      </c>
      <c r="J26" s="31">
        <f>'[1]Resolução 195 - 12104'!$N$15</f>
        <v>495639.4</v>
      </c>
      <c r="K26" s="31">
        <f>'[1]Resolução 195 - 12104'!$O$15</f>
        <v>495639.4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</row>
    <row r="27" spans="1:72" s="33" customFormat="1" ht="24.75" customHeight="1" x14ac:dyDescent="0.2">
      <c r="A27" s="64"/>
      <c r="B27" s="65"/>
      <c r="C27" s="71" t="s">
        <v>50</v>
      </c>
      <c r="D27" s="43" t="s">
        <v>44</v>
      </c>
      <c r="E27" s="29">
        <v>18816814</v>
      </c>
      <c r="F27" s="30">
        <v>504000</v>
      </c>
      <c r="G27" s="29">
        <v>0</v>
      </c>
      <c r="H27" s="29">
        <f t="shared" si="2"/>
        <v>19320814</v>
      </c>
      <c r="I27" s="31">
        <f>'[1]Resolução 195 - 12104'!$M$16</f>
        <v>19264074.559999999</v>
      </c>
      <c r="J27" s="31">
        <f>'[1]Resolução 195 - 12104'!$N$16</f>
        <v>19264074.559999999</v>
      </c>
      <c r="K27" s="31">
        <f>'[1]Resolução 195 - 12104'!$O$16</f>
        <v>19264074.559999999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</row>
    <row r="28" spans="1:72" s="33" customFormat="1" ht="12.75" hidden="1" customHeight="1" x14ac:dyDescent="0.2">
      <c r="A28" s="64"/>
      <c r="B28" s="65"/>
      <c r="C28" s="71" t="s">
        <v>51</v>
      </c>
      <c r="D28" s="43" t="s">
        <v>44</v>
      </c>
      <c r="E28" s="29"/>
      <c r="F28" s="30"/>
      <c r="G28" s="29"/>
      <c r="H28" s="29"/>
      <c r="I28" s="31"/>
      <c r="J28" s="31"/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</row>
    <row r="29" spans="1:72" s="33" customFormat="1" ht="24.75" customHeight="1" x14ac:dyDescent="0.2">
      <c r="A29" s="72"/>
      <c r="B29" s="67"/>
      <c r="C29" s="71" t="s">
        <v>52</v>
      </c>
      <c r="D29" s="43" t="s">
        <v>44</v>
      </c>
      <c r="E29" s="29">
        <v>322965</v>
      </c>
      <c r="F29" s="30">
        <v>0</v>
      </c>
      <c r="G29" s="29">
        <v>0</v>
      </c>
      <c r="H29" s="29">
        <f>E29+F29</f>
        <v>322965</v>
      </c>
      <c r="I29" s="31">
        <f>'[1]Resolução 195 - 12104'!$M$17</f>
        <v>239257.92</v>
      </c>
      <c r="J29" s="31">
        <f>'[1]Resolução 195 - 12104'!$N$17</f>
        <v>239257.92</v>
      </c>
      <c r="K29" s="31">
        <f>'[1]Resolução 195 - 12104'!$O$17</f>
        <v>239257.92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</row>
    <row r="30" spans="1:72" s="33" customFormat="1" ht="91.5" hidden="1" customHeight="1" x14ac:dyDescent="0.2">
      <c r="A30" s="73" t="s">
        <v>53</v>
      </c>
      <c r="B30" s="41" t="s">
        <v>54</v>
      </c>
      <c r="C30" s="71" t="s">
        <v>55</v>
      </c>
      <c r="D30" s="43" t="s">
        <v>44</v>
      </c>
      <c r="E30" s="29"/>
      <c r="F30" s="30"/>
      <c r="G30" s="29"/>
      <c r="H30" s="29"/>
      <c r="I30" s="31"/>
      <c r="J30" s="31"/>
      <c r="K30" s="31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</row>
    <row r="31" spans="1:72" s="33" customFormat="1" ht="21" customHeight="1" x14ac:dyDescent="0.2">
      <c r="A31" s="74" t="s">
        <v>56</v>
      </c>
      <c r="B31" s="41" t="s">
        <v>57</v>
      </c>
      <c r="C31" s="71" t="s">
        <v>58</v>
      </c>
      <c r="D31" s="43" t="s">
        <v>44</v>
      </c>
      <c r="E31" s="29">
        <v>5000</v>
      </c>
      <c r="F31" s="30">
        <v>0</v>
      </c>
      <c r="G31" s="29">
        <v>0</v>
      </c>
      <c r="H31" s="29">
        <f t="shared" ref="H31:H33" si="3">E31+F31</f>
        <v>5000</v>
      </c>
      <c r="I31" s="31">
        <f>'[1]Resolução 195 - 12104'!$M$21</f>
        <v>536.83000000000004</v>
      </c>
      <c r="J31" s="31">
        <f>'[1]Resolução 195 - 12104'!$N$21</f>
        <v>536.83000000000004</v>
      </c>
      <c r="K31" s="31">
        <f>'[1]Resolução 195 - 12104'!$O$21</f>
        <v>536.82000000000005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</row>
    <row r="32" spans="1:72" s="33" customFormat="1" ht="25.5" hidden="1" customHeight="1" x14ac:dyDescent="0.2">
      <c r="A32" s="25" t="s">
        <v>59</v>
      </c>
      <c r="B32" s="62" t="s">
        <v>60</v>
      </c>
      <c r="C32" s="75" t="s">
        <v>61</v>
      </c>
      <c r="D32" s="43" t="s">
        <v>44</v>
      </c>
      <c r="E32" s="76"/>
      <c r="F32" s="77"/>
      <c r="G32" s="29">
        <v>0</v>
      </c>
      <c r="H32" s="29">
        <f t="shared" si="3"/>
        <v>0</v>
      </c>
      <c r="I32" s="31"/>
      <c r="J32" s="31"/>
      <c r="K32" s="31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</row>
    <row r="33" spans="1:72" s="33" customFormat="1" ht="26.25" hidden="1" customHeight="1" x14ac:dyDescent="0.2">
      <c r="A33" s="34"/>
      <c r="B33" s="65"/>
      <c r="C33" s="75" t="s">
        <v>62</v>
      </c>
      <c r="D33" s="43" t="s">
        <v>44</v>
      </c>
      <c r="E33" s="29"/>
      <c r="F33" s="30"/>
      <c r="G33" s="29">
        <v>0</v>
      </c>
      <c r="H33" s="29">
        <f t="shared" si="3"/>
        <v>0</v>
      </c>
      <c r="I33" s="31"/>
      <c r="J33" s="31"/>
      <c r="K33" s="31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</row>
    <row r="34" spans="1:72" s="33" customFormat="1" ht="24.75" customHeight="1" x14ac:dyDescent="0.2">
      <c r="A34" s="34"/>
      <c r="B34" s="62" t="s">
        <v>63</v>
      </c>
      <c r="C34" s="63" t="s">
        <v>64</v>
      </c>
      <c r="D34" s="43" t="s">
        <v>44</v>
      </c>
      <c r="E34" s="29">
        <v>52942192</v>
      </c>
      <c r="F34" s="77">
        <v>-12324809</v>
      </c>
      <c r="G34" s="29"/>
      <c r="H34" s="29">
        <f>E34+F34-3123000</f>
        <v>37494383</v>
      </c>
      <c r="I34" s="31">
        <f>'[1]Resolução 195 - 12104'!$M$23</f>
        <v>36700807.960000001</v>
      </c>
      <c r="J34" s="31">
        <f>'[1]Resolução 195 - 12104'!$N$23</f>
        <v>31640227.199999999</v>
      </c>
      <c r="K34" s="31">
        <f>'[1]Resolução 195 - 12104'!$O$23</f>
        <v>31401679.489999998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</row>
    <row r="35" spans="1:72" s="33" customFormat="1" ht="24.75" customHeight="1" x14ac:dyDescent="0.2">
      <c r="A35" s="34"/>
      <c r="B35" s="65"/>
      <c r="C35" s="78"/>
      <c r="D35" s="43" t="s">
        <v>45</v>
      </c>
      <c r="E35" s="29">
        <v>4108423</v>
      </c>
      <c r="F35" s="79">
        <v>4676312</v>
      </c>
      <c r="G35" s="29">
        <v>0</v>
      </c>
      <c r="H35" s="29">
        <f>E35+F35-129000</f>
        <v>8655735</v>
      </c>
      <c r="I35" s="31">
        <f>'[1]Resolução 195 - 12104'!$M$22</f>
        <v>8653603.2100000009</v>
      </c>
      <c r="J35" s="31">
        <f>'[1]Resolução 195 - 12104'!$N$22</f>
        <v>3179250.19</v>
      </c>
      <c r="K35" s="31">
        <f>'[1]Resolução 195 - 12104'!$O$22</f>
        <v>3179250.19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</row>
    <row r="36" spans="1:72" s="33" customFormat="1" ht="24.75" customHeight="1" x14ac:dyDescent="0.2">
      <c r="A36" s="34"/>
      <c r="B36" s="65"/>
      <c r="C36" s="71" t="s">
        <v>65</v>
      </c>
      <c r="D36" s="43" t="s">
        <v>44</v>
      </c>
      <c r="E36" s="29">
        <v>705529</v>
      </c>
      <c r="F36" s="80">
        <v>0</v>
      </c>
      <c r="G36" s="29">
        <v>0</v>
      </c>
      <c r="H36" s="29">
        <f>E36+F36-50000</f>
        <v>655529</v>
      </c>
      <c r="I36" s="31">
        <f>'[1]Resolução 195 - 12104'!$M$24</f>
        <v>605974.89</v>
      </c>
      <c r="J36" s="31">
        <f>'[1]Resolução 195 - 12104'!$N$24</f>
        <v>568262.24</v>
      </c>
      <c r="K36" s="31">
        <f>'[1]Resolução 195 - 12104'!$O$24</f>
        <v>568262.24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</row>
    <row r="37" spans="1:72" s="33" customFormat="1" ht="12.75" hidden="1" customHeight="1" x14ac:dyDescent="0.2">
      <c r="A37" s="34"/>
      <c r="B37" s="65"/>
      <c r="C37" s="71"/>
      <c r="D37" s="43" t="s">
        <v>45</v>
      </c>
      <c r="E37" s="29"/>
      <c r="F37" s="30"/>
      <c r="G37" s="29"/>
      <c r="H37" s="29"/>
      <c r="I37" s="31"/>
      <c r="J37" s="31"/>
      <c r="K37" s="31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</row>
    <row r="38" spans="1:72" s="33" customFormat="1" ht="12.75" hidden="1" customHeight="1" x14ac:dyDescent="0.2">
      <c r="A38" s="34"/>
      <c r="B38" s="65"/>
      <c r="C38" s="81" t="s">
        <v>66</v>
      </c>
      <c r="D38" s="43" t="s">
        <v>44</v>
      </c>
      <c r="E38" s="29"/>
      <c r="F38" s="30"/>
      <c r="G38" s="29"/>
      <c r="H38" s="29"/>
      <c r="I38" s="31"/>
      <c r="J38" s="31"/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</row>
    <row r="39" spans="1:72" s="33" customFormat="1" ht="20.25" hidden="1" customHeight="1" x14ac:dyDescent="0.2">
      <c r="A39" s="34"/>
      <c r="B39" s="65"/>
      <c r="C39" s="81"/>
      <c r="D39" s="43" t="s">
        <v>45</v>
      </c>
      <c r="E39" s="29"/>
      <c r="F39" s="30"/>
      <c r="G39" s="29"/>
      <c r="H39" s="29">
        <f>E39+F39+G39</f>
        <v>0</v>
      </c>
      <c r="I39" s="31"/>
      <c r="J39" s="31"/>
      <c r="K39" s="31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</row>
    <row r="40" spans="1:72" s="33" customFormat="1" ht="21.75" hidden="1" customHeight="1" x14ac:dyDescent="0.2">
      <c r="A40" s="34"/>
      <c r="B40" s="65"/>
      <c r="C40" s="63" t="s">
        <v>67</v>
      </c>
      <c r="D40" s="69" t="s">
        <v>45</v>
      </c>
      <c r="E40" s="29"/>
      <c r="F40" s="30"/>
      <c r="G40" s="29"/>
      <c r="H40" s="29">
        <f>E40+F40</f>
        <v>0</v>
      </c>
      <c r="I40" s="31"/>
      <c r="J40" s="31"/>
      <c r="K40" s="31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</row>
    <row r="41" spans="1:72" s="33" customFormat="1" ht="12.75" hidden="1" customHeight="1" x14ac:dyDescent="0.2">
      <c r="A41" s="34"/>
      <c r="B41" s="65"/>
      <c r="C41" s="78"/>
      <c r="D41" s="43" t="s">
        <v>45</v>
      </c>
      <c r="E41" s="29"/>
      <c r="F41" s="30"/>
      <c r="G41" s="29"/>
      <c r="H41" s="29"/>
      <c r="I41" s="31"/>
      <c r="J41" s="31"/>
      <c r="K41" s="31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</row>
    <row r="42" spans="1:72" ht="12.75" hidden="1" customHeight="1" x14ac:dyDescent="0.2">
      <c r="A42" s="34"/>
      <c r="B42" s="65"/>
      <c r="C42" s="82" t="s">
        <v>68</v>
      </c>
      <c r="D42" s="43" t="s">
        <v>44</v>
      </c>
      <c r="E42" s="29"/>
      <c r="F42" s="30"/>
      <c r="G42" s="29"/>
      <c r="H42" s="29"/>
      <c r="I42" s="31"/>
      <c r="J42" s="31"/>
      <c r="K42" s="31"/>
    </row>
    <row r="43" spans="1:72" ht="12.75" hidden="1" customHeight="1" x14ac:dyDescent="0.2">
      <c r="A43" s="34"/>
      <c r="B43" s="65"/>
      <c r="C43" s="84"/>
      <c r="D43" s="43" t="s">
        <v>45</v>
      </c>
      <c r="E43" s="29"/>
      <c r="F43" s="30"/>
      <c r="G43" s="29"/>
      <c r="H43" s="29"/>
      <c r="I43" s="31"/>
      <c r="J43" s="31"/>
      <c r="K43" s="31"/>
    </row>
    <row r="44" spans="1:72" ht="24.75" hidden="1" customHeight="1" x14ac:dyDescent="0.2">
      <c r="A44" s="34"/>
      <c r="B44" s="65"/>
      <c r="C44" s="82" t="s">
        <v>69</v>
      </c>
      <c r="D44" s="43" t="s">
        <v>44</v>
      </c>
      <c r="E44" s="29"/>
      <c r="F44" s="30"/>
      <c r="G44" s="29">
        <v>0</v>
      </c>
      <c r="H44" s="29">
        <f t="shared" ref="H44:H52" si="4">E44+F44</f>
        <v>0</v>
      </c>
      <c r="I44" s="31"/>
      <c r="J44" s="31"/>
      <c r="K44" s="31"/>
    </row>
    <row r="45" spans="1:72" ht="27.75" customHeight="1" x14ac:dyDescent="0.2">
      <c r="A45" s="34"/>
      <c r="B45" s="65"/>
      <c r="C45" s="84"/>
      <c r="D45" s="43" t="s">
        <v>45</v>
      </c>
      <c r="E45" s="29">
        <v>1000000</v>
      </c>
      <c r="F45" s="30">
        <v>0</v>
      </c>
      <c r="G45" s="29">
        <v>0</v>
      </c>
      <c r="H45" s="29">
        <f t="shared" si="4"/>
        <v>1000000</v>
      </c>
      <c r="I45" s="31">
        <f>'[1]Resolução 195 - 12104'!$M$25</f>
        <v>1000000</v>
      </c>
      <c r="J45" s="31">
        <f>'[1]Resolução 195 - 12104'!$N$25</f>
        <v>1000000</v>
      </c>
      <c r="K45" s="31">
        <f>'[1]Resolução 195 - 12104'!$O$25</f>
        <v>1000000</v>
      </c>
    </row>
    <row r="46" spans="1:72" ht="21" customHeight="1" x14ac:dyDescent="0.2">
      <c r="A46" s="34"/>
      <c r="B46" s="65"/>
      <c r="C46" s="82" t="s">
        <v>70</v>
      </c>
      <c r="D46" s="43" t="s">
        <v>44</v>
      </c>
      <c r="E46" s="29">
        <v>651224</v>
      </c>
      <c r="F46" s="85">
        <f>80273+769727</f>
        <v>850000</v>
      </c>
      <c r="G46" s="29">
        <v>0</v>
      </c>
      <c r="H46" s="29">
        <f>E46+F46-149000</f>
        <v>1352224</v>
      </c>
      <c r="I46" s="31">
        <f>'[1]Resolução 195 - 12104'!$M$27</f>
        <v>1347561.15</v>
      </c>
      <c r="J46" s="31">
        <f>'[1]Resolução 195 - 12104'!$N$27</f>
        <v>1347561.15</v>
      </c>
      <c r="K46" s="31">
        <f>'[1]Resolução 195 - 12104'!$O$27</f>
        <v>1347561.15</v>
      </c>
    </row>
    <row r="47" spans="1:72" ht="21" customHeight="1" x14ac:dyDescent="0.2">
      <c r="A47" s="34"/>
      <c r="B47" s="65"/>
      <c r="C47" s="84"/>
      <c r="D47" s="43" t="s">
        <v>45</v>
      </c>
      <c r="E47" s="29">
        <v>0</v>
      </c>
      <c r="F47" s="30">
        <v>100000</v>
      </c>
      <c r="G47" s="29"/>
      <c r="H47" s="29">
        <f>E47+F47-75000</f>
        <v>25000</v>
      </c>
      <c r="I47" s="31">
        <f>'[1]Resolução 195 - 12104'!$M$26</f>
        <v>24780</v>
      </c>
      <c r="J47" s="31">
        <f>'[1]Resolução 195 - 12104'!$N$26</f>
        <v>7390</v>
      </c>
      <c r="K47" s="31">
        <f>'[1]Resolução 195 - 12104'!$O$26</f>
        <v>7390</v>
      </c>
    </row>
    <row r="48" spans="1:72" ht="21" customHeight="1" x14ac:dyDescent="0.2">
      <c r="A48" s="34"/>
      <c r="B48" s="65"/>
      <c r="C48" s="82" t="s">
        <v>71</v>
      </c>
      <c r="D48" s="69" t="s">
        <v>44</v>
      </c>
      <c r="E48" s="29">
        <v>10014109</v>
      </c>
      <c r="F48" s="30">
        <f>1071767-628988</f>
        <v>442779</v>
      </c>
      <c r="G48" s="29">
        <v>0</v>
      </c>
      <c r="H48" s="29">
        <f>E48+F48-2165000</f>
        <v>8291888</v>
      </c>
      <c r="I48" s="31">
        <f>'[1]Resolução 195 - 12104'!$M$29</f>
        <v>7516825.0499999998</v>
      </c>
      <c r="J48" s="31">
        <f>'[1]Resolução 195 - 12104'!$N$29</f>
        <v>7115325.3799999999</v>
      </c>
      <c r="K48" s="31">
        <f>'[1]Resolução 195 - 12104'!$O$29</f>
        <v>7111489.0700000003</v>
      </c>
    </row>
    <row r="49" spans="1:11" ht="21" customHeight="1" x14ac:dyDescent="0.2">
      <c r="A49" s="34"/>
      <c r="B49" s="65"/>
      <c r="C49" s="84"/>
      <c r="D49" s="69" t="s">
        <v>45</v>
      </c>
      <c r="E49" s="29">
        <v>5200000</v>
      </c>
      <c r="F49" s="30">
        <v>5475508</v>
      </c>
      <c r="G49" s="29">
        <v>0</v>
      </c>
      <c r="H49" s="29">
        <f>E49+F49-38000</f>
        <v>10637508</v>
      </c>
      <c r="I49" s="31">
        <f>'[1]Resolução 195 - 12104'!$M$28</f>
        <v>10558705.84</v>
      </c>
      <c r="J49" s="31">
        <f>'[1]Resolução 195 - 12104'!$N$28</f>
        <v>10114687.359999999</v>
      </c>
      <c r="K49" s="31">
        <f>'[1]Resolução 195 - 12104'!$O$28</f>
        <v>9934040.1099999994</v>
      </c>
    </row>
    <row r="50" spans="1:11" ht="21" customHeight="1" x14ac:dyDescent="0.2">
      <c r="A50" s="34"/>
      <c r="B50" s="65"/>
      <c r="C50" s="86" t="s">
        <v>72</v>
      </c>
      <c r="D50" s="69" t="s">
        <v>45</v>
      </c>
      <c r="E50" s="29">
        <v>0</v>
      </c>
      <c r="F50" s="30">
        <v>265854</v>
      </c>
      <c r="G50" s="29"/>
      <c r="H50" s="29">
        <f t="shared" si="4"/>
        <v>265854</v>
      </c>
      <c r="I50" s="31">
        <f>'[1]Resolução 195 - 12104'!$M$32</f>
        <v>260680</v>
      </c>
      <c r="J50" s="31">
        <f>'[1]Resolução 195 - 12104'!$N$32</f>
        <v>260680</v>
      </c>
      <c r="K50" s="31">
        <f>'[1]Resolução 195 - 12104'!$O$32</f>
        <v>260680</v>
      </c>
    </row>
    <row r="51" spans="1:11" ht="21" customHeight="1" x14ac:dyDescent="0.2">
      <c r="A51" s="34"/>
      <c r="B51" s="65"/>
      <c r="C51" s="82" t="s">
        <v>73</v>
      </c>
      <c r="D51" s="69" t="s">
        <v>44</v>
      </c>
      <c r="E51" s="29">
        <v>3400000</v>
      </c>
      <c r="F51" s="30">
        <v>0</v>
      </c>
      <c r="G51" s="29"/>
      <c r="H51" s="29">
        <f t="shared" si="4"/>
        <v>3400000</v>
      </c>
      <c r="I51" s="31">
        <f>'[1]Resolução 195 - 12104'!$M$31</f>
        <v>3399974.64</v>
      </c>
      <c r="J51" s="31">
        <f>'[1]Resolução 195 - 12104'!$N$31</f>
        <v>3267948.54</v>
      </c>
      <c r="K51" s="31">
        <f>'[1]Resolução 195 - 12104'!$O$31</f>
        <v>3267948.54</v>
      </c>
    </row>
    <row r="52" spans="1:11" ht="21" customHeight="1" x14ac:dyDescent="0.2">
      <c r="A52" s="34"/>
      <c r="B52" s="67"/>
      <c r="C52" s="84"/>
      <c r="D52" s="69" t="s">
        <v>45</v>
      </c>
      <c r="E52" s="29">
        <v>5000000</v>
      </c>
      <c r="F52" s="30">
        <v>0</v>
      </c>
      <c r="G52" s="29"/>
      <c r="H52" s="29">
        <f t="shared" si="4"/>
        <v>5000000</v>
      </c>
      <c r="I52" s="31">
        <f>'[1]Resolução 195 - 12104'!$M$30</f>
        <v>4996882.0599999996</v>
      </c>
      <c r="J52" s="31">
        <f>'[1]Resolução 195 - 12104'!$N$30</f>
        <v>4996882.0599999996</v>
      </c>
      <c r="K52" s="31">
        <f>'[1]Resolução 195 - 12104'!$O$30</f>
        <v>4996882.0599999996</v>
      </c>
    </row>
    <row r="53" spans="1:11" ht="21" customHeight="1" x14ac:dyDescent="0.2">
      <c r="A53" s="34"/>
      <c r="B53" s="62" t="s">
        <v>74</v>
      </c>
      <c r="C53" s="86" t="s">
        <v>75</v>
      </c>
      <c r="D53" s="69" t="s">
        <v>44</v>
      </c>
      <c r="E53" s="29">
        <v>53000</v>
      </c>
      <c r="F53" s="85">
        <v>0</v>
      </c>
      <c r="G53" s="29"/>
      <c r="H53" s="29">
        <f>E53+F53-36000</f>
        <v>17000</v>
      </c>
      <c r="I53" s="31">
        <f>'[1]Resolução 195 - 12104'!$M$18</f>
        <v>16838.48</v>
      </c>
      <c r="J53" s="31">
        <f>'[1]Resolução 195 - 12104'!$N$18</f>
        <v>16838.48</v>
      </c>
      <c r="K53" s="31">
        <f>'[1]Resolução 195 - 12104'!$O$18</f>
        <v>16838.48</v>
      </c>
    </row>
    <row r="54" spans="1:11" ht="21" customHeight="1" x14ac:dyDescent="0.2">
      <c r="A54" s="34"/>
      <c r="B54" s="67"/>
      <c r="C54" s="86" t="s">
        <v>76</v>
      </c>
      <c r="D54" s="69" t="s">
        <v>44</v>
      </c>
      <c r="E54" s="29">
        <v>90000</v>
      </c>
      <c r="F54" s="87">
        <v>0</v>
      </c>
      <c r="G54" s="29">
        <v>0</v>
      </c>
      <c r="H54" s="29">
        <f>E54+F54-57000</f>
        <v>33000</v>
      </c>
      <c r="I54" s="31">
        <f>'[1]Resolução 195 - 12104'!$M$19</f>
        <v>32633.66</v>
      </c>
      <c r="J54" s="31">
        <f>'[1]Resolução 195 - 12104'!$N$19</f>
        <v>32633.66</v>
      </c>
      <c r="K54" s="31">
        <f>'[1]Resolução 195 - 12104'!$O$19</f>
        <v>32633.66</v>
      </c>
    </row>
    <row r="55" spans="1:11" ht="21" hidden="1" customHeight="1" x14ac:dyDescent="0.2">
      <c r="A55" s="34"/>
      <c r="B55" s="88"/>
      <c r="C55" s="86" t="s">
        <v>77</v>
      </c>
      <c r="D55" s="69" t="s">
        <v>44</v>
      </c>
      <c r="E55" s="29"/>
      <c r="F55" s="30"/>
      <c r="G55" s="29">
        <v>0</v>
      </c>
      <c r="H55" s="29">
        <f t="shared" ref="H55" si="5">E55+F55+G55</f>
        <v>0</v>
      </c>
      <c r="I55" s="31"/>
      <c r="J55" s="31"/>
      <c r="K55" s="31"/>
    </row>
    <row r="56" spans="1:11" ht="24.75" customHeight="1" x14ac:dyDescent="0.2">
      <c r="A56" s="55"/>
      <c r="B56" s="89" t="s">
        <v>78</v>
      </c>
      <c r="C56" s="44" t="s">
        <v>79</v>
      </c>
      <c r="D56" s="43" t="s">
        <v>45</v>
      </c>
      <c r="E56" s="29">
        <v>3625000</v>
      </c>
      <c r="F56" s="30">
        <v>2610000</v>
      </c>
      <c r="G56" s="90"/>
      <c r="H56" s="29">
        <f t="shared" ref="H56:H61" si="6">E56+F56</f>
        <v>6235000</v>
      </c>
      <c r="I56" s="31">
        <f>'[1]Resolução 195 - 12104'!$M$20</f>
        <v>6192033.2599999998</v>
      </c>
      <c r="J56" s="31">
        <f>'[1]Resolução 195 - 12104'!$N$20</f>
        <v>814152.72</v>
      </c>
      <c r="K56" s="31">
        <f>'[1]Resolução 195 - 12104'!$O$20</f>
        <v>803003.16</v>
      </c>
    </row>
    <row r="57" spans="1:11" ht="32.25" hidden="1" customHeight="1" x14ac:dyDescent="0.2">
      <c r="A57" s="91"/>
      <c r="B57" s="89" t="s">
        <v>80</v>
      </c>
      <c r="C57" s="44" t="s">
        <v>81</v>
      </c>
      <c r="D57" s="43" t="s">
        <v>82</v>
      </c>
      <c r="E57" s="29"/>
      <c r="F57" s="30"/>
      <c r="G57" s="29"/>
      <c r="H57" s="29">
        <f t="shared" si="6"/>
        <v>0</v>
      </c>
      <c r="I57" s="31"/>
      <c r="J57" s="31"/>
      <c r="K57" s="31"/>
    </row>
    <row r="58" spans="1:11" ht="20.25" customHeight="1" x14ac:dyDescent="0.2">
      <c r="A58" s="92" t="s">
        <v>83</v>
      </c>
      <c r="B58" s="62" t="s">
        <v>84</v>
      </c>
      <c r="C58" s="82" t="s">
        <v>85</v>
      </c>
      <c r="D58" s="93" t="s">
        <v>44</v>
      </c>
      <c r="E58" s="29">
        <v>700000</v>
      </c>
      <c r="F58" s="30">
        <v>0</v>
      </c>
      <c r="G58" s="29">
        <v>0</v>
      </c>
      <c r="H58" s="29">
        <f t="shared" si="6"/>
        <v>700000</v>
      </c>
      <c r="I58" s="31">
        <f>'[1]Resolução 195 - 12104'!$M$10</f>
        <v>697650.11</v>
      </c>
      <c r="J58" s="31">
        <f>'[1]Resolução 195 - 12104'!$N$10</f>
        <v>697650.11</v>
      </c>
      <c r="K58" s="31">
        <f>'[1]Resolução 195 - 12104'!$O$10</f>
        <v>697650.11</v>
      </c>
    </row>
    <row r="59" spans="1:11" ht="18" customHeight="1" x14ac:dyDescent="0.2">
      <c r="A59" s="94"/>
      <c r="B59" s="67"/>
      <c r="C59" s="84"/>
      <c r="D59" s="93" t="s">
        <v>45</v>
      </c>
      <c r="E59" s="29">
        <v>900000</v>
      </c>
      <c r="F59" s="30">
        <v>0</v>
      </c>
      <c r="G59" s="29">
        <v>0</v>
      </c>
      <c r="H59" s="29">
        <f t="shared" si="6"/>
        <v>900000</v>
      </c>
      <c r="I59" s="31">
        <f>'[1]Resolução 195 - 12104'!$M$9</f>
        <v>899080</v>
      </c>
      <c r="J59" s="31">
        <f>'[1]Resolução 195 - 12104'!$N$9</f>
        <v>899080</v>
      </c>
      <c r="K59" s="31">
        <f>'[1]Resolução 195 - 12104'!$O$9</f>
        <v>899080</v>
      </c>
    </row>
    <row r="60" spans="1:11" ht="26.25" customHeight="1" x14ac:dyDescent="0.2">
      <c r="A60" s="95" t="s">
        <v>86</v>
      </c>
      <c r="B60" s="41" t="s">
        <v>54</v>
      </c>
      <c r="C60" s="44" t="s">
        <v>87</v>
      </c>
      <c r="D60" s="93" t="s">
        <v>44</v>
      </c>
      <c r="E60" s="29">
        <v>24000</v>
      </c>
      <c r="F60" s="30">
        <v>700</v>
      </c>
      <c r="G60" s="29">
        <v>0</v>
      </c>
      <c r="H60" s="29">
        <f t="shared" si="6"/>
        <v>24700</v>
      </c>
      <c r="I60" s="54">
        <f>'[1]Resolução 195 - 12104'!$M$5</f>
        <v>24541.33</v>
      </c>
      <c r="J60" s="54">
        <f>'[1]Resolução 195 - 12104'!$N$5</f>
        <v>24541.33</v>
      </c>
      <c r="K60" s="54">
        <f>'[1]Resolução 195 - 12104'!$O$5</f>
        <v>24541.33</v>
      </c>
    </row>
    <row r="61" spans="1:11" ht="33" hidden="1" customHeight="1" x14ac:dyDescent="0.2">
      <c r="A61" s="96" t="s">
        <v>88</v>
      </c>
      <c r="B61" s="97" t="s">
        <v>89</v>
      </c>
      <c r="C61" s="98" t="s">
        <v>77</v>
      </c>
      <c r="D61" s="99" t="s">
        <v>90</v>
      </c>
      <c r="E61" s="29"/>
      <c r="F61" s="30"/>
      <c r="G61" s="29"/>
      <c r="H61" s="29">
        <f t="shared" si="6"/>
        <v>0</v>
      </c>
      <c r="I61" s="54"/>
      <c r="J61" s="54"/>
      <c r="K61" s="54"/>
    </row>
    <row r="62" spans="1:11" ht="24.75" hidden="1" customHeight="1" x14ac:dyDescent="0.2">
      <c r="A62" s="91"/>
      <c r="B62" s="100"/>
      <c r="C62" s="98"/>
      <c r="D62" s="99"/>
      <c r="E62" s="31"/>
      <c r="F62" s="36"/>
      <c r="G62" s="54"/>
      <c r="H62" s="54"/>
      <c r="I62" s="54"/>
      <c r="J62" s="54"/>
      <c r="K62" s="54"/>
    </row>
    <row r="63" spans="1:11" ht="24.75" hidden="1" customHeight="1" x14ac:dyDescent="0.2">
      <c r="A63" s="101"/>
      <c r="B63" s="100"/>
      <c r="C63" s="98"/>
      <c r="D63" s="99"/>
      <c r="E63" s="31"/>
      <c r="F63" s="36"/>
      <c r="G63" s="54"/>
      <c r="H63" s="54"/>
      <c r="I63" s="54"/>
      <c r="J63" s="54"/>
      <c r="K63" s="54"/>
    </row>
    <row r="64" spans="1:11" ht="24.75" hidden="1" customHeight="1" x14ac:dyDescent="0.2">
      <c r="A64" s="101"/>
      <c r="B64" s="100"/>
      <c r="C64" s="98"/>
      <c r="D64" s="99"/>
      <c r="E64" s="31"/>
      <c r="F64" s="36"/>
      <c r="G64" s="54"/>
      <c r="H64" s="54"/>
      <c r="I64" s="54"/>
      <c r="J64" s="54"/>
      <c r="K64" s="54"/>
    </row>
    <row r="65" spans="1:72" ht="24.75" hidden="1" customHeight="1" x14ac:dyDescent="0.2">
      <c r="A65" s="101"/>
      <c r="B65" s="102"/>
      <c r="C65" s="103"/>
      <c r="D65" s="99"/>
      <c r="E65" s="31"/>
      <c r="F65" s="36"/>
      <c r="G65" s="54"/>
      <c r="H65" s="54"/>
      <c r="I65" s="54"/>
      <c r="J65" s="54"/>
      <c r="K65" s="54"/>
    </row>
    <row r="66" spans="1:72" ht="3" customHeight="1" x14ac:dyDescent="0.2">
      <c r="A66" s="73"/>
      <c r="B66" s="104"/>
      <c r="C66" s="103"/>
      <c r="D66" s="99"/>
      <c r="E66" s="31"/>
      <c r="F66" s="36"/>
      <c r="G66" s="54"/>
      <c r="H66" s="54"/>
      <c r="I66" s="54"/>
      <c r="J66" s="54"/>
      <c r="K66" s="54"/>
    </row>
    <row r="67" spans="1:72" s="110" customFormat="1" ht="20.25" customHeight="1" x14ac:dyDescent="0.2">
      <c r="A67" s="105"/>
      <c r="B67" s="106"/>
      <c r="C67" s="106"/>
      <c r="D67" s="106"/>
      <c r="E67" s="107">
        <f t="shared" ref="E67:K67" si="7">SUM(E10:E66)-E12-E21</f>
        <v>785119917</v>
      </c>
      <c r="F67" s="108">
        <f t="shared" si="7"/>
        <v>59205206</v>
      </c>
      <c r="G67" s="107">
        <f t="shared" si="7"/>
        <v>0</v>
      </c>
      <c r="H67" s="107">
        <f t="shared" si="7"/>
        <v>838503123</v>
      </c>
      <c r="I67" s="107">
        <f>SUM(I10:I66)-I12-I21</f>
        <v>835507279.86000037</v>
      </c>
      <c r="J67" s="107">
        <f t="shared" si="7"/>
        <v>791452366.45000005</v>
      </c>
      <c r="K67" s="107">
        <f t="shared" si="7"/>
        <v>777612102.46000004</v>
      </c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</row>
    <row r="68" spans="1:72" s="110" customFormat="1" ht="12.75" x14ac:dyDescent="0.2">
      <c r="C68" s="111"/>
      <c r="D68" s="111"/>
      <c r="E68" s="112"/>
      <c r="F68" s="113"/>
      <c r="G68" s="112"/>
      <c r="H68" s="112"/>
      <c r="I68" s="112"/>
      <c r="J68" s="112"/>
      <c r="K68" s="112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</row>
    <row r="69" spans="1:72" s="114" customFormat="1" ht="12.75" x14ac:dyDescent="0.2">
      <c r="C69" s="115" t="s">
        <v>17</v>
      </c>
      <c r="D69" s="116"/>
      <c r="E69" s="117"/>
      <c r="F69" s="118"/>
      <c r="G69" s="117"/>
      <c r="H69" s="117"/>
      <c r="I69" s="117"/>
      <c r="J69" s="117"/>
      <c r="K69" s="117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</row>
    <row r="70" spans="1:72" s="114" customFormat="1" ht="12.75" x14ac:dyDescent="0.2">
      <c r="C70" s="120" t="s">
        <v>91</v>
      </c>
      <c r="D70" s="121"/>
      <c r="E70" s="122">
        <f t="shared" ref="E70:K70" si="8">SUM(E13:E20)</f>
        <v>502200000</v>
      </c>
      <c r="F70" s="123">
        <f t="shared" si="8"/>
        <v>26111876</v>
      </c>
      <c r="G70" s="122">
        <f t="shared" si="8"/>
        <v>0</v>
      </c>
      <c r="H70" s="122">
        <f t="shared" si="8"/>
        <v>528311876</v>
      </c>
      <c r="I70" s="122">
        <f t="shared" si="8"/>
        <v>527995642.34999996</v>
      </c>
      <c r="J70" s="122">
        <f t="shared" si="8"/>
        <v>513767018.17000002</v>
      </c>
      <c r="K70" s="122">
        <f t="shared" si="8"/>
        <v>505924890.24000001</v>
      </c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</row>
    <row r="71" spans="1:72" s="114" customFormat="1" ht="12.75" x14ac:dyDescent="0.2">
      <c r="C71" s="120" t="s">
        <v>92</v>
      </c>
      <c r="D71" s="121"/>
      <c r="E71" s="122">
        <f t="shared" ref="E71:K71" si="9">SUM(E10:E11)</f>
        <v>154200000</v>
      </c>
      <c r="F71" s="123">
        <f t="shared" si="9"/>
        <v>22412036</v>
      </c>
      <c r="G71" s="122">
        <f t="shared" si="9"/>
        <v>0</v>
      </c>
      <c r="H71" s="122">
        <f t="shared" si="9"/>
        <v>176612036</v>
      </c>
      <c r="I71" s="122">
        <f t="shared" si="9"/>
        <v>176506880.27000001</v>
      </c>
      <c r="J71" s="122">
        <f t="shared" si="9"/>
        <v>169892219.70000002</v>
      </c>
      <c r="K71" s="122">
        <f t="shared" si="9"/>
        <v>164328264.48000002</v>
      </c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</row>
    <row r="72" spans="1:72" ht="12.75" x14ac:dyDescent="0.2">
      <c r="C72" s="124" t="s">
        <v>93</v>
      </c>
      <c r="D72" s="125"/>
      <c r="E72" s="126">
        <f t="shared" ref="E72:K72" si="10">SUM(E70:E71)</f>
        <v>656400000</v>
      </c>
      <c r="F72" s="127">
        <f t="shared" si="10"/>
        <v>48523912</v>
      </c>
      <c r="G72" s="126">
        <f t="shared" si="10"/>
        <v>0</v>
      </c>
      <c r="H72" s="126">
        <f t="shared" si="10"/>
        <v>704923912</v>
      </c>
      <c r="I72" s="126">
        <f t="shared" si="10"/>
        <v>704502522.62</v>
      </c>
      <c r="J72" s="126">
        <f t="shared" si="10"/>
        <v>683659237.87</v>
      </c>
      <c r="K72" s="126">
        <f t="shared" si="10"/>
        <v>670253154.72000003</v>
      </c>
    </row>
    <row r="73" spans="1:72" s="2" customFormat="1" ht="12.75" x14ac:dyDescent="0.2">
      <c r="C73" s="128"/>
      <c r="D73" s="129"/>
      <c r="E73" s="112"/>
      <c r="F73" s="113"/>
      <c r="G73" s="112"/>
      <c r="H73" s="112"/>
      <c r="I73" s="112"/>
      <c r="J73" s="112"/>
      <c r="K73" s="112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</row>
    <row r="74" spans="1:72" ht="12.75" x14ac:dyDescent="0.2">
      <c r="C74" s="131" t="s">
        <v>94</v>
      </c>
      <c r="D74" s="132"/>
      <c r="E74" s="117"/>
      <c r="F74" s="118"/>
      <c r="G74" s="117"/>
      <c r="H74" s="117"/>
      <c r="I74" s="117"/>
      <c r="J74" s="117"/>
      <c r="K74" s="117"/>
    </row>
    <row r="75" spans="1:72" ht="12.75" x14ac:dyDescent="0.2">
      <c r="C75" s="120" t="s">
        <v>56</v>
      </c>
      <c r="D75" s="133"/>
      <c r="E75" s="134">
        <f t="shared" ref="E75:K75" si="11">E31</f>
        <v>5000</v>
      </c>
      <c r="F75" s="135">
        <f t="shared" si="11"/>
        <v>0</v>
      </c>
      <c r="G75" s="134">
        <f t="shared" si="11"/>
        <v>0</v>
      </c>
      <c r="H75" s="134">
        <f t="shared" si="11"/>
        <v>5000</v>
      </c>
      <c r="I75" s="134">
        <f t="shared" si="11"/>
        <v>536.83000000000004</v>
      </c>
      <c r="J75" s="134">
        <f t="shared" si="11"/>
        <v>536.83000000000004</v>
      </c>
      <c r="K75" s="134">
        <f t="shared" si="11"/>
        <v>536.82000000000005</v>
      </c>
    </row>
    <row r="76" spans="1:72" ht="16.5" customHeight="1" x14ac:dyDescent="0.2">
      <c r="C76" s="120" t="s">
        <v>95</v>
      </c>
      <c r="D76" s="133"/>
      <c r="E76" s="134">
        <f t="shared" ref="E76:K76" si="12">SUM(E22:E27)</f>
        <v>39978475</v>
      </c>
      <c r="F76" s="135">
        <f t="shared" si="12"/>
        <v>8584950</v>
      </c>
      <c r="G76" s="134">
        <f t="shared" si="12"/>
        <v>0</v>
      </c>
      <c r="H76" s="134">
        <f t="shared" si="12"/>
        <v>48563425</v>
      </c>
      <c r="I76" s="134">
        <f t="shared" si="12"/>
        <v>47836390.849999994</v>
      </c>
      <c r="J76" s="134">
        <f t="shared" si="12"/>
        <v>41570223.409999996</v>
      </c>
      <c r="K76" s="134">
        <f t="shared" si="12"/>
        <v>41570223.409999996</v>
      </c>
    </row>
    <row r="77" spans="1:72" ht="16.5" customHeight="1" x14ac:dyDescent="0.2">
      <c r="C77" s="136" t="s">
        <v>96</v>
      </c>
      <c r="D77" s="137"/>
      <c r="E77" s="138">
        <f t="shared" ref="E77:K77" si="13">SUM(E28:E29)</f>
        <v>322965</v>
      </c>
      <c r="F77" s="139">
        <f t="shared" si="13"/>
        <v>0</v>
      </c>
      <c r="G77" s="138">
        <f t="shared" si="13"/>
        <v>0</v>
      </c>
      <c r="H77" s="138">
        <f t="shared" si="13"/>
        <v>322965</v>
      </c>
      <c r="I77" s="138">
        <f t="shared" si="13"/>
        <v>239257.92</v>
      </c>
      <c r="J77" s="138">
        <f t="shared" si="13"/>
        <v>239257.92</v>
      </c>
      <c r="K77" s="138">
        <f t="shared" si="13"/>
        <v>239257.92</v>
      </c>
    </row>
    <row r="78" spans="1:72" ht="12.75" x14ac:dyDescent="0.2">
      <c r="C78" s="120" t="s">
        <v>97</v>
      </c>
      <c r="D78" s="133"/>
      <c r="E78" s="140">
        <f>SUM(E32:E56)</f>
        <v>86789477</v>
      </c>
      <c r="F78" s="141">
        <f t="shared" ref="F78:K78" si="14">SUM(F32:F56)</f>
        <v>2095644</v>
      </c>
      <c r="G78" s="140">
        <f t="shared" si="14"/>
        <v>0</v>
      </c>
      <c r="H78" s="140">
        <f t="shared" si="14"/>
        <v>83063121</v>
      </c>
      <c r="I78" s="140">
        <f t="shared" si="14"/>
        <v>81307300.200000003</v>
      </c>
      <c r="J78" s="140">
        <f t="shared" si="14"/>
        <v>64361838.979999997</v>
      </c>
      <c r="K78" s="140">
        <f t="shared" si="14"/>
        <v>63927658.149999991</v>
      </c>
    </row>
    <row r="79" spans="1:72" ht="12.75" x14ac:dyDescent="0.2">
      <c r="C79" s="124" t="s">
        <v>93</v>
      </c>
      <c r="D79" s="142"/>
      <c r="E79" s="143">
        <f>SUM(E75:E78)</f>
        <v>127095917</v>
      </c>
      <c r="F79" s="144">
        <f t="shared" ref="F79:K79" si="15">SUM(F75:F78)</f>
        <v>10680594</v>
      </c>
      <c r="G79" s="143">
        <f t="shared" si="15"/>
        <v>0</v>
      </c>
      <c r="H79" s="143">
        <f t="shared" si="15"/>
        <v>131954511</v>
      </c>
      <c r="I79" s="143">
        <f t="shared" si="15"/>
        <v>129383485.8</v>
      </c>
      <c r="J79" s="143">
        <f t="shared" si="15"/>
        <v>106171857.13999999</v>
      </c>
      <c r="K79" s="143">
        <f t="shared" si="15"/>
        <v>105737676.29999998</v>
      </c>
    </row>
    <row r="80" spans="1:72" ht="12.75" x14ac:dyDescent="0.2">
      <c r="C80" s="145"/>
      <c r="D80" s="146"/>
      <c r="E80" s="147"/>
      <c r="F80" s="148"/>
      <c r="G80" s="147"/>
      <c r="H80" s="147"/>
      <c r="I80" s="147"/>
      <c r="J80" s="147"/>
      <c r="K80" s="147"/>
    </row>
    <row r="81" spans="3:11" ht="12.75" x14ac:dyDescent="0.2">
      <c r="C81" s="149" t="s">
        <v>77</v>
      </c>
      <c r="D81" s="150"/>
      <c r="E81" s="151">
        <f>E61</f>
        <v>0</v>
      </c>
      <c r="F81" s="152">
        <f t="shared" ref="F81:K81" si="16">F30</f>
        <v>0</v>
      </c>
      <c r="G81" s="151">
        <f t="shared" si="16"/>
        <v>0</v>
      </c>
      <c r="H81" s="151">
        <f t="shared" si="16"/>
        <v>0</v>
      </c>
      <c r="I81" s="151">
        <f t="shared" si="16"/>
        <v>0</v>
      </c>
      <c r="J81" s="151">
        <f t="shared" si="16"/>
        <v>0</v>
      </c>
      <c r="K81" s="151">
        <f t="shared" si="16"/>
        <v>0</v>
      </c>
    </row>
    <row r="82" spans="3:11" ht="12.75" x14ac:dyDescent="0.2">
      <c r="C82" s="145"/>
      <c r="D82" s="146"/>
      <c r="E82" s="147"/>
      <c r="F82" s="148"/>
      <c r="G82" s="147"/>
      <c r="H82" s="147"/>
      <c r="I82" s="147"/>
      <c r="J82" s="147"/>
      <c r="K82" s="147"/>
    </row>
    <row r="83" spans="3:11" ht="12.75" x14ac:dyDescent="0.2">
      <c r="C83" s="115" t="s">
        <v>83</v>
      </c>
      <c r="D83" s="153"/>
      <c r="E83" s="154">
        <f>SUM(E58:E59)</f>
        <v>1600000</v>
      </c>
      <c r="F83" s="155">
        <f t="shared" ref="F83:K83" si="17">SUM(F58:F59)</f>
        <v>0</v>
      </c>
      <c r="G83" s="154">
        <f t="shared" si="17"/>
        <v>0</v>
      </c>
      <c r="H83" s="154">
        <f t="shared" si="17"/>
        <v>1600000</v>
      </c>
      <c r="I83" s="154">
        <f t="shared" si="17"/>
        <v>1596730.1099999999</v>
      </c>
      <c r="J83" s="154">
        <f t="shared" si="17"/>
        <v>1596730.1099999999</v>
      </c>
      <c r="K83" s="154">
        <f t="shared" si="17"/>
        <v>1596730.1099999999</v>
      </c>
    </row>
    <row r="84" spans="3:11" ht="12.75" x14ac:dyDescent="0.2">
      <c r="C84" s="124" t="s">
        <v>93</v>
      </c>
      <c r="D84" s="142"/>
      <c r="E84" s="126">
        <f t="shared" ref="E84:K84" si="18">E83</f>
        <v>1600000</v>
      </c>
      <c r="F84" s="127">
        <f t="shared" si="18"/>
        <v>0</v>
      </c>
      <c r="G84" s="126">
        <f t="shared" si="18"/>
        <v>0</v>
      </c>
      <c r="H84" s="126">
        <f t="shared" si="18"/>
        <v>1600000</v>
      </c>
      <c r="I84" s="126">
        <f t="shared" si="18"/>
        <v>1596730.1099999999</v>
      </c>
      <c r="J84" s="126">
        <f t="shared" si="18"/>
        <v>1596730.1099999999</v>
      </c>
      <c r="K84" s="126">
        <f t="shared" si="18"/>
        <v>1596730.1099999999</v>
      </c>
    </row>
    <row r="85" spans="3:11" ht="12.75" x14ac:dyDescent="0.2">
      <c r="C85" s="156"/>
      <c r="D85" s="156"/>
      <c r="E85" s="157"/>
      <c r="F85" s="158"/>
      <c r="G85" s="157"/>
      <c r="H85" s="157"/>
      <c r="I85" s="157"/>
      <c r="J85" s="157"/>
      <c r="K85" s="157"/>
    </row>
    <row r="86" spans="3:11" ht="12.75" x14ac:dyDescent="0.2">
      <c r="C86" s="149" t="s">
        <v>98</v>
      </c>
      <c r="D86" s="150"/>
      <c r="E86" s="151">
        <f t="shared" ref="E86:K86" si="19">E60</f>
        <v>24000</v>
      </c>
      <c r="F86" s="151">
        <f t="shared" si="19"/>
        <v>700</v>
      </c>
      <c r="G86" s="151">
        <f t="shared" si="19"/>
        <v>0</v>
      </c>
      <c r="H86" s="151">
        <f t="shared" si="19"/>
        <v>24700</v>
      </c>
      <c r="I86" s="151">
        <f t="shared" si="19"/>
        <v>24541.33</v>
      </c>
      <c r="J86" s="151">
        <f t="shared" si="19"/>
        <v>24541.33</v>
      </c>
      <c r="K86" s="151">
        <f t="shared" si="19"/>
        <v>24541.33</v>
      </c>
    </row>
    <row r="87" spans="3:11" ht="13.5" thickBot="1" x14ac:dyDescent="0.25">
      <c r="C87" s="159"/>
      <c r="D87" s="160"/>
      <c r="E87" s="161"/>
      <c r="F87" s="162"/>
      <c r="G87" s="161"/>
      <c r="H87" s="161"/>
      <c r="I87" s="161"/>
      <c r="J87" s="161"/>
      <c r="K87" s="161"/>
    </row>
    <row r="88" spans="3:11" ht="13.5" thickBot="1" x14ac:dyDescent="0.25">
      <c r="C88" s="163" t="s">
        <v>93</v>
      </c>
      <c r="D88" s="164"/>
      <c r="E88" s="165">
        <f t="shared" ref="E88:K88" si="20">E72+E79+E81+E84+E86</f>
        <v>785119917</v>
      </c>
      <c r="F88" s="166">
        <f t="shared" si="20"/>
        <v>59205206</v>
      </c>
      <c r="G88" s="165">
        <f t="shared" si="20"/>
        <v>0</v>
      </c>
      <c r="H88" s="165">
        <f t="shared" si="20"/>
        <v>838503123</v>
      </c>
      <c r="I88" s="165">
        <f t="shared" si="20"/>
        <v>835507279.86000001</v>
      </c>
      <c r="J88" s="165">
        <f t="shared" si="20"/>
        <v>791452366.45000005</v>
      </c>
      <c r="K88" s="165">
        <f t="shared" si="20"/>
        <v>777612102.46000004</v>
      </c>
    </row>
    <row r="89" spans="3:11" ht="12.75" x14ac:dyDescent="0.2">
      <c r="C89" s="167"/>
      <c r="D89" s="167"/>
      <c r="E89" s="114"/>
      <c r="F89" s="114"/>
      <c r="G89" s="114"/>
      <c r="H89" s="114"/>
      <c r="I89" s="114"/>
      <c r="J89" s="114"/>
      <c r="K89" s="114"/>
    </row>
    <row r="91" spans="3:11" ht="12.75" x14ac:dyDescent="0.2">
      <c r="I91" s="169"/>
      <c r="J91" s="169"/>
      <c r="K91" s="169"/>
    </row>
    <row r="92" spans="3:11" ht="12.75" x14ac:dyDescent="0.2">
      <c r="I92" s="169"/>
      <c r="J92" s="169"/>
      <c r="K92" s="169"/>
    </row>
    <row r="93" spans="3:11" ht="12.75" x14ac:dyDescent="0.2">
      <c r="I93" s="169"/>
      <c r="J93" s="169"/>
      <c r="K93" s="169"/>
    </row>
    <row r="94" spans="3:11" ht="12.75" x14ac:dyDescent="0.2">
      <c r="I94" s="169"/>
      <c r="J94" s="169"/>
      <c r="K94" s="169"/>
    </row>
    <row r="95" spans="3:11" ht="12.75" x14ac:dyDescent="0.2">
      <c r="I95" s="169"/>
      <c r="J95" s="169"/>
      <c r="K95" s="169"/>
    </row>
    <row r="96" spans="3:11" ht="12.75" x14ac:dyDescent="0.2">
      <c r="I96" s="169"/>
      <c r="J96" s="169"/>
      <c r="K96" s="169"/>
    </row>
    <row r="97" spans="9:11" ht="12.75" x14ac:dyDescent="0.2">
      <c r="I97" s="169"/>
      <c r="J97" s="169"/>
      <c r="K97" s="169"/>
    </row>
    <row r="98" spans="9:11" ht="12.75" x14ac:dyDescent="0.2">
      <c r="I98" s="169"/>
      <c r="J98" s="169"/>
      <c r="K98" s="169"/>
    </row>
    <row r="99" spans="9:11" ht="12.75" x14ac:dyDescent="0.2">
      <c r="I99" s="169"/>
      <c r="J99" s="169"/>
      <c r="K99" s="169"/>
    </row>
    <row r="100" spans="9:11" ht="12.75" x14ac:dyDescent="0.2">
      <c r="I100" s="169"/>
      <c r="J100" s="169"/>
      <c r="K100" s="169"/>
    </row>
    <row r="101" spans="9:11" ht="12.75" x14ac:dyDescent="0.2">
      <c r="I101" s="169"/>
      <c r="J101" s="169"/>
      <c r="K101" s="169"/>
    </row>
    <row r="102" spans="9:11" ht="12.75" x14ac:dyDescent="0.2">
      <c r="I102" s="169"/>
      <c r="J102" s="169"/>
      <c r="K102" s="169"/>
    </row>
  </sheetData>
  <mergeCells count="49">
    <mergeCell ref="C86:D86"/>
    <mergeCell ref="C88:D88"/>
    <mergeCell ref="C76:D76"/>
    <mergeCell ref="C78:D78"/>
    <mergeCell ref="C79:D79"/>
    <mergeCell ref="C81:D81"/>
    <mergeCell ref="C83:D83"/>
    <mergeCell ref="C84:D84"/>
    <mergeCell ref="C69:D69"/>
    <mergeCell ref="C70:D70"/>
    <mergeCell ref="C71:D71"/>
    <mergeCell ref="C72:D72"/>
    <mergeCell ref="C74:D74"/>
    <mergeCell ref="C75:D75"/>
    <mergeCell ref="C51:C52"/>
    <mergeCell ref="B53:B54"/>
    <mergeCell ref="A58:A59"/>
    <mergeCell ref="B58:B59"/>
    <mergeCell ref="C58:C59"/>
    <mergeCell ref="A67:D67"/>
    <mergeCell ref="A32:A56"/>
    <mergeCell ref="B32:B33"/>
    <mergeCell ref="B34:B52"/>
    <mergeCell ref="C34:C35"/>
    <mergeCell ref="C38:C39"/>
    <mergeCell ref="C40:C41"/>
    <mergeCell ref="C42:C43"/>
    <mergeCell ref="C44:C45"/>
    <mergeCell ref="C46:C47"/>
    <mergeCell ref="C48:C49"/>
    <mergeCell ref="J8:J9"/>
    <mergeCell ref="K8:K9"/>
    <mergeCell ref="A10:A21"/>
    <mergeCell ref="B12:D12"/>
    <mergeCell ref="B21:D21"/>
    <mergeCell ref="A22:A29"/>
    <mergeCell ref="B22:B24"/>
    <mergeCell ref="C22:C23"/>
    <mergeCell ref="B25:B29"/>
    <mergeCell ref="A4:K4"/>
    <mergeCell ref="A5:K5"/>
    <mergeCell ref="A6:K6"/>
    <mergeCell ref="A8:A9"/>
    <mergeCell ref="B8:C9"/>
    <mergeCell ref="D8:D9"/>
    <mergeCell ref="E8:E9"/>
    <mergeCell ref="G8:G9"/>
    <mergeCell ref="H8:H9"/>
    <mergeCell ref="I8:I9"/>
  </mergeCells>
  <conditionalFormatting sqref="F10:F79">
    <cfRule type="cellIs" dxfId="0" priority="1" operator="lessThan">
      <formula>0</formula>
    </cfRule>
  </conditionalFormatting>
  <printOptions horizontalCentered="1"/>
  <pageMargins left="0.62992125984251968" right="0.23622047244094491" top="0.51181102362204722" bottom="0.27559055118110237" header="0.51181102362204722" footer="0.27559055118110237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TRF 3</vt:lpstr>
      <vt:lpstr>'TRF 3'!Area_de_impressao</vt:lpstr>
      <vt:lpstr>'TRF 3'!Titulos_de_impressao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2023-01-26T21:25:27Z</dcterms:created>
  <dcterms:modified xsi:type="dcterms:W3CDTF">2023-01-26T21:25:49Z</dcterms:modified>
</cp:coreProperties>
</file>