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UPLA\Resolução 195\2024\Daco - Mapa Demonstrativo\"/>
    </mc:Choice>
  </mc:AlternateContent>
  <bookViews>
    <workbookView xWindow="0" yWindow="0" windowWidth="23040" windowHeight="8676"/>
  </bookViews>
  <sheets>
    <sheet name="TRF 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 localSheetId="0">#REF!</definedName>
    <definedName name="a">#REF!</definedName>
    <definedName name="_xlnm.Print_Area" localSheetId="0">'TRF 3'!$A$1:$K$59</definedName>
    <definedName name="AREANIMPRESSA" localSheetId="0">#REF!</definedName>
    <definedName name="AREANIMPRESSA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ç" localSheetId="0">#REF!</definedName>
    <definedName name="ç">#REF!</definedName>
    <definedName name="COLUNADOMAPA" localSheetId="0">#REF!</definedName>
    <definedName name="COLUNADOMAPA">#REF!</definedName>
    <definedName name="d" localSheetId="0">#REF!</definedName>
    <definedName name="d">#REF!</definedName>
    <definedName name="e" localSheetId="0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 localSheetId="0">#REF!</definedName>
    <definedName name="f">#REF!</definedName>
    <definedName name="g" localSheetId="0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 localSheetId="0">#REF!</definedName>
    <definedName name="LUG28816100339036">#REF!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 localSheetId="0">#REF!</definedName>
    <definedName name="LUG28855100449052">#REF!</definedName>
    <definedName name="LUG28859100339039" localSheetId="0">#REF!</definedName>
    <definedName name="LUG28859100339039">#REF!</definedName>
    <definedName name="LUG28899100319013" localSheetId="0">#REF!</definedName>
    <definedName name="LUG28899100319013">#REF!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 localSheetId="0">#REF!</definedName>
    <definedName name="LUG28900100319013">#REF!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 localSheetId="0">#REF!</definedName>
    <definedName name="LUG28900100319094">#REF!</definedName>
    <definedName name="LUG28900100319113" localSheetId="0">#REF!</definedName>
    <definedName name="LUG28900100319113">#REF!</definedName>
    <definedName name="LUG28900100339014" localSheetId="0">#REF!</definedName>
    <definedName name="LUG28900100339014">#REF!</definedName>
    <definedName name="LUG28900100339030" localSheetId="0">#REF!</definedName>
    <definedName name="LUG28900100339030">#REF!</definedName>
    <definedName name="LUG28900100339033" localSheetId="0">#REF!</definedName>
    <definedName name="LUG28900100339033">#REF!</definedName>
    <definedName name="LUG28900100339036" localSheetId="0">#REF!</definedName>
    <definedName name="LUG28900100339036">#REF!</definedName>
    <definedName name="LUG28900100339037" localSheetId="0">#REF!</definedName>
    <definedName name="LUG28900100339037">#REF!</definedName>
    <definedName name="LUG28900100339039" localSheetId="0">#REF!</definedName>
    <definedName name="LUG28900100339039">#REF!</definedName>
    <definedName name="LUG28900100339047" localSheetId="0">#REF!</definedName>
    <definedName name="LUG28900100339047">#REF!</definedName>
    <definedName name="LUG28900100339092" localSheetId="0">#REF!</definedName>
    <definedName name="LUG28900100339092">#REF!</definedName>
    <definedName name="LUG28900100339093" localSheetId="0">#REF!</definedName>
    <definedName name="LUG28900100339093">#REF!</definedName>
    <definedName name="LUG28900100339139" localSheetId="0">#REF!</definedName>
    <definedName name="LUG28900100339139">#REF!</definedName>
    <definedName name="LUG28900100339147" localSheetId="0">#REF!</definedName>
    <definedName name="LUG28900100339147">#REF!</definedName>
    <definedName name="LUG28900100449051" localSheetId="0">#REF!</definedName>
    <definedName name="LUG28900100449051">#REF!</definedName>
    <definedName name="LUG28900100449052" localSheetId="0">#REF!</definedName>
    <definedName name="LUG28900100449052">#REF!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 localSheetId="0">#REF!</definedName>
    <definedName name="LUG28905100319001">#REF!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 localSheetId="0">#REF!</definedName>
    <definedName name="LUG28905156319008">#REF!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 localSheetId="0">#REF!</definedName>
    <definedName name="LUG28909100339036">#REF!</definedName>
    <definedName name="LUG28909100339039" localSheetId="0">#REF!</definedName>
    <definedName name="LUG28909100339039">#REF!</definedName>
    <definedName name="LUG28909100339047" localSheetId="0">#REF!</definedName>
    <definedName name="LUG28909100339047">#REF!</definedName>
    <definedName name="LUG28909100339139" localSheetId="0">#REF!</definedName>
    <definedName name="LUG28909100339139">#REF!</definedName>
    <definedName name="LUG28909100339147" localSheetId="0">#REF!</definedName>
    <definedName name="LUG28909100339147">#REF!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 localSheetId="0">#REF!</definedName>
    <definedName name="m">#REF!</definedName>
    <definedName name="MÊS_ATUAL" localSheetId="0">#REF!</definedName>
    <definedName name="MÊS_ATUAL">#REF!</definedName>
    <definedName name="n" localSheetId="0">#REF!</definedName>
    <definedName name="n">#REF!</definedName>
    <definedName name="p" localSheetId="0">#REF!</definedName>
    <definedName name="p">#REF!</definedName>
    <definedName name="P148201003090" localSheetId="0">#REF!</definedName>
    <definedName name="P148201003090">#REF!</definedName>
    <definedName name="Planilha_10ÁreaTotal">[3]AC!$A$13:$A$113,[3]AC!$E$13:$E$113</definedName>
    <definedName name="Planilha_10TítCols">[3]AC!$A$13,[3]AC!$E$13</definedName>
    <definedName name="Planilha_11ÁreaTotal">[3]RO!$A$13:$A$132,[3]RO!$E$13:$E$132</definedName>
    <definedName name="Planilha_11TítCols">[3]RO!$A$13,[3]RO!$E$13</definedName>
    <definedName name="Planilha_12ÁreaTotal">[4]TRF!$A$8:$A$180,[4]TRF!$E$8:$E$180</definedName>
    <definedName name="Planilha_12TítCols">[4]TRF!$A$8,[4]TRF!$E$8</definedName>
    <definedName name="Planilha_13ÁreaTotal">[3]AP!$A$13:$A$105,[3]AP!$E$13:$E$105</definedName>
    <definedName name="Planilha_13TítCols">[3]AP!$A$13,[3]AP!$E$13</definedName>
    <definedName name="Planilha_14ÁreaTotal">[3]TO!$A$13:$A$110,[3]TO!$E$13:$E$110</definedName>
    <definedName name="Planilha_14TítCols">[3]TO!$A$13,[3]TO!$E$13</definedName>
    <definedName name="Planilha_15ÁreaTotal">[3]RR!$A$13:$A$98,[3]RR!$E$13:$E$98</definedName>
    <definedName name="Planilha_15TítCols">[3]RR!$A$13,[3]RR!$E$13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0">#REF!,#REF!</definedName>
    <definedName name="Planilha_4TítCols">#REF!,#REF!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[3]MG!$A$13:$A$224,[3]MG!$E$13:$E$224</definedName>
    <definedName name="Planilha_6TítCols">[3]MG!$A$13,[3]MG!$E$13</definedName>
    <definedName name="Planilha_7ÁreaTotal">[3]MT!$A$13:$A$138,[3]MT!$E$13:$E$138</definedName>
    <definedName name="Planilha_7TítCols">[3]MT!$A$13,[3]MT!$E$13</definedName>
    <definedName name="Planilha_8ÁreaTotal">[3]GO!$A$13:$A$152,[3]GO!$E$13:$E$152</definedName>
    <definedName name="Planilha_8TítCols">[3]GO!$A$13,[3]GO!$E$13</definedName>
    <definedName name="Planilha_9ÁreaTotal">[3]DF!$A$13:$A$163,[3]DF!$E$13:$E$163</definedName>
    <definedName name="Planilha_9TítCols">[3]DF!$A$13,[3]DF!$E$13</definedName>
    <definedName name="Q" localSheetId="0">#REF!</definedName>
    <definedName name="Q">#REF!</definedName>
    <definedName name="s" localSheetId="0">#REF!</definedName>
    <definedName name="s">#REF!</definedName>
    <definedName name="teste" localSheetId="0">#REF!</definedName>
    <definedName name="teste">#REF!</definedName>
    <definedName name="_xlnm.Print_Titles" localSheetId="0">'TRF 3'!$8:$9</definedName>
    <definedName name="TOTAL_GERAL">[5]Cons!$B$206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 localSheetId="0">#REF!</definedName>
    <definedName name="UG28816100339036">#REF!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 localSheetId="0">#REF!</definedName>
    <definedName name="UG28855100449052">#REF!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 localSheetId="0">#REF!</definedName>
    <definedName name="UG28899100319013">#REF!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 localSheetId="0">#REF!</definedName>
    <definedName name="UG28900100319013">#REF!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 localSheetId="0">#REF!</definedName>
    <definedName name="UG28900100319094">#REF!</definedName>
    <definedName name="UG28900100319113" localSheetId="0">#REF!</definedName>
    <definedName name="UG28900100319113">#REF!</definedName>
    <definedName name="UG28900100339014" localSheetId="0">#REF!</definedName>
    <definedName name="UG28900100339014">#REF!</definedName>
    <definedName name="UG28900100339030" localSheetId="0">#REF!</definedName>
    <definedName name="UG28900100339030">#REF!</definedName>
    <definedName name="UG28900100339033" localSheetId="0">#REF!</definedName>
    <definedName name="UG28900100339033">#REF!</definedName>
    <definedName name="UG28900100339036" localSheetId="0">#REF!</definedName>
    <definedName name="UG28900100339036">#REF!</definedName>
    <definedName name="UG28900100339037" localSheetId="0">#REF!</definedName>
    <definedName name="UG28900100339037">#REF!</definedName>
    <definedName name="UG28900100339039" localSheetId="0">#REF!</definedName>
    <definedName name="UG28900100339039">#REF!</definedName>
    <definedName name="UG28900100339047" localSheetId="0">#REF!</definedName>
    <definedName name="UG28900100339047">#REF!</definedName>
    <definedName name="UG28900100339092" localSheetId="0">#REF!</definedName>
    <definedName name="UG28900100339092">#REF!</definedName>
    <definedName name="UG28900100339093" localSheetId="0">#REF!</definedName>
    <definedName name="UG28900100339093">#REF!</definedName>
    <definedName name="UG28900100339139" localSheetId="0">#REF!</definedName>
    <definedName name="UG28900100339139">#REF!</definedName>
    <definedName name="UG28900100339147" localSheetId="0">#REF!</definedName>
    <definedName name="UG28900100339147">#REF!</definedName>
    <definedName name="UG28900100449051" localSheetId="0">#REF!</definedName>
    <definedName name="UG28900100449051">#REF!</definedName>
    <definedName name="UG28900100449052" localSheetId="0">#REF!</definedName>
    <definedName name="UG28900100449052">#REF!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 localSheetId="0">#REF!</definedName>
    <definedName name="UG28905100319001">#REF!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 localSheetId="0">#REF!</definedName>
    <definedName name="UG28905156319008">#REF!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 localSheetId="0">#REF!</definedName>
    <definedName name="UG28909100339036">#REF!</definedName>
    <definedName name="UG28909100339039" localSheetId="0">#REF!</definedName>
    <definedName name="UG28909100339039">#REF!</definedName>
    <definedName name="UG28909100339047" localSheetId="0">#REF!</definedName>
    <definedName name="UG28909100339047">#REF!</definedName>
    <definedName name="UG28909100339139" localSheetId="0">#REF!</definedName>
    <definedName name="UG28909100339139">#REF!</definedName>
    <definedName name="UG28909100339147" localSheetId="0">#REF!</definedName>
    <definedName name="UG28909100339147">#REF!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V" localSheetId="0">#REF!</definedName>
    <definedName name="V">#REF!</definedName>
    <definedName name="x" localSheetId="0">#REF!</definedName>
    <definedName name="x">#REF!</definedName>
    <definedName name="z" localSheetId="0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J57" i="1"/>
  <c r="I57" i="1"/>
  <c r="G57" i="1"/>
  <c r="F57" i="1"/>
  <c r="E57" i="1"/>
  <c r="G55" i="1"/>
  <c r="K54" i="1"/>
  <c r="J54" i="1"/>
  <c r="I54" i="1"/>
  <c r="G54" i="1"/>
  <c r="E54" i="1"/>
  <c r="K53" i="1"/>
  <c r="J53" i="1"/>
  <c r="I53" i="1"/>
  <c r="H53" i="1"/>
  <c r="G53" i="1"/>
  <c r="F53" i="1"/>
  <c r="E53" i="1"/>
  <c r="K52" i="1"/>
  <c r="J52" i="1"/>
  <c r="I52" i="1"/>
  <c r="G52" i="1"/>
  <c r="E52" i="1"/>
  <c r="K51" i="1"/>
  <c r="J51" i="1"/>
  <c r="I51" i="1"/>
  <c r="G51" i="1"/>
  <c r="F51" i="1"/>
  <c r="E51" i="1"/>
  <c r="E55" i="1" s="1"/>
  <c r="F48" i="1"/>
  <c r="E48" i="1"/>
  <c r="E59" i="1" s="1"/>
  <c r="K47" i="1"/>
  <c r="J47" i="1"/>
  <c r="I47" i="1"/>
  <c r="H47" i="1"/>
  <c r="G47" i="1"/>
  <c r="F47" i="1"/>
  <c r="E47" i="1"/>
  <c r="K46" i="1"/>
  <c r="K48" i="1" s="1"/>
  <c r="J46" i="1"/>
  <c r="J48" i="1" s="1"/>
  <c r="I46" i="1"/>
  <c r="I48" i="1" s="1"/>
  <c r="H46" i="1"/>
  <c r="H48" i="1" s="1"/>
  <c r="G46" i="1"/>
  <c r="G48" i="1" s="1"/>
  <c r="G59" i="1" s="1"/>
  <c r="F46" i="1"/>
  <c r="E46" i="1"/>
  <c r="E43" i="1"/>
  <c r="H42" i="1"/>
  <c r="H57" i="1" s="1"/>
  <c r="H41" i="1"/>
  <c r="H40" i="1"/>
  <c r="F39" i="1"/>
  <c r="H39" i="1" s="1"/>
  <c r="H38" i="1"/>
  <c r="F37" i="1"/>
  <c r="H37" i="1" s="1"/>
  <c r="F36" i="1"/>
  <c r="H36" i="1" s="1"/>
  <c r="H35" i="1"/>
  <c r="F34" i="1"/>
  <c r="H34" i="1" s="1"/>
  <c r="H33" i="1"/>
  <c r="H32" i="1"/>
  <c r="F32" i="1"/>
  <c r="F31" i="1"/>
  <c r="H31" i="1" s="1"/>
  <c r="H30" i="1"/>
  <c r="H29" i="1"/>
  <c r="H28" i="1"/>
  <c r="H27" i="1"/>
  <c r="H26" i="1"/>
  <c r="F25" i="1"/>
  <c r="H25" i="1" s="1"/>
  <c r="F24" i="1"/>
  <c r="H24" i="1" s="1"/>
  <c r="H23" i="1"/>
  <c r="H51" i="1" s="1"/>
  <c r="H22" i="1"/>
  <c r="H21" i="1"/>
  <c r="H20" i="1"/>
  <c r="H19" i="1"/>
  <c r="H18" i="1"/>
  <c r="H17" i="1"/>
  <c r="F16" i="1"/>
  <c r="H16" i="1" s="1"/>
  <c r="H52" i="1" s="1"/>
  <c r="K15" i="1"/>
  <c r="J15" i="1"/>
  <c r="I15" i="1"/>
  <c r="G15" i="1"/>
  <c r="F15" i="1"/>
  <c r="E15" i="1"/>
  <c r="H14" i="1"/>
  <c r="H13" i="1"/>
  <c r="H15" i="1" s="1"/>
  <c r="K12" i="1"/>
  <c r="K43" i="1" s="1"/>
  <c r="J12" i="1"/>
  <c r="J43" i="1" s="1"/>
  <c r="I12" i="1"/>
  <c r="I43" i="1" s="1"/>
  <c r="H12" i="1"/>
  <c r="G12" i="1"/>
  <c r="G43" i="1" s="1"/>
  <c r="F12" i="1"/>
  <c r="F43" i="1" s="1"/>
  <c r="E12" i="1"/>
  <c r="H11" i="1"/>
  <c r="H10" i="1"/>
  <c r="K55" i="1" l="1"/>
  <c r="K59" i="1" s="1"/>
  <c r="J55" i="1"/>
  <c r="J59" i="1" s="1"/>
  <c r="I55" i="1"/>
  <c r="I59" i="1" s="1"/>
  <c r="H43" i="1"/>
  <c r="H54" i="1"/>
  <c r="H55" i="1" s="1"/>
  <c r="H59" i="1" s="1"/>
  <c r="F52" i="1"/>
  <c r="F54" i="1"/>
  <c r="F55" i="1" l="1"/>
  <c r="F59" i="1" s="1"/>
</calcChain>
</file>

<file path=xl/sharedStrings.xml><?xml version="1.0" encoding="utf-8"?>
<sst xmlns="http://schemas.openxmlformats.org/spreadsheetml/2006/main" count="102" uniqueCount="69">
  <si>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</si>
  <si>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</si>
  <si>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</si>
  <si>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</si>
  <si>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>Demonstrativo da Execução Orçamentária da Justiça Federal - 2024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</si>
  <si>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</si>
  <si>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</si>
  <si>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</si>
  <si>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</si>
  <si>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</si>
  <si>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</si>
  <si>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CONTINGENCIADO/BLOQUEADO</t>
  </si>
  <si>
    <t>ORÇAMENTO FINAL</t>
  </si>
  <si>
    <t>DESPESA     EMPENHADA</t>
  </si>
  <si>
    <t>DESPESA       LIQUIDADA</t>
  </si>
  <si>
    <t>DESPESA                   PAGA</t>
  </si>
  <si>
    <t>SUPLEMENT/CANC</t>
  </si>
  <si>
    <t>PESSOAL</t>
  </si>
  <si>
    <t>0181</t>
  </si>
  <si>
    <t>APOSENTADORIAS E PENSOES CIVIS DA UNIÂO</t>
  </si>
  <si>
    <t>1</t>
  </si>
  <si>
    <t>00S6</t>
  </si>
  <si>
    <t>BENEFÍCIO ESPECIAL E DEMAIS COMPLEMENTAÇÕES DE APOSENTADORIAS</t>
  </si>
  <si>
    <t>TOTAL DE INATIVOS</t>
  </si>
  <si>
    <t>20TP</t>
  </si>
  <si>
    <t>ATIVOS CIVIS DA UNIÃO</t>
  </si>
  <si>
    <t>09HB</t>
  </si>
  <si>
    <t xml:space="preserve">CONTRIBUIÇÃO DA UNIÃO, DE SUAS AUTARQUIAS E FUNDAÇÕES PARA O CUSTEIO DO REGIME DE PREVIDÊNCIA DOS SERVIDORES PÚBLICOS FEDERAIS </t>
  </si>
  <si>
    <t>TOTAL DE ATIVOS</t>
  </si>
  <si>
    <t>BENEFÍCIOS</t>
  </si>
  <si>
    <t>2004</t>
  </si>
  <si>
    <t>ASSISTÊNCIA MÉDICA E ODONTOLÓGICA DE CIVIS - COMPLEMENTAÇÃO DA UNIÃO - PO 0001</t>
  </si>
  <si>
    <t>3</t>
  </si>
  <si>
    <t>4</t>
  </si>
  <si>
    <t>EXAMES PERIÓDICOS - CIVIS - PO 0002</t>
  </si>
  <si>
    <t>212B</t>
  </si>
  <si>
    <t>ASSISTÊNCIA PRÉ-ESCOLAR AOS DEPENDENTES DE SERVIDORES CIVIS E DE EMPREGADOS - PO 0001</t>
  </si>
  <si>
    <t>AUXÍLIO-TRANSPORTE DE CIVIS ATIVOS - PO 0003</t>
  </si>
  <si>
    <t>AUXÍLIO-ALIMENTAÇÃO DE CIVIS ATIVOS - PO 0005</t>
  </si>
  <si>
    <t>AUXILIO-FUNERAL E NATALIDADE DE CIVIS - PO 0009</t>
  </si>
  <si>
    <t>AJ</t>
  </si>
  <si>
    <t>4224</t>
  </si>
  <si>
    <t xml:space="preserve">ASSISTÊNCIA JURÍDICA A PESSOAS CARENTES  </t>
  </si>
  <si>
    <t>ATIVIDADES</t>
  </si>
  <si>
    <t>4257</t>
  </si>
  <si>
    <t>JULGAMENTO DE CAUSAS NA JUSTIÇA FEDERAL - DESPESAS DIVERSAS - PO 0000</t>
  </si>
  <si>
    <t>CAPACITAÇÃO DE RECURSOS HUMANOS - PO 0002</t>
  </si>
  <si>
    <t>MODERNIZAÇÃO TECNOLÓGICA E GESTÃO DA INFORMAÇÃO NA JF - MTGI - PO 0008</t>
  </si>
  <si>
    <t>FORMAÇÃO E APERFEIÇOAMENTO DE MAGISTRADOS - FAM - PO 0009</t>
  </si>
  <si>
    <t>AÇÕES DE INFORMÁTICA - AI - PO 0010</t>
  </si>
  <si>
    <t>AÇÕES DE GESTÃO E CONTROLE DE PRECATÓRIOS - PO 0015</t>
  </si>
  <si>
    <t>SEGURANÇA INSTITUCIONAL NA JUSTIÇA FEDERAL - PO 0016</t>
  </si>
  <si>
    <t>SEGURANÇA DA INFORMAÇÃO - PO SEG0</t>
  </si>
  <si>
    <t>216H</t>
  </si>
  <si>
    <t>AJUDA DE CUSTO PARA MORADIA A MAGISTRADOS E MEMBROS DO MINISTÉRIO PUBLICO - PO AMMM</t>
  </si>
  <si>
    <t>AUXÍLIO MORADIA PARA OUTROS AGENTES PÚBLICOS - PO AMOA</t>
  </si>
  <si>
    <t>219Z</t>
  </si>
  <si>
    <t>REFORMA DO EDIFÍCIO-SEDE DO TRIBUNAL REGIONAL FEDERAL DA 3. REGIÃO EM SÃO PAULO - SP - PO 0001</t>
  </si>
  <si>
    <t>REFORMA DO EDIFÍCIO-SEDE DO TRIBUNAL REGIONAL FEDERAL DA 3. REGIÃO PARA IMPLANTAÇÃO DE DATACENTER - SP - PO 0002</t>
  </si>
  <si>
    <t>Operações Especiais</t>
  </si>
  <si>
    <t>0536</t>
  </si>
  <si>
    <t>BENEFÍCIOS E PENSÕES INDENIZATÓRIAS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</si>
  <si>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</si>
  <si>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</si>
  <si>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</si>
  <si>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</si>
  <si>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</si>
  <si>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</si>
  <si>
    <t>OPERAÇÕES ESPECIAIS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</si>
</sst>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#,##0.0"/>
    <numFmt numFmtId="166" formatCode="#,##0.00_);\(#,##0.00\)"/>
    <numFmt numFmtId="167" formatCode="#,##0_ ;[Red]\-#,##0\ 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0D362"/>
      </left>
      <right/>
      <top/>
      <bottom style="thin">
        <color rgb="FFE0D3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0" fontId="1" fillId="0" borderId="0"/>
    <xf numFmtId="0" fontId="6" fillId="0" borderId="0"/>
  </cellStyleXfs>
  <cellXfs count="141"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0" borderId="0" xfId="0" applyFont="1" applyFill="1"/>
    <xf numFmtId="49" fontId="4" fillId="3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wrapText="1"/>
    </xf>
    <xf numFmtId="49" fontId="0" fillId="0" borderId="0" xfId="0" applyNumberFormat="1" applyFont="1" applyAlignment="1">
      <alignment wrapText="1"/>
    </xf>
    <xf numFmtId="49" fontId="1" fillId="4" borderId="7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0" fontId="5" fillId="2" borderId="0" xfId="0" applyFont="1" applyFill="1"/>
    <xf numFmtId="0" fontId="5" fillId="5" borderId="0" xfId="0" applyFont="1" applyFill="1"/>
    <xf numFmtId="49" fontId="1" fillId="3" borderId="7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/>
    </xf>
    <xf numFmtId="3" fontId="1" fillId="6" borderId="7" xfId="0" applyNumberFormat="1" applyFont="1" applyFill="1" applyBorder="1" applyAlignment="1">
      <alignment horizontal="right"/>
    </xf>
    <xf numFmtId="164" fontId="1" fillId="6" borderId="7" xfId="0" applyNumberFormat="1" applyFont="1" applyFill="1" applyBorder="1" applyAlignment="1">
      <alignment horizontal="right"/>
    </xf>
    <xf numFmtId="49" fontId="2" fillId="3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165" fontId="1" fillId="2" borderId="0" xfId="1" applyFill="1" applyBorder="1"/>
    <xf numFmtId="0" fontId="5" fillId="2" borderId="0" xfId="0" applyFont="1" applyFill="1" applyBorder="1"/>
    <xf numFmtId="0" fontId="5" fillId="5" borderId="0" xfId="0" applyFont="1" applyFill="1" applyBorder="1"/>
    <xf numFmtId="3" fontId="1" fillId="7" borderId="7" xfId="0" applyNumberFormat="1" applyFont="1" applyFill="1" applyBorder="1" applyAlignment="1">
      <alignment horizontal="right"/>
    </xf>
    <xf numFmtId="164" fontId="1" fillId="7" borderId="7" xfId="0" applyNumberFormat="1" applyFont="1" applyFill="1" applyBorder="1" applyAlignment="1">
      <alignment horizontal="right"/>
    </xf>
    <xf numFmtId="0" fontId="5" fillId="0" borderId="0" xfId="0" applyFont="1" applyBorder="1"/>
    <xf numFmtId="166" fontId="0" fillId="0" borderId="0" xfId="0" applyNumberFormat="1" applyAlignment="1"/>
    <xf numFmtId="49" fontId="2" fillId="0" borderId="7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38" fontId="1" fillId="0" borderId="3" xfId="2" applyNumberFormat="1" applyFont="1" applyFill="1" applyBorder="1"/>
    <xf numFmtId="49" fontId="2" fillId="0" borderId="7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39" fontId="6" fillId="8" borderId="11" xfId="3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164" fontId="0" fillId="0" borderId="7" xfId="0" applyNumberFormat="1" applyFont="1" applyFill="1" applyBorder="1" applyAlignment="1">
      <alignment horizontal="right"/>
    </xf>
    <xf numFmtId="0" fontId="5" fillId="0" borderId="0" xfId="0" applyFont="1"/>
    <xf numFmtId="38" fontId="1" fillId="0" borderId="3" xfId="0" applyNumberFormat="1" applyFont="1" applyFill="1" applyBorder="1"/>
    <xf numFmtId="49" fontId="8" fillId="0" borderId="4" xfId="0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/>
    <xf numFmtId="38" fontId="1" fillId="0" borderId="7" xfId="0" applyNumberFormat="1" applyFont="1" applyFill="1" applyBorder="1"/>
    <xf numFmtId="49" fontId="2" fillId="0" borderId="7" xfId="0" applyNumberFormat="1" applyFont="1" applyFill="1" applyBorder="1" applyAlignment="1">
      <alignment horizontal="left" vertical="center" wrapText="1"/>
    </xf>
    <xf numFmtId="3" fontId="0" fillId="0" borderId="7" xfId="0" quotePrefix="1" applyNumberFormat="1" applyFont="1" applyFill="1" applyBorder="1" applyAlignment="1">
      <alignment horizontal="right"/>
    </xf>
    <xf numFmtId="49" fontId="9" fillId="0" borderId="7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right"/>
    </xf>
    <xf numFmtId="3" fontId="2" fillId="3" borderId="4" xfId="0" applyNumberFormat="1" applyFont="1" applyFill="1" applyBorder="1"/>
    <xf numFmtId="164" fontId="2" fillId="3" borderId="4" xfId="0" applyNumberFormat="1" applyFont="1" applyFill="1" applyBorder="1"/>
    <xf numFmtId="3" fontId="5" fillId="2" borderId="0" xfId="0" applyNumberFormat="1" applyFont="1" applyFill="1" applyBorder="1"/>
    <xf numFmtId="3" fontId="5" fillId="0" borderId="0" xfId="0" applyNumberFormat="1" applyFont="1" applyBorder="1"/>
    <xf numFmtId="49" fontId="10" fillId="3" borderId="0" xfId="0" applyNumberFormat="1" applyFont="1" applyFill="1" applyBorder="1"/>
    <xf numFmtId="3" fontId="1" fillId="0" borderId="0" xfId="0" applyNumberFormat="1" applyFont="1" applyBorder="1"/>
    <xf numFmtId="164" fontId="1" fillId="0" borderId="0" xfId="0" applyNumberFormat="1" applyFont="1" applyBorder="1"/>
    <xf numFmtId="3" fontId="5" fillId="0" borderId="0" xfId="0" applyNumberFormat="1" applyFont="1"/>
    <xf numFmtId="3" fontId="1" fillId="0" borderId="15" xfId="0" applyNumberFormat="1" applyFont="1" applyFill="1" applyBorder="1"/>
    <xf numFmtId="164" fontId="1" fillId="0" borderId="15" xfId="0" applyNumberFormat="1" applyFont="1" applyFill="1" applyBorder="1"/>
    <xf numFmtId="3" fontId="1" fillId="0" borderId="18" xfId="0" applyNumberFormat="1" applyFont="1" applyFill="1" applyBorder="1" applyAlignment="1">
      <alignment vertical="center"/>
    </xf>
    <xf numFmtId="164" fontId="1" fillId="0" borderId="18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/>
    </xf>
    <xf numFmtId="164" fontId="2" fillId="0" borderId="21" xfId="0" applyNumberFormat="1" applyFont="1" applyFill="1" applyBorder="1" applyAlignment="1">
      <alignment vertical="center"/>
    </xf>
    <xf numFmtId="49" fontId="11" fillId="0" borderId="0" xfId="0" applyNumberFormat="1" applyFont="1" applyBorder="1"/>
    <xf numFmtId="4" fontId="11" fillId="0" borderId="0" xfId="0" applyNumberFormat="1" applyFont="1" applyBorder="1" applyAlignment="1">
      <alignment horizontal="center"/>
    </xf>
    <xf numFmtId="0" fontId="3" fillId="2" borderId="0" xfId="0" applyFont="1" applyFill="1"/>
    <xf numFmtId="3" fontId="1" fillId="0" borderId="18" xfId="0" applyNumberFormat="1" applyFont="1" applyFill="1" applyBorder="1"/>
    <xf numFmtId="164" fontId="1" fillId="0" borderId="18" xfId="0" applyNumberFormat="1" applyFont="1" applyFill="1" applyBorder="1"/>
    <xf numFmtId="49" fontId="11" fillId="0" borderId="16" xfId="0" applyNumberFormat="1" applyFont="1" applyBorder="1" applyAlignment="1">
      <alignment horizontal="left"/>
    </xf>
    <xf numFmtId="49" fontId="11" fillId="0" borderId="23" xfId="0" applyNumberFormat="1" applyFont="1" applyBorder="1" applyAlignment="1">
      <alignment horizontal="left"/>
    </xf>
    <xf numFmtId="3" fontId="1" fillId="0" borderId="24" xfId="0" applyNumberFormat="1" applyFont="1" applyFill="1" applyBorder="1"/>
    <xf numFmtId="164" fontId="1" fillId="0" borderId="24" xfId="0" applyNumberFormat="1" applyFont="1" applyFill="1" applyBorder="1"/>
    <xf numFmtId="3" fontId="1" fillId="0" borderId="24" xfId="0" applyNumberFormat="1" applyFont="1" applyBorder="1"/>
    <xf numFmtId="164" fontId="1" fillId="0" borderId="24" xfId="0" applyNumberFormat="1" applyFont="1" applyBorder="1"/>
    <xf numFmtId="3" fontId="2" fillId="0" borderId="21" xfId="0" applyNumberFormat="1" applyFont="1" applyFill="1" applyBorder="1"/>
    <xf numFmtId="164" fontId="2" fillId="0" borderId="21" xfId="0" applyNumberFormat="1" applyFont="1" applyFill="1" applyBorder="1"/>
    <xf numFmtId="49" fontId="11" fillId="3" borderId="0" xfId="0" applyNumberFormat="1" applyFont="1" applyFill="1" applyBorder="1"/>
    <xf numFmtId="4" fontId="11" fillId="3" borderId="0" xfId="0" applyNumberFormat="1" applyFont="1" applyFill="1" applyBorder="1" applyAlignment="1">
      <alignment horizontal="center"/>
    </xf>
    <xf numFmtId="3" fontId="2" fillId="3" borderId="0" xfId="0" applyNumberFormat="1" applyFont="1" applyFill="1" applyBorder="1"/>
    <xf numFmtId="164" fontId="2" fillId="3" borderId="0" xfId="0" applyNumberFormat="1" applyFont="1" applyFill="1" applyBorder="1"/>
    <xf numFmtId="3" fontId="2" fillId="3" borderId="27" xfId="0" applyNumberFormat="1" applyFont="1" applyFill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/>
    <xf numFmtId="167" fontId="1" fillId="0" borderId="0" xfId="0" applyNumberFormat="1" applyFont="1" applyFill="1" applyBorder="1"/>
    <xf numFmtId="3" fontId="2" fillId="10" borderId="30" xfId="0" applyNumberFormat="1" applyFont="1" applyFill="1" applyBorder="1"/>
    <xf numFmtId="167" fontId="2" fillId="10" borderId="30" xfId="0" applyNumberFormat="1" applyFont="1" applyFill="1" applyBorder="1"/>
    <xf numFmtId="49" fontId="1" fillId="0" borderId="0" xfId="0" applyNumberFormat="1" applyFont="1"/>
    <xf numFmtId="49" fontId="5" fillId="0" borderId="0" xfId="0" applyNumberFormat="1" applyFont="1"/>
    <xf numFmtId="3" fontId="1" fillId="0" borderId="0" xfId="1" applyNumberFormat="1"/>
    <xf numFmtId="49" fontId="11" fillId="0" borderId="16" xfId="0" applyNumberFormat="1" applyFont="1" applyBorder="1" applyAlignment="1">
      <alignment horizontal="left"/>
    </xf>
    <xf numFmtId="49" fontId="11" fillId="0" borderId="23" xfId="0" applyNumberFormat="1" applyFont="1" applyBorder="1" applyAlignment="1">
      <alignment horizontal="left"/>
    </xf>
    <xf numFmtId="49" fontId="8" fillId="0" borderId="19" xfId="0" applyNumberFormat="1" applyFont="1" applyBorder="1" applyAlignment="1">
      <alignment horizontal="left"/>
    </xf>
    <xf numFmtId="49" fontId="8" fillId="0" borderId="25" xfId="0" applyNumberFormat="1" applyFont="1" applyBorder="1" applyAlignment="1">
      <alignment horizontal="left"/>
    </xf>
    <xf numFmtId="49" fontId="8" fillId="9" borderId="9" xfId="0" applyNumberFormat="1" applyFont="1" applyFill="1" applyBorder="1"/>
    <xf numFmtId="49" fontId="8" fillId="9" borderId="26" xfId="0" applyNumberFormat="1" applyFont="1" applyFill="1" applyBorder="1"/>
    <xf numFmtId="49" fontId="2" fillId="10" borderId="28" xfId="0" applyNumberFormat="1" applyFont="1" applyFill="1" applyBorder="1"/>
    <xf numFmtId="49" fontId="2" fillId="10" borderId="29" xfId="0" applyNumberFormat="1" applyFont="1" applyFill="1" applyBorder="1"/>
    <xf numFmtId="49" fontId="2" fillId="3" borderId="9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49" fontId="8" fillId="9" borderId="13" xfId="0" applyNumberFormat="1" applyFont="1" applyFill="1" applyBorder="1" applyAlignment="1">
      <alignment horizontal="left"/>
    </xf>
    <xf numFmtId="49" fontId="8" fillId="9" borderId="14" xfId="0" applyNumberFormat="1" applyFont="1" applyFill="1" applyBorder="1" applyAlignment="1">
      <alignment horizontal="left"/>
    </xf>
    <xf numFmtId="49" fontId="11" fillId="0" borderId="17" xfId="0" applyNumberFormat="1" applyFont="1" applyBorder="1" applyAlignment="1">
      <alignment horizontal="left"/>
    </xf>
    <xf numFmtId="49" fontId="8" fillId="0" borderId="20" xfId="0" applyNumberFormat="1" applyFont="1" applyBorder="1" applyAlignment="1">
      <alignment horizontal="left"/>
    </xf>
    <xf numFmtId="49" fontId="8" fillId="9" borderId="13" xfId="0" applyNumberFormat="1" applyFont="1" applyFill="1" applyBorder="1"/>
    <xf numFmtId="49" fontId="8" fillId="9" borderId="22" xfId="0" applyNumberFormat="1" applyFont="1" applyFill="1" applyBorder="1"/>
    <xf numFmtId="0" fontId="2" fillId="0" borderId="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4" borderId="4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49" fontId="2" fillId="7" borderId="9" xfId="0" applyNumberFormat="1" applyFont="1" applyFill="1" applyBorder="1" applyAlignment="1">
      <alignment horizontal="center" vertical="center"/>
    </xf>
    <xf numFmtId="49" fontId="2" fillId="7" borderId="1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0" fillId="4" borderId="2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19" xfId="3"/>
    <cellStyle name="Normal 23" xfId="2"/>
    <cellStyle name="Vírgula" xfId="1" builtinId="3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  <sheetName val="FIX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  <sheetName val="FIXA_2009"/>
      <sheetName val="EXTR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3"/>
  <sheetViews>
    <sheetView showGridLines="0" tabSelected="1" zoomScale="70" zoomScaleNormal="70" zoomScaleSheetLayoutView="70" workbookViewId="0"/>
  </sheetViews>
  <sheetFormatPr defaultColWidth="9.109375" defaultRowHeight="10.199999999999999" x14ac:dyDescent="0.2"/>
  <cols>
    <col min="1" max="1" width="11.6640625" style="44" customWidth="1"/>
    <col min="2" max="2" width="7.88671875" style="44" bestFit="1" customWidth="1"/>
    <col min="3" max="3" width="105.33203125" style="94" customWidth="1"/>
    <col min="4" max="4" width="6" style="94" customWidth="1"/>
    <col min="5" max="5" width="16.5546875" style="44" customWidth="1"/>
    <col min="6" max="6" width="22.6640625" style="44" customWidth="1"/>
    <col min="7" max="7" width="17.44140625" style="44" hidden="1" customWidth="1"/>
    <col min="8" max="11" width="22.109375" style="44" customWidth="1"/>
    <col min="12" max="12" width="19.109375" style="19" customWidth="1"/>
    <col min="13" max="24" width="9.109375" style="19" customWidth="1"/>
    <col min="25" max="72" width="9.109375" style="19"/>
    <col min="73" max="16384" width="9.109375" style="44"/>
  </cols>
  <sheetData>
    <row r="1" spans="1:72" s="4" customFormat="1" ht="13.2" x14ac:dyDescent="0.25">
      <c r="A1" s="1" t="s">
        <v>0</v>
      </c>
      <c r="B1" s="2"/>
      <c r="C1" s="1"/>
      <c r="D1" s="1"/>
      <c r="E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4" customFormat="1" ht="13.2" x14ac:dyDescent="0.25">
      <c r="A2" s="1" t="s">
        <v>1</v>
      </c>
      <c r="B2" s="2"/>
      <c r="C2" s="1"/>
      <c r="D2" s="1"/>
      <c r="E2" s="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4" customFormat="1" ht="13.2" x14ac:dyDescent="0.25">
      <c r="A3" s="1" t="s">
        <v>2</v>
      </c>
      <c r="B3" s="2"/>
      <c r="C3" s="1"/>
      <c r="D3" s="1"/>
      <c r="E3" s="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13.2" x14ac:dyDescent="0.25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72" s="4" customFormat="1" ht="13.2" x14ac:dyDescent="0.25">
      <c r="A5" s="132" t="s">
        <v>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72" s="4" customFormat="1" ht="13.2" x14ac:dyDescent="0.25">
      <c r="A6" s="132" t="s">
        <v>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2" s="4" customFormat="1" ht="13.2" x14ac:dyDescent="0.25">
      <c r="B7" s="6"/>
      <c r="C7" s="7"/>
      <c r="D7" s="7"/>
      <c r="E7" s="8"/>
      <c r="F7" s="8"/>
      <c r="G7" s="8"/>
      <c r="H7" s="8"/>
      <c r="I7" s="8"/>
      <c r="J7" s="8"/>
      <c r="K7" s="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s="11" customFormat="1" ht="21" customHeight="1" x14ac:dyDescent="0.25">
      <c r="A8" s="124" t="s">
        <v>6</v>
      </c>
      <c r="B8" s="133" t="s">
        <v>7</v>
      </c>
      <c r="C8" s="134"/>
      <c r="D8" s="137" t="s">
        <v>8</v>
      </c>
      <c r="E8" s="139" t="s">
        <v>9</v>
      </c>
      <c r="F8" s="9" t="s">
        <v>10</v>
      </c>
      <c r="G8" s="124" t="s">
        <v>11</v>
      </c>
      <c r="H8" s="124" t="s">
        <v>12</v>
      </c>
      <c r="I8" s="124" t="s">
        <v>13</v>
      </c>
      <c r="J8" s="124" t="s">
        <v>14</v>
      </c>
      <c r="K8" s="124" t="s">
        <v>15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</row>
    <row r="9" spans="1:72" s="11" customFormat="1" ht="37.5" customHeight="1" x14ac:dyDescent="0.25">
      <c r="A9" s="125"/>
      <c r="B9" s="135"/>
      <c r="C9" s="136"/>
      <c r="D9" s="138"/>
      <c r="E9" s="140"/>
      <c r="F9" s="12" t="s">
        <v>16</v>
      </c>
      <c r="G9" s="125"/>
      <c r="H9" s="125"/>
      <c r="I9" s="125"/>
      <c r="J9" s="125"/>
      <c r="K9" s="12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</row>
    <row r="10" spans="1:72" s="20" customFormat="1" ht="24.75" customHeight="1" x14ac:dyDescent="0.25">
      <c r="A10" s="112" t="s">
        <v>17</v>
      </c>
      <c r="B10" s="13" t="s">
        <v>18</v>
      </c>
      <c r="C10" s="14" t="s">
        <v>19</v>
      </c>
      <c r="D10" s="15" t="s">
        <v>20</v>
      </c>
      <c r="E10" s="16">
        <v>172400000</v>
      </c>
      <c r="F10" s="17">
        <v>27772161</v>
      </c>
      <c r="G10" s="16"/>
      <c r="H10" s="16">
        <f>E10+F10</f>
        <v>200172161</v>
      </c>
      <c r="I10" s="18">
        <v>200172161</v>
      </c>
      <c r="J10" s="18">
        <v>200168888.13</v>
      </c>
      <c r="K10" s="18">
        <v>197932812.47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</row>
    <row r="11" spans="1:72" s="20" customFormat="1" ht="24.75" customHeight="1" x14ac:dyDescent="0.25">
      <c r="A11" s="113"/>
      <c r="B11" s="13" t="s">
        <v>21</v>
      </c>
      <c r="C11" s="14" t="s">
        <v>22</v>
      </c>
      <c r="D11" s="21" t="s">
        <v>20</v>
      </c>
      <c r="E11" s="18">
        <v>500000</v>
      </c>
      <c r="F11" s="22">
        <v>150000</v>
      </c>
      <c r="G11" s="18"/>
      <c r="H11" s="18">
        <f>E11+F11</f>
        <v>650000</v>
      </c>
      <c r="I11" s="18">
        <v>592326.80000000005</v>
      </c>
      <c r="J11" s="18">
        <v>592326.80000000005</v>
      </c>
      <c r="K11" s="18">
        <v>592326.80000000005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</row>
    <row r="12" spans="1:72" s="20" customFormat="1" ht="15" customHeight="1" x14ac:dyDescent="0.25">
      <c r="A12" s="113"/>
      <c r="B12" s="126" t="s">
        <v>23</v>
      </c>
      <c r="C12" s="127"/>
      <c r="D12" s="127"/>
      <c r="E12" s="23">
        <f t="shared" ref="E12:K12" si="0">SUM(E10:E11)</f>
        <v>172900000</v>
      </c>
      <c r="F12" s="24">
        <f t="shared" si="0"/>
        <v>27922161</v>
      </c>
      <c r="G12" s="23">
        <f t="shared" si="0"/>
        <v>0</v>
      </c>
      <c r="H12" s="23">
        <f t="shared" si="0"/>
        <v>200822161</v>
      </c>
      <c r="I12" s="23">
        <f t="shared" si="0"/>
        <v>200764487.80000001</v>
      </c>
      <c r="J12" s="23">
        <f t="shared" si="0"/>
        <v>200761214.93000001</v>
      </c>
      <c r="K12" s="23">
        <f t="shared" si="0"/>
        <v>198525139.27000001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</row>
    <row r="13" spans="1:72" s="20" customFormat="1" ht="24.75" customHeight="1" x14ac:dyDescent="0.25">
      <c r="A13" s="113"/>
      <c r="B13" s="25" t="s">
        <v>24</v>
      </c>
      <c r="C13" s="26" t="s">
        <v>25</v>
      </c>
      <c r="D13" s="27" t="s">
        <v>20</v>
      </c>
      <c r="E13" s="16">
        <v>445400000</v>
      </c>
      <c r="F13" s="17">
        <v>53447012</v>
      </c>
      <c r="G13" s="16"/>
      <c r="H13" s="16">
        <f t="shared" ref="H13:H14" si="1">E13+F13</f>
        <v>498847012</v>
      </c>
      <c r="I13" s="18">
        <v>498538570.75</v>
      </c>
      <c r="J13" s="18">
        <v>498503047.61000001</v>
      </c>
      <c r="K13" s="18">
        <v>491334041.58999997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</row>
    <row r="14" spans="1:72" s="31" customFormat="1" ht="33.75" customHeight="1" x14ac:dyDescent="0.25">
      <c r="A14" s="113"/>
      <c r="B14" s="25" t="s">
        <v>26</v>
      </c>
      <c r="C14" s="28" t="s">
        <v>27</v>
      </c>
      <c r="D14" s="27" t="s">
        <v>20</v>
      </c>
      <c r="E14" s="16">
        <v>86400000</v>
      </c>
      <c r="F14" s="17">
        <v>6200000</v>
      </c>
      <c r="G14" s="16"/>
      <c r="H14" s="16">
        <f t="shared" si="1"/>
        <v>92600000</v>
      </c>
      <c r="I14" s="18">
        <v>90394960.060000002</v>
      </c>
      <c r="J14" s="18">
        <v>90373662.519999996</v>
      </c>
      <c r="K14" s="18">
        <v>90373662.519999996</v>
      </c>
      <c r="L14" s="2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</row>
    <row r="15" spans="1:72" s="34" customFormat="1" ht="17.25" customHeight="1" x14ac:dyDescent="0.25">
      <c r="A15" s="114"/>
      <c r="B15" s="128" t="s">
        <v>28</v>
      </c>
      <c r="C15" s="129"/>
      <c r="D15" s="129"/>
      <c r="E15" s="32">
        <f t="shared" ref="E15:K15" si="2">SUM(E13:E14)</f>
        <v>531800000</v>
      </c>
      <c r="F15" s="33">
        <f t="shared" si="2"/>
        <v>59647012</v>
      </c>
      <c r="G15" s="32">
        <f t="shared" si="2"/>
        <v>0</v>
      </c>
      <c r="H15" s="32">
        <f t="shared" si="2"/>
        <v>591447012</v>
      </c>
      <c r="I15" s="32">
        <f t="shared" si="2"/>
        <v>588933530.80999994</v>
      </c>
      <c r="J15" s="32">
        <f t="shared" si="2"/>
        <v>588876710.13</v>
      </c>
      <c r="K15" s="32">
        <f t="shared" si="2"/>
        <v>581707704.11000001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</row>
    <row r="16" spans="1:72" s="20" customFormat="1" ht="24.75" customHeight="1" x14ac:dyDescent="0.25">
      <c r="A16" s="112" t="s">
        <v>29</v>
      </c>
      <c r="B16" s="115" t="s">
        <v>30</v>
      </c>
      <c r="C16" s="118" t="s">
        <v>31</v>
      </c>
      <c r="D16" s="27" t="s">
        <v>32</v>
      </c>
      <c r="E16" s="16">
        <v>28346934</v>
      </c>
      <c r="F16" s="17">
        <f>17523835+171000</f>
        <v>17694835</v>
      </c>
      <c r="G16" s="16"/>
      <c r="H16" s="16">
        <f t="shared" ref="H16:H42" si="3">E16+F16</f>
        <v>46041769</v>
      </c>
      <c r="I16" s="18">
        <v>46038930.149999999</v>
      </c>
      <c r="J16" s="18">
        <v>37668650.560000002</v>
      </c>
      <c r="K16" s="18">
        <v>36836160.799999997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</row>
    <row r="17" spans="1:72" s="20" customFormat="1" ht="24.75" customHeight="1" x14ac:dyDescent="0.25">
      <c r="A17" s="113"/>
      <c r="B17" s="116"/>
      <c r="C17" s="130"/>
      <c r="D17" s="27" t="s">
        <v>33</v>
      </c>
      <c r="E17" s="35">
        <v>20000</v>
      </c>
      <c r="F17" s="17">
        <v>0</v>
      </c>
      <c r="G17" s="16"/>
      <c r="H17" s="16">
        <f t="shared" si="3"/>
        <v>20000</v>
      </c>
      <c r="I17" s="18">
        <v>14082</v>
      </c>
      <c r="J17" s="18">
        <v>14082</v>
      </c>
      <c r="K17" s="18">
        <v>14082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</row>
    <row r="18" spans="1:72" s="20" customFormat="1" ht="24.75" customHeight="1" x14ac:dyDescent="0.25">
      <c r="A18" s="113"/>
      <c r="B18" s="117"/>
      <c r="C18" s="36" t="s">
        <v>34</v>
      </c>
      <c r="D18" s="37" t="s">
        <v>32</v>
      </c>
      <c r="E18" s="16">
        <v>171000</v>
      </c>
      <c r="F18" s="17">
        <v>-171000</v>
      </c>
      <c r="G18" s="16"/>
      <c r="H18" s="16">
        <f t="shared" si="3"/>
        <v>0</v>
      </c>
      <c r="I18" s="18">
        <v>0</v>
      </c>
      <c r="J18" s="18">
        <v>0</v>
      </c>
      <c r="K18" s="18">
        <v>0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</row>
    <row r="19" spans="1:72" s="20" customFormat="1" ht="24.75" customHeight="1" x14ac:dyDescent="0.25">
      <c r="A19" s="113"/>
      <c r="B19" s="115" t="s">
        <v>35</v>
      </c>
      <c r="C19" s="36" t="s">
        <v>36</v>
      </c>
      <c r="D19" s="27" t="s">
        <v>32</v>
      </c>
      <c r="E19" s="16">
        <v>2356754</v>
      </c>
      <c r="F19" s="38">
        <v>650000</v>
      </c>
      <c r="G19" s="16"/>
      <c r="H19" s="16">
        <f t="shared" si="3"/>
        <v>3006754</v>
      </c>
      <c r="I19" s="18">
        <v>2949208.56</v>
      </c>
      <c r="J19" s="18">
        <v>2949208.56</v>
      </c>
      <c r="K19" s="18">
        <v>2949208.56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</row>
    <row r="20" spans="1:72" s="20" customFormat="1" ht="24.75" customHeight="1" x14ac:dyDescent="0.25">
      <c r="A20" s="113"/>
      <c r="B20" s="116"/>
      <c r="C20" s="39" t="s">
        <v>37</v>
      </c>
      <c r="D20" s="27" t="s">
        <v>32</v>
      </c>
      <c r="E20" s="16">
        <v>962280</v>
      </c>
      <c r="F20" s="17">
        <v>200000</v>
      </c>
      <c r="G20" s="16"/>
      <c r="H20" s="16">
        <f t="shared" si="3"/>
        <v>1162280</v>
      </c>
      <c r="I20" s="18">
        <v>1021212.89</v>
      </c>
      <c r="J20" s="18">
        <v>981178.76</v>
      </c>
      <c r="K20" s="18">
        <v>981178.76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</row>
    <row r="21" spans="1:72" s="20" customFormat="1" ht="24.75" customHeight="1" x14ac:dyDescent="0.25">
      <c r="A21" s="113"/>
      <c r="B21" s="116"/>
      <c r="C21" s="39" t="s">
        <v>38</v>
      </c>
      <c r="D21" s="27" t="s">
        <v>32</v>
      </c>
      <c r="E21" s="16">
        <v>25660727</v>
      </c>
      <c r="F21" s="17">
        <v>4400000</v>
      </c>
      <c r="G21" s="16"/>
      <c r="H21" s="16">
        <f t="shared" si="3"/>
        <v>30060727</v>
      </c>
      <c r="I21" s="18">
        <v>29780848.789999999</v>
      </c>
      <c r="J21" s="18">
        <v>29780848.789999999</v>
      </c>
      <c r="K21" s="18">
        <v>29780848.789999999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</row>
    <row r="22" spans="1:72" s="20" customFormat="1" ht="24.75" customHeight="1" x14ac:dyDescent="0.25">
      <c r="A22" s="114"/>
      <c r="B22" s="117"/>
      <c r="C22" s="39" t="s">
        <v>39</v>
      </c>
      <c r="D22" s="27" t="s">
        <v>32</v>
      </c>
      <c r="E22" s="16">
        <v>339113</v>
      </c>
      <c r="F22" s="17">
        <v>0</v>
      </c>
      <c r="G22" s="16"/>
      <c r="H22" s="16">
        <f t="shared" si="3"/>
        <v>339113</v>
      </c>
      <c r="I22" s="18">
        <v>288728.12</v>
      </c>
      <c r="J22" s="18">
        <v>288728.12</v>
      </c>
      <c r="K22" s="18">
        <v>288728.12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</row>
    <row r="23" spans="1:72" s="20" customFormat="1" ht="21" customHeight="1" x14ac:dyDescent="0.25">
      <c r="A23" s="40" t="s">
        <v>40</v>
      </c>
      <c r="B23" s="25" t="s">
        <v>41</v>
      </c>
      <c r="C23" s="39" t="s">
        <v>42</v>
      </c>
      <c r="D23" s="27" t="s">
        <v>32</v>
      </c>
      <c r="E23" s="16">
        <v>15000</v>
      </c>
      <c r="F23" s="17">
        <v>0</v>
      </c>
      <c r="G23" s="16"/>
      <c r="H23" s="16">
        <f t="shared" si="3"/>
        <v>15000</v>
      </c>
      <c r="I23" s="18">
        <v>254.99</v>
      </c>
      <c r="J23" s="18">
        <v>254.99</v>
      </c>
      <c r="K23" s="18">
        <v>254.99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</row>
    <row r="24" spans="1:72" s="20" customFormat="1" ht="24.75" customHeight="1" x14ac:dyDescent="0.25">
      <c r="A24" s="112" t="s">
        <v>43</v>
      </c>
      <c r="B24" s="115" t="s">
        <v>44</v>
      </c>
      <c r="C24" s="118" t="s">
        <v>45</v>
      </c>
      <c r="D24" s="27" t="s">
        <v>32</v>
      </c>
      <c r="E24" s="16">
        <v>28787586</v>
      </c>
      <c r="F24" s="41">
        <f>69274+8849199</f>
        <v>8918473</v>
      </c>
      <c r="G24" s="16"/>
      <c r="H24" s="16">
        <f t="shared" si="3"/>
        <v>37706059</v>
      </c>
      <c r="I24" s="18">
        <v>36451146.640000001</v>
      </c>
      <c r="J24" s="18">
        <v>34413982.539999999</v>
      </c>
      <c r="K24" s="18">
        <v>33909875.880000003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</row>
    <row r="25" spans="1:72" s="20" customFormat="1" ht="24.75" customHeight="1" x14ac:dyDescent="0.25">
      <c r="A25" s="113"/>
      <c r="B25" s="116"/>
      <c r="C25" s="119"/>
      <c r="D25" s="27" t="s">
        <v>33</v>
      </c>
      <c r="E25" s="42">
        <v>2680049</v>
      </c>
      <c r="F25" s="43">
        <f>5573768-5298834</f>
        <v>274934</v>
      </c>
      <c r="G25" s="16"/>
      <c r="H25" s="16">
        <f t="shared" si="3"/>
        <v>2954983</v>
      </c>
      <c r="I25" s="18">
        <v>2649261.9</v>
      </c>
      <c r="J25" s="18">
        <v>1986692.41</v>
      </c>
      <c r="K25" s="18">
        <v>1946373.85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</row>
    <row r="26" spans="1:72" s="20" customFormat="1" ht="24.75" customHeight="1" x14ac:dyDescent="0.25">
      <c r="A26" s="113"/>
      <c r="B26" s="116"/>
      <c r="C26" s="39" t="s">
        <v>46</v>
      </c>
      <c r="D26" s="27" t="s">
        <v>32</v>
      </c>
      <c r="E26" s="16">
        <v>1228731</v>
      </c>
      <c r="F26" s="17">
        <v>-54622</v>
      </c>
      <c r="G26" s="16"/>
      <c r="H26" s="18">
        <f t="shared" si="3"/>
        <v>1174109</v>
      </c>
      <c r="I26" s="18">
        <v>1150012.1599999999</v>
      </c>
      <c r="J26" s="18">
        <v>1140526.8</v>
      </c>
      <c r="K26" s="18">
        <v>1124751.58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</row>
    <row r="27" spans="1:72" ht="24.75" hidden="1" customHeight="1" x14ac:dyDescent="0.25">
      <c r="A27" s="113"/>
      <c r="B27" s="116"/>
      <c r="C27" s="120" t="s">
        <v>47</v>
      </c>
      <c r="D27" s="27" t="s">
        <v>32</v>
      </c>
      <c r="E27" s="16"/>
      <c r="F27" s="17"/>
      <c r="G27" s="16"/>
      <c r="H27" s="16">
        <f t="shared" si="3"/>
        <v>0</v>
      </c>
      <c r="I27" s="18"/>
      <c r="J27" s="18"/>
      <c r="K27" s="18"/>
    </row>
    <row r="28" spans="1:72" ht="27.75" customHeight="1" x14ac:dyDescent="0.25">
      <c r="A28" s="113"/>
      <c r="B28" s="116"/>
      <c r="C28" s="121"/>
      <c r="D28" s="27" t="s">
        <v>33</v>
      </c>
      <c r="E28" s="16">
        <v>4990016</v>
      </c>
      <c r="F28" s="17">
        <v>-1766618</v>
      </c>
      <c r="G28" s="16"/>
      <c r="H28" s="16">
        <f t="shared" si="3"/>
        <v>3223398</v>
      </c>
      <c r="I28" s="18">
        <v>3223397.23</v>
      </c>
      <c r="J28" s="18">
        <v>3223397.23</v>
      </c>
      <c r="K28" s="18">
        <v>3091016.42</v>
      </c>
    </row>
    <row r="29" spans="1:72" ht="21" customHeight="1" x14ac:dyDescent="0.25">
      <c r="A29" s="113"/>
      <c r="B29" s="116"/>
      <c r="C29" s="120" t="s">
        <v>48</v>
      </c>
      <c r="D29" s="27" t="s">
        <v>32</v>
      </c>
      <c r="E29" s="16">
        <v>1848370</v>
      </c>
      <c r="F29" s="45">
        <v>-295342</v>
      </c>
      <c r="G29" s="16"/>
      <c r="H29" s="16">
        <f t="shared" si="3"/>
        <v>1553028</v>
      </c>
      <c r="I29" s="18">
        <v>1553027.11</v>
      </c>
      <c r="J29" s="18">
        <v>1499297.17</v>
      </c>
      <c r="K29" s="18">
        <v>1469616.14</v>
      </c>
    </row>
    <row r="30" spans="1:72" ht="21" hidden="1" customHeight="1" x14ac:dyDescent="0.25">
      <c r="A30" s="113"/>
      <c r="B30" s="116"/>
      <c r="C30" s="121"/>
      <c r="D30" s="27" t="s">
        <v>33</v>
      </c>
      <c r="E30" s="16">
        <v>0</v>
      </c>
      <c r="F30" s="17">
        <v>0</v>
      </c>
      <c r="G30" s="16"/>
      <c r="H30" s="16">
        <f t="shared" si="3"/>
        <v>0</v>
      </c>
      <c r="I30" s="18"/>
      <c r="J30" s="18"/>
      <c r="K30" s="18"/>
    </row>
    <row r="31" spans="1:72" ht="21" customHeight="1" x14ac:dyDescent="0.25">
      <c r="A31" s="113"/>
      <c r="B31" s="116"/>
      <c r="C31" s="120" t="s">
        <v>49</v>
      </c>
      <c r="D31" s="37" t="s">
        <v>32</v>
      </c>
      <c r="E31" s="16">
        <v>18718176</v>
      </c>
      <c r="F31" s="17">
        <f>9693450-550274</f>
        <v>9143176</v>
      </c>
      <c r="G31" s="16"/>
      <c r="H31" s="18">
        <f t="shared" si="3"/>
        <v>27861352</v>
      </c>
      <c r="I31" s="18">
        <v>27439564.530000001</v>
      </c>
      <c r="J31" s="18">
        <v>25912947.18</v>
      </c>
      <c r="K31" s="18">
        <v>24344367.890000001</v>
      </c>
    </row>
    <row r="32" spans="1:72" ht="21" customHeight="1" x14ac:dyDescent="0.25">
      <c r="A32" s="113"/>
      <c r="B32" s="116"/>
      <c r="C32" s="121"/>
      <c r="D32" s="37" t="s">
        <v>33</v>
      </c>
      <c r="E32" s="16">
        <v>3852292</v>
      </c>
      <c r="F32" s="17">
        <f>4539334-2450030</f>
        <v>2089304</v>
      </c>
      <c r="G32" s="16"/>
      <c r="H32" s="16">
        <f t="shared" si="3"/>
        <v>5941596</v>
      </c>
      <c r="I32" s="18">
        <v>5600116.9299999997</v>
      </c>
      <c r="J32" s="18">
        <v>5169526.96</v>
      </c>
      <c r="K32" s="18">
        <v>4976754.43</v>
      </c>
    </row>
    <row r="33" spans="1:72" ht="21" customHeight="1" x14ac:dyDescent="0.25">
      <c r="A33" s="113"/>
      <c r="B33" s="116"/>
      <c r="C33" s="46" t="s">
        <v>50</v>
      </c>
      <c r="D33" s="37" t="s">
        <v>33</v>
      </c>
      <c r="E33" s="42">
        <v>304346</v>
      </c>
      <c r="F33" s="17">
        <v>609</v>
      </c>
      <c r="G33" s="16"/>
      <c r="H33" s="16">
        <f t="shared" si="3"/>
        <v>304955</v>
      </c>
      <c r="I33" s="18">
        <v>304955</v>
      </c>
      <c r="J33" s="18">
        <v>304955</v>
      </c>
      <c r="K33" s="18">
        <v>304955</v>
      </c>
    </row>
    <row r="34" spans="1:72" ht="21" customHeight="1" x14ac:dyDescent="0.25">
      <c r="A34" s="113"/>
      <c r="B34" s="116"/>
      <c r="C34" s="120" t="s">
        <v>51</v>
      </c>
      <c r="D34" s="37" t="s">
        <v>32</v>
      </c>
      <c r="E34" s="16">
        <v>9359327</v>
      </c>
      <c r="F34" s="17">
        <f>98138-1437724</f>
        <v>-1339586</v>
      </c>
      <c r="G34" s="16"/>
      <c r="H34" s="16">
        <f t="shared" si="3"/>
        <v>8019741</v>
      </c>
      <c r="I34" s="18">
        <v>7876662.7699999996</v>
      </c>
      <c r="J34" s="18">
        <v>7369664.21</v>
      </c>
      <c r="K34" s="18">
        <v>7003333.7000000002</v>
      </c>
      <c r="L34" s="47"/>
    </row>
    <row r="35" spans="1:72" ht="21" customHeight="1" x14ac:dyDescent="0.25">
      <c r="A35" s="113"/>
      <c r="B35" s="116"/>
      <c r="C35" s="121"/>
      <c r="D35" s="37" t="s">
        <v>33</v>
      </c>
      <c r="E35" s="16">
        <v>1441117</v>
      </c>
      <c r="F35" s="17">
        <v>-702920</v>
      </c>
      <c r="G35" s="16"/>
      <c r="H35" s="16">
        <f t="shared" si="3"/>
        <v>738197</v>
      </c>
      <c r="I35" s="18">
        <v>658780</v>
      </c>
      <c r="J35" s="18">
        <v>658780</v>
      </c>
      <c r="K35" s="18">
        <v>631464.59</v>
      </c>
      <c r="L35" s="47"/>
    </row>
    <row r="36" spans="1:72" ht="21" customHeight="1" x14ac:dyDescent="0.25">
      <c r="A36" s="113"/>
      <c r="B36" s="116"/>
      <c r="C36" s="120" t="s">
        <v>52</v>
      </c>
      <c r="D36" s="37" t="s">
        <v>32</v>
      </c>
      <c r="E36" s="16">
        <v>299401</v>
      </c>
      <c r="F36" s="17">
        <f>853614+26089</f>
        <v>879703</v>
      </c>
      <c r="G36" s="16"/>
      <c r="H36" s="16">
        <f t="shared" si="3"/>
        <v>1179104</v>
      </c>
      <c r="I36" s="18">
        <v>1151822.75</v>
      </c>
      <c r="J36" s="18">
        <v>1082078.43</v>
      </c>
      <c r="K36" s="18">
        <v>1055100.72</v>
      </c>
    </row>
    <row r="37" spans="1:72" ht="21" customHeight="1" x14ac:dyDescent="0.25">
      <c r="A37" s="113"/>
      <c r="B37" s="117"/>
      <c r="C37" s="121"/>
      <c r="D37" s="37" t="s">
        <v>33</v>
      </c>
      <c r="E37" s="16">
        <v>9951432</v>
      </c>
      <c r="F37" s="17">
        <f>3502031-5416076</f>
        <v>-1914045</v>
      </c>
      <c r="G37" s="16"/>
      <c r="H37" s="16">
        <f t="shared" si="3"/>
        <v>8037387</v>
      </c>
      <c r="I37" s="18">
        <v>8037386.2699999996</v>
      </c>
      <c r="J37" s="18">
        <v>8037386.2699999996</v>
      </c>
      <c r="K37" s="18">
        <v>7854564.9900000002</v>
      </c>
    </row>
    <row r="38" spans="1:72" ht="21" customHeight="1" x14ac:dyDescent="0.25">
      <c r="A38" s="113"/>
      <c r="B38" s="115" t="s">
        <v>53</v>
      </c>
      <c r="C38" s="46" t="s">
        <v>54</v>
      </c>
      <c r="D38" s="37" t="s">
        <v>32</v>
      </c>
      <c r="E38" s="16">
        <v>52894</v>
      </c>
      <c r="F38" s="48">
        <v>-52894</v>
      </c>
      <c r="G38" s="16"/>
      <c r="H38" s="35">
        <f t="shared" si="3"/>
        <v>0</v>
      </c>
      <c r="I38" s="18">
        <v>0</v>
      </c>
      <c r="J38" s="18">
        <v>0</v>
      </c>
      <c r="K38" s="18">
        <v>0</v>
      </c>
    </row>
    <row r="39" spans="1:72" ht="21" customHeight="1" x14ac:dyDescent="0.25">
      <c r="A39" s="113"/>
      <c r="B39" s="117"/>
      <c r="C39" s="46" t="s">
        <v>55</v>
      </c>
      <c r="D39" s="37" t="s">
        <v>32</v>
      </c>
      <c r="E39" s="16">
        <v>32435</v>
      </c>
      <c r="F39" s="17">
        <f>20000+52894</f>
        <v>72894</v>
      </c>
      <c r="G39" s="16"/>
      <c r="H39" s="16">
        <f t="shared" si="3"/>
        <v>105329</v>
      </c>
      <c r="I39" s="18">
        <v>85510.14</v>
      </c>
      <c r="J39" s="18">
        <v>80555.42</v>
      </c>
      <c r="K39" s="18">
        <v>80555.42</v>
      </c>
    </row>
    <row r="40" spans="1:72" ht="24.75" customHeight="1" x14ac:dyDescent="0.25">
      <c r="A40" s="113"/>
      <c r="B40" s="122" t="s">
        <v>56</v>
      </c>
      <c r="C40" s="49" t="s">
        <v>57</v>
      </c>
      <c r="D40" s="27" t="s">
        <v>33</v>
      </c>
      <c r="E40" s="16">
        <v>8703099</v>
      </c>
      <c r="F40" s="17">
        <v>224115</v>
      </c>
      <c r="G40" s="50"/>
      <c r="H40" s="16">
        <f t="shared" si="3"/>
        <v>8927214</v>
      </c>
      <c r="I40" s="18">
        <v>1593791.42</v>
      </c>
      <c r="J40" s="18">
        <v>328185.26</v>
      </c>
      <c r="K40" s="18">
        <v>321596.83</v>
      </c>
    </row>
    <row r="41" spans="1:72" ht="32.25" customHeight="1" x14ac:dyDescent="0.25">
      <c r="A41" s="114"/>
      <c r="B41" s="123"/>
      <c r="C41" s="51" t="s">
        <v>58</v>
      </c>
      <c r="D41" s="37" t="s">
        <v>33</v>
      </c>
      <c r="E41" s="16">
        <v>7984025</v>
      </c>
      <c r="F41" s="17">
        <v>-1506453</v>
      </c>
      <c r="G41" s="16"/>
      <c r="H41" s="16">
        <f t="shared" si="3"/>
        <v>6477572</v>
      </c>
      <c r="I41" s="18">
        <v>6470000</v>
      </c>
      <c r="J41" s="18">
        <v>0</v>
      </c>
      <c r="K41" s="18">
        <v>0</v>
      </c>
    </row>
    <row r="42" spans="1:72" ht="26.25" customHeight="1" x14ac:dyDescent="0.25">
      <c r="A42" s="52" t="s">
        <v>59</v>
      </c>
      <c r="B42" s="25" t="s">
        <v>60</v>
      </c>
      <c r="C42" s="49" t="s">
        <v>61</v>
      </c>
      <c r="D42" s="53" t="s">
        <v>32</v>
      </c>
      <c r="E42" s="16">
        <v>30000</v>
      </c>
      <c r="F42" s="17">
        <v>0</v>
      </c>
      <c r="G42" s="16"/>
      <c r="H42" s="16">
        <f t="shared" si="3"/>
        <v>30000</v>
      </c>
      <c r="I42" s="54">
        <v>26347.89</v>
      </c>
      <c r="J42" s="54">
        <v>26347.89</v>
      </c>
      <c r="K42" s="54">
        <v>26347.89</v>
      </c>
    </row>
    <row r="43" spans="1:72" s="58" customFormat="1" ht="20.25" customHeight="1" x14ac:dyDescent="0.25">
      <c r="A43" s="104"/>
      <c r="B43" s="105"/>
      <c r="C43" s="105"/>
      <c r="D43" s="105"/>
      <c r="E43" s="55">
        <f t="shared" ref="E43:K43" si="4">SUM(E10:E42)-E12-E15</f>
        <v>862835104</v>
      </c>
      <c r="F43" s="56">
        <f t="shared" si="4"/>
        <v>124313736</v>
      </c>
      <c r="G43" s="55">
        <f t="shared" si="4"/>
        <v>0</v>
      </c>
      <c r="H43" s="55">
        <f t="shared" si="4"/>
        <v>987148840</v>
      </c>
      <c r="I43" s="55">
        <f t="shared" si="4"/>
        <v>974063066.85000062</v>
      </c>
      <c r="J43" s="55">
        <f t="shared" si="4"/>
        <v>952555199.61000001</v>
      </c>
      <c r="K43" s="55">
        <f t="shared" si="4"/>
        <v>939223980.73000014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</row>
    <row r="44" spans="1:72" s="58" customFormat="1" ht="25.5" customHeight="1" x14ac:dyDescent="0.25">
      <c r="C44" s="59"/>
      <c r="D44" s="59"/>
      <c r="E44" s="60"/>
      <c r="F44" s="61"/>
      <c r="G44" s="60"/>
      <c r="H44" s="60"/>
      <c r="I44" s="60"/>
      <c r="J44" s="60"/>
      <c r="K44" s="60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</row>
    <row r="45" spans="1:72" s="62" customFormat="1" ht="13.2" x14ac:dyDescent="0.25">
      <c r="C45" s="106" t="s">
        <v>17</v>
      </c>
      <c r="D45" s="107"/>
      <c r="E45" s="63"/>
      <c r="F45" s="64"/>
      <c r="G45" s="63"/>
      <c r="H45" s="63"/>
      <c r="I45" s="63"/>
      <c r="J45" s="63"/>
      <c r="K45" s="63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</row>
    <row r="46" spans="1:72" s="62" customFormat="1" ht="13.2" x14ac:dyDescent="0.25">
      <c r="C46" s="96" t="s">
        <v>62</v>
      </c>
      <c r="D46" s="108"/>
      <c r="E46" s="65">
        <f t="shared" ref="E46:K46" si="5">SUM(E13:E14)</f>
        <v>531800000</v>
      </c>
      <c r="F46" s="66">
        <f t="shared" si="5"/>
        <v>59647012</v>
      </c>
      <c r="G46" s="65">
        <f t="shared" si="5"/>
        <v>0</v>
      </c>
      <c r="H46" s="65">
        <f t="shared" si="5"/>
        <v>591447012</v>
      </c>
      <c r="I46" s="65">
        <f t="shared" si="5"/>
        <v>588933530.80999994</v>
      </c>
      <c r="J46" s="65">
        <f t="shared" si="5"/>
        <v>588876710.13</v>
      </c>
      <c r="K46" s="65">
        <f t="shared" si="5"/>
        <v>581707704.11000001</v>
      </c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</row>
    <row r="47" spans="1:72" s="62" customFormat="1" ht="13.2" x14ac:dyDescent="0.25">
      <c r="C47" s="96" t="s">
        <v>63</v>
      </c>
      <c r="D47" s="108"/>
      <c r="E47" s="65">
        <f t="shared" ref="E47:K47" si="6">SUM(E10:E11)</f>
        <v>172900000</v>
      </c>
      <c r="F47" s="66">
        <f t="shared" si="6"/>
        <v>27922161</v>
      </c>
      <c r="G47" s="65">
        <f t="shared" si="6"/>
        <v>0</v>
      </c>
      <c r="H47" s="65">
        <f t="shared" si="6"/>
        <v>200822161</v>
      </c>
      <c r="I47" s="65">
        <f t="shared" si="6"/>
        <v>200764487.80000001</v>
      </c>
      <c r="J47" s="65">
        <f t="shared" si="6"/>
        <v>200761214.93000001</v>
      </c>
      <c r="K47" s="65">
        <f t="shared" si="6"/>
        <v>198525139.27000001</v>
      </c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</row>
    <row r="48" spans="1:72" ht="13.2" x14ac:dyDescent="0.25">
      <c r="C48" s="98" t="s">
        <v>64</v>
      </c>
      <c r="D48" s="109"/>
      <c r="E48" s="67">
        <f t="shared" ref="E48:K48" si="7">SUM(E46:E47)</f>
        <v>704700000</v>
      </c>
      <c r="F48" s="68">
        <f t="shared" si="7"/>
        <v>87569173</v>
      </c>
      <c r="G48" s="67">
        <f t="shared" si="7"/>
        <v>0</v>
      </c>
      <c r="H48" s="67">
        <f t="shared" si="7"/>
        <v>792269173</v>
      </c>
      <c r="I48" s="67">
        <f t="shared" si="7"/>
        <v>789698018.6099999</v>
      </c>
      <c r="J48" s="67">
        <f t="shared" si="7"/>
        <v>789637925.05999994</v>
      </c>
      <c r="K48" s="67">
        <f t="shared" si="7"/>
        <v>780232843.38</v>
      </c>
    </row>
    <row r="49" spans="3:72" s="2" customFormat="1" ht="13.2" x14ac:dyDescent="0.25">
      <c r="C49" s="69"/>
      <c r="D49" s="70"/>
      <c r="E49" s="60"/>
      <c r="F49" s="61"/>
      <c r="G49" s="60"/>
      <c r="H49" s="60"/>
      <c r="I49" s="60"/>
      <c r="J49" s="60"/>
      <c r="K49" s="60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</row>
    <row r="50" spans="3:72" ht="13.2" x14ac:dyDescent="0.25">
      <c r="C50" s="110" t="s">
        <v>43</v>
      </c>
      <c r="D50" s="111"/>
      <c r="E50" s="63"/>
      <c r="F50" s="64"/>
      <c r="G50" s="63"/>
      <c r="H50" s="63"/>
      <c r="I50" s="63"/>
      <c r="J50" s="63"/>
      <c r="K50" s="63"/>
    </row>
    <row r="51" spans="3:72" ht="13.2" x14ac:dyDescent="0.25">
      <c r="C51" s="96" t="s">
        <v>40</v>
      </c>
      <c r="D51" s="97"/>
      <c r="E51" s="72">
        <f t="shared" ref="E51:K51" si="8">E23</f>
        <v>15000</v>
      </c>
      <c r="F51" s="73">
        <f t="shared" si="8"/>
        <v>0</v>
      </c>
      <c r="G51" s="72">
        <f t="shared" si="8"/>
        <v>0</v>
      </c>
      <c r="H51" s="72">
        <f t="shared" si="8"/>
        <v>15000</v>
      </c>
      <c r="I51" s="72">
        <f t="shared" si="8"/>
        <v>254.99</v>
      </c>
      <c r="J51" s="72">
        <f t="shared" si="8"/>
        <v>254.99</v>
      </c>
      <c r="K51" s="72">
        <f t="shared" si="8"/>
        <v>254.99</v>
      </c>
    </row>
    <row r="52" spans="3:72" ht="16.5" customHeight="1" x14ac:dyDescent="0.25">
      <c r="C52" s="96" t="s">
        <v>65</v>
      </c>
      <c r="D52" s="97"/>
      <c r="E52" s="72">
        <f t="shared" ref="E52:K52" si="9">SUM(E16:E21)</f>
        <v>57517695</v>
      </c>
      <c r="F52" s="73">
        <f t="shared" si="9"/>
        <v>22773835</v>
      </c>
      <c r="G52" s="72">
        <f t="shared" si="9"/>
        <v>0</v>
      </c>
      <c r="H52" s="72">
        <f t="shared" si="9"/>
        <v>80291530</v>
      </c>
      <c r="I52" s="72">
        <f t="shared" si="9"/>
        <v>79804282.390000001</v>
      </c>
      <c r="J52" s="72">
        <f t="shared" si="9"/>
        <v>71393968.670000002</v>
      </c>
      <c r="K52" s="72">
        <f t="shared" si="9"/>
        <v>70561478.909999996</v>
      </c>
    </row>
    <row r="53" spans="3:72" ht="16.5" customHeight="1" x14ac:dyDescent="0.25">
      <c r="C53" s="74" t="s">
        <v>66</v>
      </c>
      <c r="D53" s="75"/>
      <c r="E53" s="76">
        <f t="shared" ref="E53:K53" si="10">SUM(E22:E22)</f>
        <v>339113</v>
      </c>
      <c r="F53" s="77">
        <f t="shared" si="10"/>
        <v>0</v>
      </c>
      <c r="G53" s="76">
        <f t="shared" si="10"/>
        <v>0</v>
      </c>
      <c r="H53" s="76">
        <f t="shared" si="10"/>
        <v>339113</v>
      </c>
      <c r="I53" s="76">
        <f t="shared" si="10"/>
        <v>288728.12</v>
      </c>
      <c r="J53" s="76">
        <f t="shared" si="10"/>
        <v>288728.12</v>
      </c>
      <c r="K53" s="76">
        <f t="shared" si="10"/>
        <v>288728.12</v>
      </c>
    </row>
    <row r="54" spans="3:72" ht="13.2" x14ac:dyDescent="0.25">
      <c r="C54" s="96" t="s">
        <v>67</v>
      </c>
      <c r="D54" s="97"/>
      <c r="E54" s="78">
        <f>SUM(E24:E41)</f>
        <v>100233296</v>
      </c>
      <c r="F54" s="79">
        <f>SUM(F24:F41)</f>
        <v>13970728</v>
      </c>
      <c r="G54" s="78">
        <f>SUM(G24:G40)</f>
        <v>0</v>
      </c>
      <c r="H54" s="78">
        <f>SUM(H24:H41)</f>
        <v>114204024</v>
      </c>
      <c r="I54" s="78">
        <f t="shared" ref="I54:K54" si="11">SUM(I24:I41)</f>
        <v>104245434.84999999</v>
      </c>
      <c r="J54" s="78">
        <f t="shared" si="11"/>
        <v>91207974.87999998</v>
      </c>
      <c r="K54" s="78">
        <f t="shared" si="11"/>
        <v>88114327.439999998</v>
      </c>
    </row>
    <row r="55" spans="3:72" ht="13.2" x14ac:dyDescent="0.25">
      <c r="C55" s="98" t="s">
        <v>64</v>
      </c>
      <c r="D55" s="99"/>
      <c r="E55" s="80">
        <f>SUM(E51:E54)</f>
        <v>158105104</v>
      </c>
      <c r="F55" s="81">
        <f t="shared" ref="F55:K55" si="12">SUM(F51:F54)</f>
        <v>36744563</v>
      </c>
      <c r="G55" s="80">
        <f t="shared" si="12"/>
        <v>0</v>
      </c>
      <c r="H55" s="80">
        <f t="shared" si="12"/>
        <v>194849667</v>
      </c>
      <c r="I55" s="80">
        <f t="shared" si="12"/>
        <v>184338700.34999999</v>
      </c>
      <c r="J55" s="80">
        <f t="shared" si="12"/>
        <v>162890926.65999997</v>
      </c>
      <c r="K55" s="80">
        <f t="shared" si="12"/>
        <v>158964789.45999998</v>
      </c>
    </row>
    <row r="56" spans="3:72" ht="13.2" x14ac:dyDescent="0.25">
      <c r="C56" s="82"/>
      <c r="D56" s="83"/>
      <c r="E56" s="84"/>
      <c r="F56" s="85"/>
      <c r="G56" s="84"/>
      <c r="H56" s="84"/>
      <c r="I56" s="84"/>
      <c r="J56" s="84"/>
      <c r="K56" s="84"/>
    </row>
    <row r="57" spans="3:72" ht="13.2" x14ac:dyDescent="0.25">
      <c r="C57" s="100" t="s">
        <v>68</v>
      </c>
      <c r="D57" s="101"/>
      <c r="E57" s="86">
        <f t="shared" ref="E57:K57" si="13">E42</f>
        <v>30000</v>
      </c>
      <c r="F57" s="86">
        <f t="shared" si="13"/>
        <v>0</v>
      </c>
      <c r="G57" s="86">
        <f t="shared" si="13"/>
        <v>0</v>
      </c>
      <c r="H57" s="86">
        <f t="shared" si="13"/>
        <v>30000</v>
      </c>
      <c r="I57" s="86">
        <f t="shared" si="13"/>
        <v>26347.89</v>
      </c>
      <c r="J57" s="86">
        <f t="shared" si="13"/>
        <v>26347.89</v>
      </c>
      <c r="K57" s="86">
        <f t="shared" si="13"/>
        <v>26347.89</v>
      </c>
    </row>
    <row r="58" spans="3:72" ht="13.8" thickBot="1" x14ac:dyDescent="0.3">
      <c r="C58" s="87"/>
      <c r="D58" s="88"/>
      <c r="E58" s="89"/>
      <c r="F58" s="90"/>
      <c r="G58" s="89"/>
      <c r="H58" s="89"/>
      <c r="I58" s="89"/>
      <c r="J58" s="89"/>
      <c r="K58" s="89"/>
    </row>
    <row r="59" spans="3:72" ht="13.8" thickBot="1" x14ac:dyDescent="0.3">
      <c r="C59" s="102" t="s">
        <v>64</v>
      </c>
      <c r="D59" s="103"/>
      <c r="E59" s="91">
        <f>E48+E55+E57</f>
        <v>862835104</v>
      </c>
      <c r="F59" s="92">
        <f t="shared" ref="F59:K59" si="14">F48+F55+F57</f>
        <v>124313736</v>
      </c>
      <c r="G59" s="91">
        <f t="shared" si="14"/>
        <v>0</v>
      </c>
      <c r="H59" s="91">
        <f t="shared" si="14"/>
        <v>987148840</v>
      </c>
      <c r="I59" s="91">
        <f t="shared" si="14"/>
        <v>974063066.8499999</v>
      </c>
      <c r="J59" s="91">
        <f t="shared" si="14"/>
        <v>952555199.6099999</v>
      </c>
      <c r="K59" s="91">
        <f t="shared" si="14"/>
        <v>939223980.7299999</v>
      </c>
    </row>
    <row r="60" spans="3:72" ht="13.2" x14ac:dyDescent="0.25">
      <c r="C60" s="93"/>
      <c r="D60" s="93"/>
      <c r="E60" s="62"/>
      <c r="F60" s="62"/>
      <c r="G60" s="62"/>
      <c r="H60" s="62"/>
      <c r="I60" s="62"/>
      <c r="J60" s="62"/>
      <c r="K60" s="62"/>
    </row>
    <row r="62" spans="3:72" ht="13.2" x14ac:dyDescent="0.25">
      <c r="I62" s="95"/>
      <c r="J62" s="95"/>
      <c r="K62" s="95"/>
    </row>
    <row r="63" spans="3:72" ht="13.2" x14ac:dyDescent="0.25">
      <c r="I63" s="95"/>
      <c r="J63" s="95"/>
      <c r="K63" s="95"/>
    </row>
    <row r="65" spans="9:11" ht="13.2" x14ac:dyDescent="0.25">
      <c r="I65" s="95"/>
      <c r="J65" s="95"/>
      <c r="K65" s="95"/>
    </row>
    <row r="66" spans="9:11" ht="13.2" x14ac:dyDescent="0.25">
      <c r="I66" s="95"/>
      <c r="J66" s="95"/>
      <c r="K66" s="95"/>
    </row>
    <row r="67" spans="9:11" ht="13.2" x14ac:dyDescent="0.25">
      <c r="I67" s="95"/>
      <c r="J67" s="95"/>
      <c r="K67" s="95"/>
    </row>
    <row r="68" spans="9:11" ht="13.2" x14ac:dyDescent="0.25">
      <c r="I68" s="95"/>
      <c r="J68" s="95"/>
      <c r="K68" s="95"/>
    </row>
    <row r="69" spans="9:11" ht="13.2" x14ac:dyDescent="0.25">
      <c r="I69" s="95"/>
      <c r="J69" s="95"/>
      <c r="K69" s="95"/>
    </row>
    <row r="70" spans="9:11" ht="13.2" x14ac:dyDescent="0.25">
      <c r="I70" s="95"/>
      <c r="J70" s="95"/>
      <c r="K70" s="95"/>
    </row>
    <row r="71" spans="9:11" ht="13.2" x14ac:dyDescent="0.25">
      <c r="I71" s="95"/>
      <c r="J71" s="95"/>
      <c r="K71" s="95"/>
    </row>
    <row r="72" spans="9:11" ht="13.2" x14ac:dyDescent="0.25">
      <c r="I72" s="95"/>
      <c r="J72" s="95"/>
      <c r="K72" s="95"/>
    </row>
    <row r="73" spans="9:11" ht="13.2" x14ac:dyDescent="0.25">
      <c r="I73" s="95"/>
      <c r="J73" s="95"/>
      <c r="K73" s="95"/>
    </row>
  </sheetData>
  <mergeCells count="41">
    <mergeCell ref="A16:A22"/>
    <mergeCell ref="B16:B18"/>
    <mergeCell ref="C16:C17"/>
    <mergeCell ref="B19:B22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  <mergeCell ref="J8:J9"/>
    <mergeCell ref="K8:K9"/>
    <mergeCell ref="A10:A15"/>
    <mergeCell ref="B12:D12"/>
    <mergeCell ref="B15:D15"/>
    <mergeCell ref="A24:A41"/>
    <mergeCell ref="B24:B37"/>
    <mergeCell ref="C24:C25"/>
    <mergeCell ref="C27:C28"/>
    <mergeCell ref="C29:C30"/>
    <mergeCell ref="C31:C32"/>
    <mergeCell ref="C34:C35"/>
    <mergeCell ref="C36:C37"/>
    <mergeCell ref="B38:B39"/>
    <mergeCell ref="B40:B41"/>
    <mergeCell ref="C59:D59"/>
    <mergeCell ref="A43:D43"/>
    <mergeCell ref="C45:D45"/>
    <mergeCell ref="C46:D46"/>
    <mergeCell ref="C47:D47"/>
    <mergeCell ref="C48:D48"/>
    <mergeCell ref="C50:D50"/>
    <mergeCell ref="C51:D51"/>
    <mergeCell ref="C52:D52"/>
    <mergeCell ref="C54:D54"/>
    <mergeCell ref="C55:D55"/>
    <mergeCell ref="C57:D57"/>
  </mergeCells>
  <conditionalFormatting sqref="F10:F55">
    <cfRule type="cellIs" dxfId="0" priority="1" operator="lessThan">
      <formula>0</formula>
    </cfRule>
  </conditionalFormatting>
  <printOptions horizontalCentered="1"/>
  <pageMargins left="0.62992125984251968" right="0.23622047244094491" top="0.51181102362204722" bottom="0.27559055118110237" header="0.51181102362204722" footer="0.27559055118110237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TRF 3</vt:lpstr>
      <vt:lpstr>'TRF 3'!Area_de_impressao</vt:lpstr>
      <vt:lpstr>'TRF 3'!Titulos_de_impressao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2025-01-29T15:58:10Z</dcterms:created>
  <dcterms:modified xsi:type="dcterms:W3CDTF">2025-01-29T20:41:49Z</dcterms:modified>
</cp:coreProperties>
</file>