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9 Setembro\Publicacao internet TRF\Anexo I\090029\"/>
    </mc:Choice>
  </mc:AlternateContent>
  <bookViews>
    <workbookView xWindow="14505" yWindow="60" windowWidth="14310" windowHeight="12390" tabRatio="930" firstSheet="8" activeTab="18"/>
  </bookViews>
  <sheets>
    <sheet name="Anexo I - RP" sheetId="17" state="hidden" r:id="rId1"/>
    <sheet name="Anexo I - Jan" sheetId="50" state="hidden" r:id="rId2"/>
    <sheet name="Anexo I - Fev" sheetId="52" state="hidden" r:id="rId3"/>
    <sheet name="Anexo I - Mar" sheetId="54" state="hidden" r:id="rId4"/>
    <sheet name="Anexo I - Abr" sheetId="56" state="hidden" r:id="rId5"/>
    <sheet name="Anexo I - Mai" sheetId="58" state="hidden" r:id="rId6"/>
    <sheet name="Anexo I - Jun" sheetId="60" state="hidden" r:id="rId7"/>
    <sheet name="Anexo I - Jul" sheetId="62" state="hidden" r:id="rId8"/>
    <sheet name="Anexo I - Ago" sheetId="64" r:id="rId9"/>
    <sheet name="TesGer-Restos" sheetId="38" state="hidden" r:id="rId10"/>
    <sheet name="TesGer - Jan" sheetId="51" state="hidden" r:id="rId11"/>
    <sheet name="TesGer - Fev" sheetId="53" state="hidden" r:id="rId12"/>
    <sheet name="TesGer - Mar" sheetId="55" state="hidden" r:id="rId13"/>
    <sheet name="TesGer - Abr" sheetId="57" state="hidden" r:id="rId14"/>
    <sheet name="TesGer - Mai" sheetId="59" state="hidden" r:id="rId15"/>
    <sheet name="TesGer - Jun" sheetId="61" state="hidden" r:id="rId16"/>
    <sheet name="TesGer - Jul" sheetId="63" state="hidden" r:id="rId17"/>
    <sheet name="TesGer -Ago" sheetId="65" r:id="rId18"/>
    <sheet name="Anexo I - Set" sheetId="66" r:id="rId19"/>
    <sheet name="TesGer -Set" sheetId="67" r:id="rId20"/>
  </sheets>
  <externalReferences>
    <externalReference r:id="rId21"/>
  </externalReferences>
  <definedNames>
    <definedName name="_xlnm.Print_Area" localSheetId="4">'Anexo I - Abr'!$A$1:$C$84</definedName>
    <definedName name="_xlnm.Print_Area" localSheetId="8">'Anexo I - Ago'!$A$1:$C$84</definedName>
    <definedName name="_xlnm.Print_Area" localSheetId="2">'Anexo I - Fev'!$A$1:$C$84</definedName>
    <definedName name="_xlnm.Print_Area" localSheetId="1">'Anexo I - Jan'!$A$1:$C$84</definedName>
    <definedName name="_xlnm.Print_Area" localSheetId="7">'Anexo I - Jul'!$A$1:$C$84</definedName>
    <definedName name="_xlnm.Print_Area" localSheetId="6">'Anexo I - Jun'!$A$1:$C$84</definedName>
    <definedName name="_xlnm.Print_Area" localSheetId="5">'Anexo I - Mai'!$A$1:$C$84</definedName>
    <definedName name="_xlnm.Print_Area" localSheetId="3">'Anexo I - Mar'!$A$1:$C$84</definedName>
    <definedName name="_xlnm.Print_Area" localSheetId="0">'Anexo I - RP'!$A$1:$C$66</definedName>
    <definedName name="_xlnm.Print_Area" localSheetId="18">'Anexo I - Set'!$A$1:$C$84</definedName>
  </definedNames>
  <calcPr calcId="162913"/>
</workbook>
</file>

<file path=xl/calcChain.xml><?xml version="1.0" encoding="utf-8"?>
<calcChain xmlns="http://schemas.openxmlformats.org/spreadsheetml/2006/main">
  <c r="D26" i="67" l="1"/>
  <c r="F48" i="66"/>
  <c r="D74" i="66" l="1"/>
  <c r="C72" i="66"/>
  <c r="C71" i="66"/>
  <c r="C70" i="66"/>
  <c r="D58" i="66"/>
  <c r="C57" i="66"/>
  <c r="C56" i="66"/>
  <c r="C53" i="66"/>
  <c r="C47" i="66"/>
  <c r="D29" i="67"/>
  <c r="E29" i="67"/>
  <c r="C45" i="66"/>
  <c r="C44" i="66"/>
  <c r="C43" i="66"/>
  <c r="C42" i="66"/>
  <c r="C40" i="66"/>
  <c r="C39" i="66"/>
  <c r="C38" i="66"/>
  <c r="C36" i="66"/>
  <c r="C35" i="66"/>
  <c r="C34" i="66"/>
  <c r="C33" i="66"/>
  <c r="C32" i="66"/>
  <c r="C31" i="66"/>
  <c r="C30" i="66"/>
  <c r="C29" i="66"/>
  <c r="C28" i="66"/>
  <c r="C27" i="66"/>
  <c r="C26" i="66"/>
  <c r="C25" i="66"/>
  <c r="C24" i="66"/>
  <c r="C23" i="66"/>
  <c r="C22" i="66"/>
  <c r="D17" i="66"/>
  <c r="C15" i="66"/>
  <c r="C14" i="66"/>
  <c r="C17" i="66" s="1"/>
  <c r="G17" i="66" s="1"/>
  <c r="C13" i="66"/>
  <c r="E32" i="67"/>
  <c r="E3" i="67"/>
  <c r="D42" i="67"/>
  <c r="C83" i="66"/>
  <c r="C74" i="66"/>
  <c r="C65" i="66"/>
  <c r="E26" i="67" l="1"/>
  <c r="D48" i="66" s="1"/>
  <c r="C48" i="66"/>
  <c r="G48" i="66" s="1"/>
  <c r="E17" i="66"/>
  <c r="E74" i="66"/>
  <c r="C58" i="66"/>
  <c r="E58" i="66" s="1"/>
  <c r="F48" i="64"/>
  <c r="G58" i="66" l="1"/>
  <c r="E48" i="66"/>
  <c r="C25" i="64"/>
  <c r="C48" i="64" s="1"/>
  <c r="D48" i="64"/>
  <c r="I38" i="65"/>
  <c r="D74" i="64" s="1"/>
  <c r="I34" i="65"/>
  <c r="D58" i="64" s="1"/>
  <c r="I29" i="65"/>
  <c r="I3" i="65"/>
  <c r="D58" i="65" s="1"/>
  <c r="C83" i="64"/>
  <c r="C73" i="64"/>
  <c r="C72" i="64"/>
  <c r="C71" i="64"/>
  <c r="C74" i="64" s="1"/>
  <c r="C70" i="64"/>
  <c r="C65" i="64"/>
  <c r="C57" i="64"/>
  <c r="C56" i="64"/>
  <c r="C55" i="64"/>
  <c r="C54" i="64"/>
  <c r="C53" i="64"/>
  <c r="C47" i="64"/>
  <c r="C46" i="64"/>
  <c r="C45" i="64"/>
  <c r="C44" i="64"/>
  <c r="C43" i="64"/>
  <c r="C42" i="64"/>
  <c r="C41" i="64"/>
  <c r="C40" i="64"/>
  <c r="C39" i="64"/>
  <c r="C38" i="64"/>
  <c r="C37" i="64"/>
  <c r="C36" i="64"/>
  <c r="C35" i="64"/>
  <c r="C34" i="64"/>
  <c r="C33" i="64"/>
  <c r="C32" i="64"/>
  <c r="C31" i="64"/>
  <c r="C30" i="64"/>
  <c r="C29" i="64"/>
  <c r="C28" i="64"/>
  <c r="C27" i="64"/>
  <c r="C26" i="64"/>
  <c r="C24" i="64"/>
  <c r="C23" i="64"/>
  <c r="C22" i="64"/>
  <c r="C15" i="64"/>
  <c r="C14" i="64"/>
  <c r="C13" i="64"/>
  <c r="C17" i="64" s="1"/>
  <c r="G17" i="64" s="1"/>
  <c r="C58" i="64" l="1"/>
  <c r="G58" i="64" s="1"/>
  <c r="G48" i="64"/>
  <c r="D17" i="64"/>
  <c r="E17" i="64" s="1"/>
  <c r="E74" i="64"/>
  <c r="I39" i="65"/>
  <c r="D84" i="64" s="1"/>
  <c r="C25" i="62"/>
  <c r="C26" i="62"/>
  <c r="E84" i="64" l="1"/>
  <c r="E48" i="64"/>
  <c r="E58" i="64"/>
  <c r="D48" i="62"/>
  <c r="I29" i="63"/>
  <c r="F48" i="62"/>
  <c r="I38" i="63"/>
  <c r="D74" i="62" s="1"/>
  <c r="I34" i="63"/>
  <c r="D58" i="62" s="1"/>
  <c r="I3" i="63"/>
  <c r="D58" i="63" s="1"/>
  <c r="C83" i="62"/>
  <c r="C73" i="62"/>
  <c r="C72" i="62"/>
  <c r="C71" i="62"/>
  <c r="C74" i="62" s="1"/>
  <c r="C70" i="62"/>
  <c r="C65" i="62"/>
  <c r="C57" i="62"/>
  <c r="C56" i="62"/>
  <c r="C55" i="62"/>
  <c r="C54" i="62"/>
  <c r="C53" i="62"/>
  <c r="C47" i="62"/>
  <c r="C46" i="62"/>
  <c r="C45" i="62"/>
  <c r="C44" i="62"/>
  <c r="C43" i="62"/>
  <c r="C42" i="62"/>
  <c r="C41" i="62"/>
  <c r="C40" i="62"/>
  <c r="C39" i="62"/>
  <c r="C38" i="62"/>
  <c r="C37" i="62"/>
  <c r="C36" i="62"/>
  <c r="C35" i="62"/>
  <c r="C34" i="62"/>
  <c r="C33" i="62"/>
  <c r="C32" i="62"/>
  <c r="C31" i="62"/>
  <c r="C30" i="62"/>
  <c r="C29" i="62"/>
  <c r="C28" i="62"/>
  <c r="C27" i="62"/>
  <c r="C24" i="62"/>
  <c r="C23" i="62"/>
  <c r="C22" i="62"/>
  <c r="D17" i="62"/>
  <c r="C15" i="62"/>
  <c r="C14" i="62"/>
  <c r="C13" i="62"/>
  <c r="C17" i="62" s="1"/>
  <c r="G17" i="62" s="1"/>
  <c r="C48" i="62" l="1"/>
  <c r="G48" i="62" s="1"/>
  <c r="C58" i="62"/>
  <c r="G58" i="62" s="1"/>
  <c r="E17" i="62"/>
  <c r="E74" i="62"/>
  <c r="I39" i="63"/>
  <c r="D84" i="62" s="1"/>
  <c r="C25" i="60"/>
  <c r="E84" i="62" l="1"/>
  <c r="E48" i="62"/>
  <c r="E58" i="62"/>
  <c r="I34" i="61"/>
  <c r="D58" i="60" s="1"/>
  <c r="F48" i="60"/>
  <c r="I38" i="61"/>
  <c r="D74" i="60" s="1"/>
  <c r="I29" i="61"/>
  <c r="D48" i="60" s="1"/>
  <c r="I3" i="61"/>
  <c r="D58" i="61" s="1"/>
  <c r="C83" i="60"/>
  <c r="C73" i="60"/>
  <c r="C72" i="60"/>
  <c r="C71" i="60"/>
  <c r="C74" i="60" s="1"/>
  <c r="C70" i="60"/>
  <c r="C65" i="60"/>
  <c r="C57" i="60"/>
  <c r="C56" i="60"/>
  <c r="C55" i="60"/>
  <c r="C54" i="60"/>
  <c r="C53" i="60"/>
  <c r="C47" i="60"/>
  <c r="C46" i="60"/>
  <c r="C45" i="60"/>
  <c r="C44" i="60"/>
  <c r="C43" i="60"/>
  <c r="C42" i="60"/>
  <c r="C41" i="60"/>
  <c r="C40" i="60"/>
  <c r="C39" i="60"/>
  <c r="C38" i="60"/>
  <c r="C37" i="60"/>
  <c r="C36" i="60"/>
  <c r="C35" i="60"/>
  <c r="C34" i="60"/>
  <c r="C33" i="60"/>
  <c r="C32" i="60"/>
  <c r="C31" i="60"/>
  <c r="C30" i="60"/>
  <c r="C29" i="60"/>
  <c r="C28" i="60"/>
  <c r="C27" i="60"/>
  <c r="C26" i="60"/>
  <c r="C24" i="60"/>
  <c r="C23" i="60"/>
  <c r="C22" i="60"/>
  <c r="D17" i="60"/>
  <c r="C15" i="60"/>
  <c r="C14" i="60"/>
  <c r="C13" i="60"/>
  <c r="C17" i="60" s="1"/>
  <c r="G17" i="60" s="1"/>
  <c r="C58" i="60" l="1"/>
  <c r="G58" i="60" s="1"/>
  <c r="C48" i="60"/>
  <c r="G48" i="60" s="1"/>
  <c r="E17" i="60"/>
  <c r="E74" i="60"/>
  <c r="I39" i="61"/>
  <c r="D84" i="60" s="1"/>
  <c r="F48" i="58"/>
  <c r="I38" i="59"/>
  <c r="D74" i="58" s="1"/>
  <c r="I34" i="59"/>
  <c r="I29" i="59"/>
  <c r="D48" i="58" s="1"/>
  <c r="I3" i="59"/>
  <c r="D58" i="59" s="1"/>
  <c r="C83" i="58"/>
  <c r="C73" i="58"/>
  <c r="C72" i="58"/>
  <c r="C71" i="58"/>
  <c r="C70" i="58"/>
  <c r="C65" i="58"/>
  <c r="D58" i="58"/>
  <c r="C57" i="58"/>
  <c r="C56" i="58"/>
  <c r="C55" i="58"/>
  <c r="C54" i="58"/>
  <c r="C53" i="58"/>
  <c r="C47" i="58"/>
  <c r="C46" i="58"/>
  <c r="C45" i="58"/>
  <c r="C44" i="58"/>
  <c r="C43" i="58"/>
  <c r="C42" i="58"/>
  <c r="C41" i="58"/>
  <c r="C40" i="58"/>
  <c r="C39" i="58"/>
  <c r="C38" i="58"/>
  <c r="C37" i="58"/>
  <c r="C36" i="58"/>
  <c r="C35" i="58"/>
  <c r="C34" i="58"/>
  <c r="C33" i="58"/>
  <c r="C32" i="58"/>
  <c r="C31" i="58"/>
  <c r="C30" i="58"/>
  <c r="C29" i="58"/>
  <c r="C28" i="58"/>
  <c r="C27" i="58"/>
  <c r="C26" i="58"/>
  <c r="C25" i="58"/>
  <c r="C24" i="58"/>
  <c r="C23" i="58"/>
  <c r="C22" i="58"/>
  <c r="D17" i="58"/>
  <c r="C15" i="58"/>
  <c r="C14" i="58"/>
  <c r="C13" i="58"/>
  <c r="C17" i="58" s="1"/>
  <c r="G17" i="58" s="1"/>
  <c r="E84" i="60" l="1"/>
  <c r="E58" i="60"/>
  <c r="E48" i="60"/>
  <c r="C74" i="58"/>
  <c r="C58" i="58"/>
  <c r="G58" i="58" s="1"/>
  <c r="C48" i="58"/>
  <c r="G48" i="58" s="1"/>
  <c r="E17" i="58"/>
  <c r="E74" i="58"/>
  <c r="I39" i="59"/>
  <c r="D84" i="58" s="1"/>
  <c r="C16" i="56"/>
  <c r="E84" i="58" l="1"/>
  <c r="E58" i="58"/>
  <c r="E48" i="58"/>
  <c r="F48" i="56"/>
  <c r="I39" i="57" l="1"/>
  <c r="I38" i="57"/>
  <c r="I3" i="57"/>
  <c r="D17" i="56" s="1"/>
  <c r="I29" i="57"/>
  <c r="D48" i="56" s="1"/>
  <c r="D74" i="56"/>
  <c r="I34" i="57"/>
  <c r="C83" i="56"/>
  <c r="C73" i="56"/>
  <c r="C72" i="56"/>
  <c r="C71" i="56"/>
  <c r="C70" i="56"/>
  <c r="C65" i="56"/>
  <c r="D58" i="56"/>
  <c r="C57" i="56"/>
  <c r="C56" i="56"/>
  <c r="C55" i="56"/>
  <c r="C58" i="56" s="1"/>
  <c r="G58" i="56" s="1"/>
  <c r="C54" i="56"/>
  <c r="C53" i="56"/>
  <c r="C47" i="56"/>
  <c r="C46" i="56"/>
  <c r="C45" i="56"/>
  <c r="C44" i="56"/>
  <c r="C43" i="56"/>
  <c r="C42" i="56"/>
  <c r="C41" i="56"/>
  <c r="C40" i="56"/>
  <c r="C39" i="56"/>
  <c r="C38" i="56"/>
  <c r="C37" i="56"/>
  <c r="C36" i="56"/>
  <c r="C35" i="56"/>
  <c r="C34" i="56"/>
  <c r="C33" i="56"/>
  <c r="C32" i="56"/>
  <c r="C31" i="56"/>
  <c r="C30" i="56"/>
  <c r="C29" i="56"/>
  <c r="C28" i="56"/>
  <c r="C27" i="56"/>
  <c r="C26" i="56"/>
  <c r="C25" i="56"/>
  <c r="C24" i="56"/>
  <c r="C23" i="56"/>
  <c r="C22" i="56"/>
  <c r="C15" i="56"/>
  <c r="C14" i="56"/>
  <c r="C13" i="56"/>
  <c r="D58" i="57" l="1"/>
  <c r="C74" i="56"/>
  <c r="E74" i="56" s="1"/>
  <c r="C48" i="56"/>
  <c r="G48" i="56" s="1"/>
  <c r="C17" i="56"/>
  <c r="G17" i="56" s="1"/>
  <c r="E48" i="56"/>
  <c r="E58" i="56"/>
  <c r="D84" i="56"/>
  <c r="C47" i="54"/>
  <c r="D58" i="54"/>
  <c r="I34" i="55"/>
  <c r="I29" i="55"/>
  <c r="D48" i="54" s="1"/>
  <c r="D58" i="55"/>
  <c r="F48" i="54"/>
  <c r="C54" i="54"/>
  <c r="C55" i="54"/>
  <c r="C56" i="54"/>
  <c r="C57" i="54"/>
  <c r="C53" i="54"/>
  <c r="I38" i="55"/>
  <c r="D74" i="54" s="1"/>
  <c r="I3" i="55"/>
  <c r="C83" i="54"/>
  <c r="C73" i="54"/>
  <c r="C72" i="54"/>
  <c r="C71" i="54"/>
  <c r="C70" i="54"/>
  <c r="C65" i="54"/>
  <c r="C46" i="54"/>
  <c r="C45" i="54"/>
  <c r="C44" i="54"/>
  <c r="C43" i="54"/>
  <c r="C42" i="54"/>
  <c r="C41" i="54"/>
  <c r="C40" i="54"/>
  <c r="C39" i="54"/>
  <c r="C38" i="54"/>
  <c r="C37" i="54"/>
  <c r="C36" i="54"/>
  <c r="C35" i="54"/>
  <c r="C34" i="54"/>
  <c r="C33" i="54"/>
  <c r="C32" i="54"/>
  <c r="C31" i="54"/>
  <c r="C30" i="54"/>
  <c r="C29" i="54"/>
  <c r="C28" i="54"/>
  <c r="C27" i="54"/>
  <c r="C26" i="54"/>
  <c r="C25" i="54"/>
  <c r="C24" i="54"/>
  <c r="C23" i="54"/>
  <c r="C22" i="54"/>
  <c r="D17" i="54"/>
  <c r="C15" i="54"/>
  <c r="C14" i="54"/>
  <c r="C13" i="54"/>
  <c r="C17" i="54" s="1"/>
  <c r="E84" i="56" l="1"/>
  <c r="E17" i="56"/>
  <c r="C58" i="54"/>
  <c r="G58" i="54" s="1"/>
  <c r="E58" i="54"/>
  <c r="C74" i="54"/>
  <c r="E74" i="54" s="1"/>
  <c r="C48" i="54"/>
  <c r="G48" i="54" s="1"/>
  <c r="I39" i="55"/>
  <c r="D84" i="54" s="1"/>
  <c r="G17" i="54"/>
  <c r="E17" i="54"/>
  <c r="E84" i="52"/>
  <c r="I34" i="53"/>
  <c r="D84" i="52"/>
  <c r="C71" i="52"/>
  <c r="C70" i="52"/>
  <c r="F48" i="52"/>
  <c r="D48" i="52"/>
  <c r="C39" i="52"/>
  <c r="C27" i="52"/>
  <c r="C26" i="52"/>
  <c r="C23" i="52"/>
  <c r="C24" i="52"/>
  <c r="C25" i="52"/>
  <c r="C28" i="52"/>
  <c r="C29" i="52"/>
  <c r="C30" i="52"/>
  <c r="C31" i="52"/>
  <c r="C32" i="52"/>
  <c r="C33" i="52"/>
  <c r="C34" i="52"/>
  <c r="C35" i="52"/>
  <c r="C36" i="52"/>
  <c r="C37" i="52"/>
  <c r="C38" i="52"/>
  <c r="C40" i="52"/>
  <c r="C41" i="52"/>
  <c r="C42" i="52"/>
  <c r="C43" i="52"/>
  <c r="C44" i="52"/>
  <c r="C45" i="52"/>
  <c r="C46" i="52"/>
  <c r="C47" i="52"/>
  <c r="C22" i="52"/>
  <c r="D17" i="52"/>
  <c r="C14" i="52"/>
  <c r="C15" i="52"/>
  <c r="C13" i="52"/>
  <c r="C17" i="52" s="1"/>
  <c r="G17" i="52" s="1"/>
  <c r="I33" i="53"/>
  <c r="I29" i="53"/>
  <c r="I3" i="53"/>
  <c r="D74" i="52"/>
  <c r="C83" i="52"/>
  <c r="C73" i="52"/>
  <c r="C72" i="52"/>
  <c r="C65" i="52"/>
  <c r="D58" i="52"/>
  <c r="E58" i="52" s="1"/>
  <c r="C58" i="52"/>
  <c r="G58" i="52" s="1"/>
  <c r="E84" i="54" l="1"/>
  <c r="E48" i="54"/>
  <c r="C74" i="52"/>
  <c r="E74" i="52" s="1"/>
  <c r="C48" i="52"/>
  <c r="G48" i="52" s="1"/>
  <c r="E17" i="52"/>
  <c r="D84" i="50"/>
  <c r="D74" i="50"/>
  <c r="C71" i="50"/>
  <c r="C72" i="50"/>
  <c r="C73" i="50"/>
  <c r="C70" i="50"/>
  <c r="C47" i="50"/>
  <c r="F48" i="50"/>
  <c r="D48" i="50"/>
  <c r="C48" i="50"/>
  <c r="C23" i="50"/>
  <c r="C24" i="50"/>
  <c r="C25" i="50"/>
  <c r="C26" i="50"/>
  <c r="C27" i="50"/>
  <c r="C28" i="50"/>
  <c r="C29" i="50"/>
  <c r="C30" i="50"/>
  <c r="C31" i="50"/>
  <c r="C32" i="50"/>
  <c r="C33" i="50"/>
  <c r="C34" i="50"/>
  <c r="C35" i="50"/>
  <c r="C36" i="50"/>
  <c r="C37" i="50"/>
  <c r="C38" i="50"/>
  <c r="C39" i="50"/>
  <c r="C40" i="50"/>
  <c r="C41" i="50"/>
  <c r="C42" i="50"/>
  <c r="C43" i="50"/>
  <c r="C44" i="50"/>
  <c r="C45" i="50"/>
  <c r="C46" i="50"/>
  <c r="C22" i="50"/>
  <c r="C14" i="50"/>
  <c r="C15" i="50"/>
  <c r="C13" i="50"/>
  <c r="I33" i="51"/>
  <c r="I29" i="51"/>
  <c r="I3" i="51"/>
  <c r="D17" i="50" s="1"/>
  <c r="E48" i="52" l="1"/>
  <c r="D19" i="38"/>
  <c r="C47" i="17" s="1"/>
  <c r="D20" i="38"/>
  <c r="F48" i="17"/>
  <c r="F58" i="17"/>
  <c r="E21" i="38"/>
  <c r="D58" i="17"/>
  <c r="D17" i="17"/>
  <c r="E3" i="38"/>
  <c r="C39" i="17"/>
  <c r="C57" i="17"/>
  <c r="C53" i="17"/>
  <c r="C45" i="17"/>
  <c r="C43" i="17"/>
  <c r="C41" i="17"/>
  <c r="C38" i="17"/>
  <c r="C36" i="17"/>
  <c r="C35" i="17"/>
  <c r="C34" i="17"/>
  <c r="C33" i="17"/>
  <c r="C32" i="17"/>
  <c r="C31" i="17"/>
  <c r="C30" i="17"/>
  <c r="C28" i="17"/>
  <c r="C27" i="17"/>
  <c r="C25" i="17"/>
  <c r="C15" i="17"/>
  <c r="C14" i="17"/>
  <c r="C13" i="17"/>
  <c r="E26" i="38" l="1"/>
  <c r="E27" i="38" s="1"/>
  <c r="E19" i="38"/>
  <c r="D48" i="17" s="1"/>
  <c r="D58" i="50"/>
  <c r="C17" i="50" l="1"/>
  <c r="C83" i="50"/>
  <c r="C65" i="50"/>
  <c r="G17" i="50" l="1"/>
  <c r="E84" i="50"/>
  <c r="E17" i="50"/>
  <c r="E48" i="50"/>
  <c r="C58" i="50"/>
  <c r="E58" i="50" s="1"/>
  <c r="C74" i="50"/>
  <c r="E74" i="50" s="1"/>
  <c r="G48" i="50" l="1"/>
  <c r="G58" i="50"/>
  <c r="C65" i="17" l="1"/>
  <c r="C58" i="17" l="1"/>
  <c r="C17" i="17"/>
  <c r="C48" i="17"/>
  <c r="E48" i="17" s="1"/>
  <c r="E17" i="17" l="1"/>
  <c r="G17" i="17"/>
  <c r="E58" i="17"/>
  <c r="G58" i="17"/>
  <c r="G48" i="17"/>
</calcChain>
</file>

<file path=xl/connections.xml><?xml version="1.0" encoding="utf-8"?>
<connections xmlns="http://schemas.openxmlformats.org/spreadsheetml/2006/main">
  <connection id="1" sourceFile="S:\TRF3-SOFI\UPLA\Sistema UPLA\Transparência\Ano de 2013\Consolidado - Restos a Pagar\Restos a Pagar - 2013.mdb" keepAlive="1" name="Restos a Pagar - 2013 TabDemonstrativoDespesaConsolidadoRp" type="5" refreshedVersion="0" new="1" background="1" saveData="1">
    <dbPr connection="Provider=Microsoft.ACE.OLEDB.12.0;Password=&quot;&quot;;User ID=Admin;Data Source=S:\TRF3-SOFI\UPLA\Sistema UPLA\Transparência\Ano de 2016\Consolidado - Restos a Pagar\Restos a Pagar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DemonstrativoDespesaConsolidadoRp" commandType="3"/>
  </connection>
  <connection id="2" sourceFile="S:\TRF3-SOFI\UPLA\Sistema UPLA\Transparência\Ano de 2014\UG 090055 - EMAG\Restos a Pagar EMAG - 2014.mdb" odcFile="D:\Users\dbustos\My Documents\Minhas fontes de dados\Restos a Pagar EMAG - 2014.odc" keepAlive="1" name="Restos a Pagar EMAG - 20141" type="5" refreshedVersion="0" new="1" background="1">
    <dbPr connection="Provider=Microsoft.ACE.OLEDB.12.0;Password=&quot;&quot;;User ID=Admin;Data Source=S:\TRF3-SOFI\UPLA\Sistema UPLA\Transparência\Ano de 2014\UG 090055 - EMAG\Restos a Pagar EMAG - 2014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3" sourceFile="S:\TRF3-SOFI\UPLA\Sistema UPLA\Transparência\Ano de 2016\UG 090055 - EMAG\Restos a Pagar EMAG - 2016.mdb" keepAlive="1" name="Restos a Pagar EMAG - 2016" type="5" refreshedVersion="0" new="1" background="1" saveData="1">
    <dbPr connection="Provider=Microsoft.ACE.OLEDB.12.0;Password=&quot;&quot;;User ID=Admin;Data Source=S:\TRF3-SOFI\UPLA\Sistema UPLA\Transparência\Ano de 2016\UG 090055 - EMAG\Restos a Pagar EMAG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<sst xmlns="http://schemas.openxmlformats.org/spreadsheetml/2006/main" count="2250" uniqueCount="148">
  <si>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</si>
  <si>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</si>
  <si>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</si>
  <si>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</si>
  <si>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</si>
  <si>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</si>
  <si>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</si>
  <si>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</si>
  <si>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</si>
  <si>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</si>
  <si>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</si>
  <si>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</si>
  <si>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</si>
  <si>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</si>
  <si>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</si>
  <si>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</si>
  <si>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</si>
  <si>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</si>
  <si>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</si>
  <si>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</si>
  <si>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</si>
  <si>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</si>
  <si>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</si>
  <si>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</si>
  <si>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</si>
  <si>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</si>
  <si>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</si>
  <si>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</si>
  <si>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</si>
  <si>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</si>
  <si>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</si>
  <si>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</si>
  <si>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</si>
  <si>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</si>
  <si>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</si>
  <si>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</si>
  <si>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</si>
  <si>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</si>
  <si>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</si>
  <si>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</si>
  <si>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</si>
  <si>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Encargos sociais incidentes sobra a remuneração de pessoal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</si>
  <si>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</si>
  <si>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</si>
  <si>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</si>
  <si>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</si>
  <si>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</si>
  <si>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</si>
  <si>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</si>
  <si>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</si>
  <si>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</si>
  <si>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</si>
  <si>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</si>
  <si>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</si>
  <si>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</si>
  <si>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</si>
  <si>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</si>
  <si>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</si>
  <si>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</si>
  <si>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</si>
  <si>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</si>
  <si>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</si>
  <si>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</si>
  <si>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</si>
  <si>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</si>
  <si>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</si>
  <si>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</si>
  <si>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</si>
  <si>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</si>
  <si>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</si>
  <si>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</si>
  <si>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</si>
  <si>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</si>
  <si>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</si>
  <si>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</si>
  <si>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Investimentos</t>
  </si>
  <si>
    <t>Inciso VI - Receitas</t>
  </si>
  <si>
    <t>TRIBUNAL REGIONAL FEDERAL DA 3ª REGIÃO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</si>
  <si>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</si>
  <si>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</si>
  <si>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</si>
  <si>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</si>
  <si>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TRF 3</t>
  </si>
  <si>
    <t>Encargos sociais incidentes sobre a remuneração de pessoal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</si>
  <si>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</si>
  <si>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</si>
  <si>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</si>
  <si>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</si>
  <si>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</si>
  <si>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</si>
  <si>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 xml:space="preserve">Valores em R$ </t>
  </si>
  <si>
    <t>Valores em R$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</si>
  <si>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</si>
  <si>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</si>
  <si>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</si>
  <si>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</si>
  <si>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ANEXO I</t>
  </si>
  <si>
    <t>090029</t>
  </si>
  <si>
    <t>TRIBUNAL REGIONAL FEDERAL DA 3A.REGIAO</t>
  </si>
  <si>
    <t>Inciso I, a</t>
  </si>
  <si>
    <t>Inciso I, b</t>
  </si>
  <si>
    <t>Inciso I, c</t>
  </si>
  <si>
    <t>Inciso II, a-201</t>
  </si>
  <si>
    <t>Inciso II, b-202</t>
  </si>
  <si>
    <t>Inciso II, c-203</t>
  </si>
  <si>
    <t>Inciso II, d-204</t>
  </si>
  <si>
    <t>Inciso II, e-205</t>
  </si>
  <si>
    <t>Inciso II, f-206</t>
  </si>
  <si>
    <t>Inciso II, h-208</t>
  </si>
  <si>
    <t>Inciso II, z-226</t>
  </si>
  <si>
    <t>Inciso V, a-501</t>
  </si>
  <si>
    <t>Inciso V, b-502</t>
  </si>
  <si>
    <t>090055</t>
  </si>
  <si>
    <t>ESCOLA DE MAGISTRADOS DA JUSTICA FEDERAL-3ª R</t>
  </si>
  <si>
    <t>Inciso II, g-207</t>
  </si>
  <si>
    <t>Inciso II, i-209</t>
  </si>
  <si>
    <t>Inciso II, j-210</t>
  </si>
  <si>
    <t>Inciso II, l-212</t>
  </si>
  <si>
    <t>Inciso II, m-213</t>
  </si>
  <si>
    <t>Inciso II, n-214</t>
  </si>
  <si>
    <t>Inciso II, o-215</t>
  </si>
  <si>
    <t>Inciso II, q-217</t>
  </si>
  <si>
    <t>Inciso II, r-218</t>
  </si>
  <si>
    <t>Inciso II, v-222</t>
  </si>
  <si>
    <t>Inciso II, x-224</t>
  </si>
  <si>
    <t>Inciso II, k-211</t>
  </si>
  <si>
    <t>Inciso II, t-220</t>
  </si>
  <si>
    <t>Inciso III, e-305</t>
  </si>
  <si>
    <t>Inciso III, a-301</t>
  </si>
  <si>
    <t>CONOR</t>
  </si>
  <si>
    <t>MARISA FERREIRA DOS SANTOS</t>
  </si>
  <si>
    <t>RP N-PROC INSCR NO EX ANT</t>
  </si>
  <si>
    <t>CONOR RP N P</t>
  </si>
  <si>
    <t>RESTOS A PAGAR 2023</t>
  </si>
  <si>
    <t>01/2024</t>
  </si>
  <si>
    <t>02/2024</t>
  </si>
  <si>
    <t>Inciso V, c-503</t>
  </si>
  <si>
    <t>03/2024</t>
  </si>
  <si>
    <t>04/2024</t>
  </si>
  <si>
    <t>Inciso II, s-219</t>
  </si>
  <si>
    <t>Inciso II, u-221</t>
  </si>
  <si>
    <t>05/2024</t>
  </si>
  <si>
    <t>06/2024</t>
  </si>
  <si>
    <t>08/2024</t>
  </si>
  <si>
    <t>09/2024</t>
  </si>
  <si>
    <t>Inciso II, w-223</t>
  </si>
  <si>
    <t>Inciso III, d-304</t>
  </si>
  <si>
    <t>CARLOS MUTA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</si>
</sst>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[Red]\-#,##0.00\ "/>
    <numFmt numFmtId="165" formatCode="#,##0.00_);\(#,##0.00\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Courier New"/>
      <family val="3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43" fontId="0" fillId="0" borderId="0" xfId="1" applyFont="1"/>
    <xf numFmtId="40" fontId="0" fillId="0" borderId="0" xfId="0" applyNumberFormat="1"/>
    <xf numFmtId="0" fontId="0" fillId="0" borderId="1" xfId="0" applyBorder="1" applyAlignment="1">
      <alignment horizontal="center"/>
    </xf>
    <xf numFmtId="40" fontId="0" fillId="0" borderId="1" xfId="0" applyNumberFormat="1" applyBorder="1"/>
    <xf numFmtId="165" fontId="0" fillId="0" borderId="0" xfId="0" applyNumberFormat="1" applyAlignment="1"/>
    <xf numFmtId="165" fontId="0" fillId="0" borderId="0" xfId="0" applyNumberFormat="1"/>
    <xf numFmtId="0" fontId="5" fillId="0" borderId="0" xfId="0" applyFont="1"/>
    <xf numFmtId="40" fontId="8" fillId="0" borderId="0" xfId="1" applyNumberFormat="1" applyFont="1"/>
    <xf numFmtId="40" fontId="8" fillId="0" borderId="0" xfId="0" applyNumberFormat="1" applyFont="1"/>
    <xf numFmtId="0" fontId="8" fillId="0" borderId="0" xfId="0" applyFont="1"/>
    <xf numFmtId="40" fontId="8" fillId="0" borderId="1" xfId="0" applyNumberFormat="1" applyFont="1" applyBorder="1"/>
    <xf numFmtId="164" fontId="8" fillId="0" borderId="1" xfId="0" applyNumberFormat="1" applyFont="1" applyBorder="1"/>
    <xf numFmtId="0" fontId="9" fillId="0" borderId="0" xfId="0" applyFont="1"/>
    <xf numFmtId="0" fontId="10" fillId="0" borderId="0" xfId="0" applyFont="1" applyBorder="1"/>
    <xf numFmtId="0" fontId="10" fillId="0" borderId="0" xfId="0" applyFont="1"/>
    <xf numFmtId="0" fontId="10" fillId="0" borderId="0" xfId="0" applyFont="1" applyFill="1" applyBorder="1"/>
    <xf numFmtId="4" fontId="10" fillId="0" borderId="0" xfId="0" applyNumberFormat="1" applyFont="1" applyBorder="1"/>
    <xf numFmtId="4" fontId="10" fillId="0" borderId="0" xfId="0" applyNumberFormat="1" applyFont="1"/>
    <xf numFmtId="165" fontId="10" fillId="0" borderId="0" xfId="0" applyNumberFormat="1" applyFont="1" applyBorder="1" applyAlignment="1"/>
    <xf numFmtId="165" fontId="10" fillId="0" borderId="0" xfId="0" applyNumberFormat="1" applyFont="1" applyBorder="1"/>
    <xf numFmtId="43" fontId="11" fillId="0" borderId="0" xfId="1" applyFont="1" applyBorder="1"/>
    <xf numFmtId="0" fontId="10" fillId="0" borderId="5" xfId="0" applyFont="1" applyBorder="1"/>
    <xf numFmtId="0" fontId="10" fillId="0" borderId="6" xfId="0" applyFont="1" applyBorder="1"/>
    <xf numFmtId="4" fontId="10" fillId="0" borderId="7" xfId="0" applyNumberFormat="1" applyFont="1" applyBorder="1"/>
    <xf numFmtId="0" fontId="10" fillId="0" borderId="8" xfId="0" applyFont="1" applyBorder="1"/>
    <xf numFmtId="4" fontId="10" fillId="0" borderId="9" xfId="0" applyNumberFormat="1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1" xfId="0" applyFont="1" applyFill="1" applyBorder="1"/>
    <xf numFmtId="4" fontId="10" fillId="0" borderId="12" xfId="0" applyNumberFormat="1" applyFont="1" applyBorder="1"/>
    <xf numFmtId="0" fontId="10" fillId="0" borderId="6" xfId="0" applyFont="1" applyFill="1" applyBorder="1"/>
    <xf numFmtId="4" fontId="10" fillId="0" borderId="5" xfId="0" applyNumberFormat="1" applyFont="1" applyBorder="1"/>
    <xf numFmtId="0" fontId="10" fillId="0" borderId="7" xfId="0" applyFont="1" applyBorder="1"/>
    <xf numFmtId="0" fontId="10" fillId="0" borderId="9" xfId="0" applyFont="1" applyBorder="1"/>
    <xf numFmtId="0" fontId="10" fillId="0" borderId="12" xfId="0" applyFont="1" applyBorder="1"/>
    <xf numFmtId="165" fontId="10" fillId="0" borderId="9" xfId="0" applyNumberFormat="1" applyFont="1" applyBorder="1" applyAlignment="1"/>
    <xf numFmtId="2" fontId="10" fillId="0" borderId="9" xfId="0" applyNumberFormat="1" applyFont="1" applyBorder="1"/>
    <xf numFmtId="4" fontId="0" fillId="2" borderId="1" xfId="0" applyNumberFormat="1" applyFill="1" applyBorder="1" applyAlignment="1">
      <alignment vertical="center"/>
    </xf>
    <xf numFmtId="43" fontId="11" fillId="0" borderId="0" xfId="1" applyFont="1"/>
    <xf numFmtId="2" fontId="10" fillId="0" borderId="12" xfId="0" applyNumberFormat="1" applyFont="1" applyBorder="1"/>
    <xf numFmtId="4" fontId="0" fillId="0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0" fontId="2" fillId="0" borderId="1" xfId="0" applyNumberFormat="1" applyFont="1" applyBorder="1" applyAlignment="1">
      <alignment horizontal="center"/>
    </xf>
    <xf numFmtId="0" fontId="0" fillId="0" borderId="3" xfId="0" applyFont="1" applyFill="1" applyBorder="1" applyAlignment="1">
      <alignment horizontal="left" shrinkToFi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4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0" fontId="8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left" shrinkToFit="1"/>
    </xf>
  </cellXfs>
  <cellStyles count="6">
    <cellStyle name="Normal" xfId="0" builtinId="0"/>
    <cellStyle name="Normal 2" xfId="2"/>
    <cellStyle name="Normal 3" xfId="4"/>
    <cellStyle name="Normal 4" xfId="5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Relat&#243;rio%20final/04%20Abril/Pagto%20RPV%20servidor%2012104/04%20Pagto%20RPV%20Servidor%20-%20RPVs%20pagos-abr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Vs Pagos em abr-24"/>
    </sheetNames>
    <sheetDataSet>
      <sheetData sheetId="0">
        <row r="5">
          <cell r="M5">
            <v>63881.75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="115" zoomScaleNormal="95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7" customWidth="1"/>
    <col min="4" max="4" width="13.42578125" bestFit="1" customWidth="1"/>
    <col min="5" max="5" width="9.28515625" bestFit="1" customWidth="1"/>
    <col min="6" max="6" width="12.7109375" bestFit="1" customWidth="1"/>
  </cols>
  <sheetData>
    <row r="1" spans="1:10" x14ac:dyDescent="0.2">
      <c r="A1" s="56" t="s">
        <v>79</v>
      </c>
      <c r="B1" s="56"/>
      <c r="C1" s="56"/>
    </row>
    <row r="3" spans="1:10" x14ac:dyDescent="0.2">
      <c r="A3" s="1" t="s">
        <v>29</v>
      </c>
      <c r="B3" s="57" t="s">
        <v>82</v>
      </c>
      <c r="C3" s="57"/>
    </row>
    <row r="4" spans="1:10" x14ac:dyDescent="0.2">
      <c r="A4" s="1" t="s">
        <v>30</v>
      </c>
      <c r="B4" s="58" t="s">
        <v>77</v>
      </c>
      <c r="C4" s="58"/>
    </row>
    <row r="5" spans="1:10" x14ac:dyDescent="0.2">
      <c r="A5" s="1" t="s">
        <v>31</v>
      </c>
      <c r="B5" s="59" t="s">
        <v>130</v>
      </c>
      <c r="C5" s="57"/>
    </row>
    <row r="6" spans="1:10" x14ac:dyDescent="0.2">
      <c r="A6" s="1" t="s">
        <v>32</v>
      </c>
      <c r="B6" s="58" t="s">
        <v>78</v>
      </c>
      <c r="C6" s="58"/>
    </row>
    <row r="7" spans="1:10" ht="15" x14ac:dyDescent="0.25">
      <c r="A7" s="1" t="s">
        <v>33</v>
      </c>
      <c r="B7" s="61" t="s">
        <v>133</v>
      </c>
      <c r="C7" s="62"/>
      <c r="F7" s="18" t="s">
        <v>131</v>
      </c>
    </row>
    <row r="8" spans="1:10" x14ac:dyDescent="0.2">
      <c r="A8" s="1" t="s">
        <v>34</v>
      </c>
      <c r="B8" s="63">
        <v>45310</v>
      </c>
      <c r="C8" s="64"/>
    </row>
    <row r="10" spans="1:10" x14ac:dyDescent="0.2">
      <c r="A10" s="3" t="s">
        <v>80</v>
      </c>
    </row>
    <row r="12" spans="1:10" x14ac:dyDescent="0.2">
      <c r="A12" s="2" t="s">
        <v>35</v>
      </c>
      <c r="B12" s="2" t="s">
        <v>36</v>
      </c>
      <c r="C12" s="10" t="s">
        <v>91</v>
      </c>
    </row>
    <row r="13" spans="1:10" x14ac:dyDescent="0.2">
      <c r="A13" s="1" t="s">
        <v>37</v>
      </c>
      <c r="B13" s="4" t="s">
        <v>0</v>
      </c>
      <c r="C13" s="9">
        <f>'TesGer-Restos'!D1</f>
        <v>3662565.75</v>
      </c>
      <c r="D13" s="13"/>
      <c r="E13" s="13"/>
      <c r="F13" s="13"/>
      <c r="G13" s="13"/>
      <c r="H13" s="13"/>
      <c r="I13" s="13"/>
      <c r="J13" s="13"/>
    </row>
    <row r="14" spans="1:10" x14ac:dyDescent="0.2">
      <c r="A14" s="1" t="s">
        <v>38</v>
      </c>
      <c r="B14" s="4" t="s">
        <v>1</v>
      </c>
      <c r="C14" s="9">
        <f>'TesGer-Restos'!D2</f>
        <v>8942.01</v>
      </c>
      <c r="D14" s="13"/>
      <c r="E14" s="13"/>
      <c r="F14" s="13"/>
      <c r="G14" s="13"/>
      <c r="H14" s="13"/>
      <c r="I14" s="13"/>
      <c r="J14" s="13"/>
    </row>
    <row r="15" spans="1:10" x14ac:dyDescent="0.2">
      <c r="A15" s="1" t="s">
        <v>39</v>
      </c>
      <c r="B15" s="4" t="s">
        <v>41</v>
      </c>
      <c r="C15" s="9">
        <f>'TesGer-Restos'!D3</f>
        <v>361239.52</v>
      </c>
      <c r="D15" s="13"/>
      <c r="E15" s="13"/>
      <c r="F15" s="13"/>
      <c r="G15" s="13"/>
      <c r="H15" s="13"/>
      <c r="I15" s="13"/>
      <c r="J15" s="13"/>
    </row>
    <row r="16" spans="1:10" ht="51" x14ac:dyDescent="0.2">
      <c r="A16" s="5" t="s">
        <v>40</v>
      </c>
      <c r="B16" s="4" t="s">
        <v>89</v>
      </c>
      <c r="C16" s="9">
        <v>0</v>
      </c>
      <c r="D16" s="13"/>
      <c r="E16" s="13"/>
      <c r="F16" s="54" t="s">
        <v>132</v>
      </c>
      <c r="G16" s="54"/>
      <c r="H16" s="13"/>
      <c r="I16" s="13"/>
      <c r="J16" s="13"/>
    </row>
    <row r="17" spans="1:10" x14ac:dyDescent="0.2">
      <c r="A17" s="60" t="s">
        <v>68</v>
      </c>
      <c r="B17" s="60"/>
      <c r="C17" s="9">
        <f>SUM(C13:C16)</f>
        <v>4032747.28</v>
      </c>
      <c r="D17" s="13">
        <f>'TesGer-Restos'!E3</f>
        <v>4032747.28</v>
      </c>
      <c r="E17" s="13">
        <f>+C17-D17</f>
        <v>0</v>
      </c>
      <c r="F17" s="15">
        <v>4032747.28</v>
      </c>
      <c r="G17" s="15">
        <f>+C17-F17</f>
        <v>0</v>
      </c>
      <c r="H17" s="13"/>
      <c r="I17" s="13"/>
      <c r="J17" s="13"/>
    </row>
    <row r="18" spans="1:10" x14ac:dyDescent="0.2">
      <c r="D18" s="13"/>
      <c r="E18" s="13"/>
      <c r="F18" s="13"/>
      <c r="G18" s="13"/>
      <c r="H18" s="13"/>
      <c r="I18" s="13"/>
      <c r="J18" s="13"/>
    </row>
    <row r="19" spans="1:10" x14ac:dyDescent="0.2">
      <c r="A19" s="3" t="s">
        <v>69</v>
      </c>
      <c r="D19" s="13"/>
      <c r="E19" s="13"/>
      <c r="F19" s="13"/>
      <c r="G19" s="13"/>
      <c r="H19" s="13"/>
      <c r="I19" s="13"/>
      <c r="J19" s="13"/>
    </row>
    <row r="20" spans="1:10" x14ac:dyDescent="0.2">
      <c r="D20" s="13"/>
      <c r="E20" s="13"/>
      <c r="F20" s="13"/>
      <c r="G20" s="13"/>
      <c r="H20" s="13"/>
      <c r="I20" s="13"/>
      <c r="J20" s="13"/>
    </row>
    <row r="21" spans="1:10" x14ac:dyDescent="0.2">
      <c r="A21" s="2" t="s">
        <v>35</v>
      </c>
      <c r="B21" s="2" t="s">
        <v>36</v>
      </c>
      <c r="C21" s="10" t="s">
        <v>91</v>
      </c>
      <c r="D21" s="13"/>
      <c r="E21" s="13"/>
      <c r="F21" s="13"/>
      <c r="G21" s="13"/>
      <c r="H21" s="13"/>
      <c r="I21" s="13"/>
      <c r="J21" s="13"/>
    </row>
    <row r="22" spans="1:10" x14ac:dyDescent="0.2">
      <c r="A22" s="1" t="s">
        <v>37</v>
      </c>
      <c r="B22" s="1" t="s">
        <v>2</v>
      </c>
      <c r="C22" s="8">
        <v>0</v>
      </c>
      <c r="D22" s="13"/>
      <c r="E22" s="13"/>
      <c r="F22" s="13"/>
      <c r="G22" s="13"/>
      <c r="H22" s="13"/>
      <c r="I22" s="13"/>
      <c r="J22" s="13"/>
    </row>
    <row r="23" spans="1:10" x14ac:dyDescent="0.2">
      <c r="A23" s="1" t="s">
        <v>38</v>
      </c>
      <c r="B23" s="1" t="s">
        <v>3</v>
      </c>
      <c r="C23" s="8">
        <v>0</v>
      </c>
      <c r="D23" s="13"/>
      <c r="E23" s="13"/>
      <c r="F23" s="13"/>
      <c r="G23" s="13"/>
      <c r="H23" s="13"/>
      <c r="I23" s="13"/>
      <c r="J23" s="13"/>
    </row>
    <row r="24" spans="1:10" x14ac:dyDescent="0.2">
      <c r="A24" s="1" t="s">
        <v>39</v>
      </c>
      <c r="B24" s="1" t="s">
        <v>4</v>
      </c>
      <c r="C24" s="8">
        <v>0</v>
      </c>
      <c r="D24" s="13"/>
      <c r="E24" s="13"/>
      <c r="F24" s="13"/>
      <c r="G24" s="13"/>
      <c r="H24" s="13"/>
      <c r="I24" s="13"/>
      <c r="J24" s="13"/>
    </row>
    <row r="25" spans="1:10" x14ac:dyDescent="0.2">
      <c r="A25" s="1" t="s">
        <v>40</v>
      </c>
      <c r="B25" s="1" t="s">
        <v>5</v>
      </c>
      <c r="C25" s="8">
        <f>'TesGer-Restos'!D4</f>
        <v>8172794.0599999996</v>
      </c>
      <c r="D25" s="13"/>
      <c r="E25" s="13"/>
      <c r="F25" s="13"/>
      <c r="G25" s="13"/>
      <c r="H25" s="13"/>
      <c r="I25" s="13"/>
      <c r="J25" s="13"/>
    </row>
    <row r="26" spans="1:10" x14ac:dyDescent="0.2">
      <c r="A26" s="1" t="s">
        <v>42</v>
      </c>
      <c r="B26" s="1" t="s">
        <v>6</v>
      </c>
      <c r="C26" s="8">
        <v>0</v>
      </c>
      <c r="D26" s="13"/>
      <c r="E26" s="13"/>
      <c r="F26" s="13"/>
      <c r="G26" s="13"/>
      <c r="H26" s="13"/>
      <c r="I26" s="13"/>
      <c r="J26" s="13"/>
    </row>
    <row r="27" spans="1:10" x14ac:dyDescent="0.2">
      <c r="A27" s="1" t="s">
        <v>43</v>
      </c>
      <c r="B27" s="1" t="s">
        <v>65</v>
      </c>
      <c r="C27" s="8">
        <f>'TesGer-Restos'!D5</f>
        <v>24504.16</v>
      </c>
      <c r="D27" s="13"/>
      <c r="E27" s="13"/>
      <c r="F27" s="13"/>
      <c r="G27" s="13"/>
      <c r="H27" s="13"/>
      <c r="I27" s="13"/>
      <c r="J27" s="13"/>
    </row>
    <row r="28" spans="1:10" x14ac:dyDescent="0.2">
      <c r="A28" s="1" t="s">
        <v>44</v>
      </c>
      <c r="B28" s="1" t="s">
        <v>7</v>
      </c>
      <c r="C28" s="8">
        <f>'TesGer-Restos'!D6</f>
        <v>11496.23</v>
      </c>
      <c r="D28" s="13"/>
      <c r="E28" s="13"/>
      <c r="F28" s="13"/>
      <c r="G28" s="13"/>
      <c r="H28" s="13"/>
      <c r="I28" s="13"/>
      <c r="J28" s="13"/>
    </row>
    <row r="29" spans="1:10" x14ac:dyDescent="0.2">
      <c r="A29" s="1" t="s">
        <v>45</v>
      </c>
      <c r="B29" s="1" t="s">
        <v>8</v>
      </c>
      <c r="C29" s="8">
        <v>0</v>
      </c>
      <c r="D29" s="13"/>
      <c r="E29" s="13"/>
      <c r="F29" s="13"/>
      <c r="G29" s="13"/>
      <c r="H29" s="13"/>
      <c r="I29" s="13"/>
      <c r="J29" s="13"/>
    </row>
    <row r="30" spans="1:10" x14ac:dyDescent="0.2">
      <c r="A30" s="1" t="s">
        <v>46</v>
      </c>
      <c r="B30" s="1" t="s">
        <v>9</v>
      </c>
      <c r="C30" s="8">
        <f>'TesGer-Restos'!D7</f>
        <v>105312.44</v>
      </c>
      <c r="D30" s="13"/>
      <c r="E30" s="13"/>
      <c r="F30" s="13"/>
      <c r="G30" s="13"/>
      <c r="H30" s="13"/>
      <c r="I30" s="13"/>
      <c r="J30" s="13"/>
    </row>
    <row r="31" spans="1:10" x14ac:dyDescent="0.2">
      <c r="A31" s="1" t="s">
        <v>47</v>
      </c>
      <c r="B31" s="1" t="s">
        <v>10</v>
      </c>
      <c r="C31" s="8">
        <f>'TesGer-Restos'!D8</f>
        <v>97375.24</v>
      </c>
      <c r="D31" s="13"/>
      <c r="E31" s="13"/>
      <c r="F31" s="13"/>
      <c r="G31" s="13"/>
      <c r="H31" s="13"/>
      <c r="I31" s="13"/>
      <c r="J31" s="13"/>
    </row>
    <row r="32" spans="1:10" x14ac:dyDescent="0.2">
      <c r="A32" s="1" t="s">
        <v>48</v>
      </c>
      <c r="B32" s="1" t="s">
        <v>11</v>
      </c>
      <c r="C32" s="8">
        <f>'TesGer-Restos'!D9</f>
        <v>14109.8</v>
      </c>
      <c r="D32" s="13"/>
      <c r="E32" s="13"/>
      <c r="F32" s="13"/>
      <c r="G32" s="13"/>
      <c r="H32" s="13"/>
      <c r="I32" s="13"/>
      <c r="J32" s="13"/>
    </row>
    <row r="33" spans="1:10" x14ac:dyDescent="0.2">
      <c r="A33" s="1" t="s">
        <v>49</v>
      </c>
      <c r="B33" s="1" t="s">
        <v>12</v>
      </c>
      <c r="C33" s="8">
        <f>'TesGer-Restos'!D10</f>
        <v>39342.86</v>
      </c>
      <c r="D33" s="13"/>
      <c r="E33" s="13"/>
      <c r="F33" s="13"/>
      <c r="G33" s="13"/>
      <c r="H33" s="13"/>
      <c r="I33" s="13"/>
      <c r="J33" s="13"/>
    </row>
    <row r="34" spans="1:10" ht="63.75" x14ac:dyDescent="0.2">
      <c r="A34" s="5" t="s">
        <v>50</v>
      </c>
      <c r="B34" s="6" t="s">
        <v>92</v>
      </c>
      <c r="C34" s="9">
        <f>'TesGer-Restos'!D11</f>
        <v>850070.4</v>
      </c>
      <c r="D34" s="13"/>
      <c r="E34" s="13"/>
      <c r="F34" s="13"/>
      <c r="G34" s="13"/>
      <c r="H34" s="13"/>
      <c r="I34" s="13"/>
      <c r="J34" s="13"/>
    </row>
    <row r="35" spans="1:10" x14ac:dyDescent="0.2">
      <c r="A35" s="1" t="s">
        <v>51</v>
      </c>
      <c r="B35" s="1" t="s">
        <v>13</v>
      </c>
      <c r="C35" s="8">
        <f>'TesGer-Restos'!D12</f>
        <v>161887.88</v>
      </c>
      <c r="D35" s="13"/>
      <c r="E35" s="13"/>
      <c r="F35" s="13"/>
      <c r="G35" s="13"/>
      <c r="H35" s="13"/>
      <c r="I35" s="13"/>
      <c r="J35" s="13"/>
    </row>
    <row r="36" spans="1:10" x14ac:dyDescent="0.2">
      <c r="A36" s="1" t="s">
        <v>52</v>
      </c>
      <c r="B36" s="1" t="s">
        <v>84</v>
      </c>
      <c r="C36" s="8">
        <f>'TesGer-Restos'!D13</f>
        <v>80725.100000000006</v>
      </c>
      <c r="D36" s="13"/>
      <c r="E36" s="13"/>
      <c r="F36" s="13"/>
      <c r="G36" s="13"/>
      <c r="H36" s="13"/>
      <c r="I36" s="13"/>
      <c r="J36" s="13"/>
    </row>
    <row r="37" spans="1:10" x14ac:dyDescent="0.2">
      <c r="A37" s="1" t="s">
        <v>53</v>
      </c>
      <c r="B37" s="1" t="s">
        <v>14</v>
      </c>
      <c r="C37" s="8">
        <v>0</v>
      </c>
      <c r="D37" s="13"/>
      <c r="E37" s="13"/>
      <c r="F37" s="13"/>
      <c r="G37" s="13"/>
      <c r="H37" s="13"/>
      <c r="I37" s="13"/>
      <c r="J37" s="13"/>
    </row>
    <row r="38" spans="1:10" ht="25.5" x14ac:dyDescent="0.2">
      <c r="A38" s="11" t="s">
        <v>54</v>
      </c>
      <c r="B38" s="11" t="s">
        <v>66</v>
      </c>
      <c r="C38" s="9">
        <f>'TesGer-Restos'!D14</f>
        <v>291260.17</v>
      </c>
      <c r="D38" s="13"/>
      <c r="E38" s="13"/>
      <c r="F38" s="13"/>
      <c r="G38" s="13"/>
      <c r="H38" s="13"/>
      <c r="I38" s="13"/>
      <c r="J38" s="13"/>
    </row>
    <row r="39" spans="1:10" x14ac:dyDescent="0.2">
      <c r="A39" s="1" t="s">
        <v>55</v>
      </c>
      <c r="B39" s="1" t="s">
        <v>15</v>
      </c>
      <c r="C39" s="8">
        <f>'TesGer-Restos'!D15+'TesGer-Restos'!H15</f>
        <v>140552.5</v>
      </c>
      <c r="D39" s="13"/>
      <c r="E39" s="13"/>
      <c r="F39" s="13"/>
      <c r="G39" s="13"/>
      <c r="H39" s="13"/>
      <c r="I39" s="13"/>
      <c r="J39" s="13"/>
    </row>
    <row r="40" spans="1:10" x14ac:dyDescent="0.2">
      <c r="A40" s="1" t="s">
        <v>56</v>
      </c>
      <c r="B40" s="1" t="s">
        <v>16</v>
      </c>
      <c r="C40" s="8">
        <v>0</v>
      </c>
      <c r="D40" s="13"/>
      <c r="E40" s="13"/>
      <c r="F40" s="13"/>
      <c r="G40" s="13"/>
      <c r="H40" s="13"/>
      <c r="I40" s="13"/>
      <c r="J40" s="13"/>
    </row>
    <row r="41" spans="1:10" x14ac:dyDescent="0.2">
      <c r="A41" s="1" t="s">
        <v>57</v>
      </c>
      <c r="B41" s="1" t="s">
        <v>17</v>
      </c>
      <c r="C41" s="8">
        <f>'TesGer-Restos'!D16</f>
        <v>5880</v>
      </c>
      <c r="D41" s="13"/>
      <c r="E41" s="13"/>
      <c r="F41" s="13"/>
      <c r="G41" s="13"/>
      <c r="H41" s="13"/>
      <c r="I41" s="13"/>
      <c r="J41" s="13"/>
    </row>
    <row r="42" spans="1:10" x14ac:dyDescent="0.2">
      <c r="A42" s="1" t="s">
        <v>58</v>
      </c>
      <c r="B42" s="1" t="s">
        <v>18</v>
      </c>
      <c r="C42" s="8">
        <v>0</v>
      </c>
      <c r="D42" s="13"/>
      <c r="E42" s="13"/>
      <c r="F42" s="13"/>
      <c r="G42" s="13"/>
      <c r="H42" s="13"/>
      <c r="I42" s="13"/>
      <c r="J42" s="13"/>
    </row>
    <row r="43" spans="1:10" x14ac:dyDescent="0.2">
      <c r="A43" s="1" t="s">
        <v>59</v>
      </c>
      <c r="B43" s="1" t="s">
        <v>19</v>
      </c>
      <c r="C43" s="8">
        <f>'TesGer-Restos'!D17</f>
        <v>2000</v>
      </c>
      <c r="D43" s="13"/>
      <c r="E43" s="13"/>
      <c r="F43" s="13"/>
      <c r="G43" s="13"/>
      <c r="H43" s="13"/>
      <c r="I43" s="13"/>
      <c r="J43" s="13"/>
    </row>
    <row r="44" spans="1:10" x14ac:dyDescent="0.2">
      <c r="A44" s="1" t="s">
        <v>60</v>
      </c>
      <c r="B44" s="1" t="s">
        <v>20</v>
      </c>
      <c r="C44" s="8">
        <v>0</v>
      </c>
      <c r="D44" s="13"/>
      <c r="E44" s="13"/>
      <c r="F44" s="13"/>
      <c r="G44" s="13"/>
      <c r="H44" s="13"/>
      <c r="I44" s="13"/>
      <c r="J44" s="13"/>
    </row>
    <row r="45" spans="1:10" x14ac:dyDescent="0.2">
      <c r="A45" s="1" t="s">
        <v>61</v>
      </c>
      <c r="B45" s="1" t="s">
        <v>67</v>
      </c>
      <c r="C45" s="8">
        <f>'TesGer-Restos'!D18</f>
        <v>612189.37</v>
      </c>
      <c r="D45" s="13"/>
      <c r="E45" s="13"/>
      <c r="F45" s="13"/>
      <c r="G45" s="13"/>
      <c r="H45" s="13"/>
      <c r="I45" s="13"/>
      <c r="J45" s="13"/>
    </row>
    <row r="46" spans="1:10" x14ac:dyDescent="0.2">
      <c r="A46" s="1" t="s">
        <v>62</v>
      </c>
      <c r="B46" s="1" t="s">
        <v>21</v>
      </c>
      <c r="C46" s="8">
        <v>0</v>
      </c>
      <c r="D46" s="13"/>
      <c r="E46" s="13"/>
      <c r="F46" s="13"/>
      <c r="G46" s="13"/>
      <c r="H46" s="13"/>
      <c r="I46" s="13"/>
      <c r="J46" s="13"/>
    </row>
    <row r="47" spans="1:10" x14ac:dyDescent="0.2">
      <c r="A47" s="1" t="s">
        <v>63</v>
      </c>
      <c r="B47" s="1" t="s">
        <v>22</v>
      </c>
      <c r="C47" s="8">
        <f>'TesGer-Restos'!D19</f>
        <v>901989.67</v>
      </c>
      <c r="D47" s="13"/>
      <c r="E47" s="13"/>
      <c r="F47" s="54" t="s">
        <v>132</v>
      </c>
      <c r="G47" s="54"/>
      <c r="H47" s="13"/>
      <c r="I47" s="13"/>
      <c r="J47" s="13"/>
    </row>
    <row r="48" spans="1:10" x14ac:dyDescent="0.2">
      <c r="A48" s="60" t="s">
        <v>68</v>
      </c>
      <c r="B48" s="60"/>
      <c r="C48" s="9">
        <f>SUM(C22:C47)</f>
        <v>11511489.880000001</v>
      </c>
      <c r="D48" s="13">
        <f>'TesGer-Restos'!E19</f>
        <v>11511489.880000001</v>
      </c>
      <c r="E48" s="13">
        <f>+C48-D48</f>
        <v>0</v>
      </c>
      <c r="F48" s="15">
        <f>11441366.61+70123.27</f>
        <v>11511489.879999999</v>
      </c>
      <c r="G48" s="15">
        <f>+C48-F48</f>
        <v>0</v>
      </c>
      <c r="H48" s="13"/>
      <c r="I48" s="13"/>
      <c r="J48" s="13"/>
    </row>
    <row r="49" spans="1:10" x14ac:dyDescent="0.2">
      <c r="D49" s="13"/>
      <c r="E49" s="13"/>
      <c r="F49" s="13"/>
      <c r="G49" s="13"/>
      <c r="H49" s="13"/>
      <c r="I49" s="13"/>
      <c r="J49" s="13"/>
    </row>
    <row r="50" spans="1:10" x14ac:dyDescent="0.2">
      <c r="A50" s="3" t="s">
        <v>81</v>
      </c>
      <c r="D50" s="13"/>
      <c r="E50" s="13"/>
      <c r="F50" s="13"/>
      <c r="G50" s="13"/>
      <c r="H50" s="13"/>
      <c r="I50" s="13"/>
      <c r="J50" s="13"/>
    </row>
    <row r="51" spans="1:10" x14ac:dyDescent="0.2">
      <c r="D51" s="13"/>
      <c r="E51" s="13"/>
      <c r="F51" s="13"/>
      <c r="G51" s="13"/>
      <c r="H51" s="13"/>
      <c r="I51" s="13"/>
      <c r="J51" s="13"/>
    </row>
    <row r="52" spans="1:10" x14ac:dyDescent="0.2">
      <c r="A52" s="2" t="s">
        <v>35</v>
      </c>
      <c r="B52" s="2" t="s">
        <v>36</v>
      </c>
      <c r="C52" s="10" t="s">
        <v>90</v>
      </c>
      <c r="D52" s="13"/>
      <c r="E52" s="13"/>
      <c r="F52" s="13"/>
      <c r="G52" s="13"/>
      <c r="H52" s="13"/>
      <c r="I52" s="13"/>
      <c r="J52" s="13"/>
    </row>
    <row r="53" spans="1:10" x14ac:dyDescent="0.2">
      <c r="A53" s="1" t="s">
        <v>37</v>
      </c>
      <c r="B53" s="1" t="s">
        <v>23</v>
      </c>
      <c r="C53" s="8">
        <f>'TesGer-Restos'!D20</f>
        <v>1981466.23</v>
      </c>
      <c r="D53" s="13"/>
      <c r="E53" s="13"/>
      <c r="F53" s="13"/>
      <c r="G53" s="13"/>
      <c r="H53" s="13"/>
      <c r="I53" s="13"/>
      <c r="J53" s="13"/>
    </row>
    <row r="54" spans="1:10" x14ac:dyDescent="0.2">
      <c r="A54" s="1" t="s">
        <v>38</v>
      </c>
      <c r="B54" s="1" t="s">
        <v>24</v>
      </c>
      <c r="C54" s="8">
        <v>0</v>
      </c>
      <c r="D54" s="13"/>
      <c r="E54" s="13"/>
      <c r="F54" s="13"/>
      <c r="G54" s="13"/>
      <c r="H54" s="13"/>
      <c r="I54" s="13"/>
      <c r="J54" s="13"/>
    </row>
    <row r="55" spans="1:10" x14ac:dyDescent="0.2">
      <c r="A55" s="1" t="s">
        <v>39</v>
      </c>
      <c r="B55" s="1" t="s">
        <v>64</v>
      </c>
      <c r="C55" s="8">
        <v>0</v>
      </c>
      <c r="D55" s="13"/>
      <c r="E55" s="13"/>
      <c r="F55" s="13"/>
      <c r="G55" s="13"/>
      <c r="H55" s="13"/>
      <c r="I55" s="13"/>
      <c r="J55" s="13"/>
    </row>
    <row r="56" spans="1:10" x14ac:dyDescent="0.2">
      <c r="A56" s="1" t="s">
        <v>40</v>
      </c>
      <c r="B56" s="1" t="s">
        <v>25</v>
      </c>
      <c r="C56" s="8">
        <v>0</v>
      </c>
      <c r="D56" s="13"/>
      <c r="E56" s="13"/>
      <c r="F56" s="13"/>
      <c r="G56" s="13"/>
      <c r="H56" s="13"/>
      <c r="I56" s="13"/>
      <c r="J56" s="13"/>
    </row>
    <row r="57" spans="1:10" x14ac:dyDescent="0.2">
      <c r="A57" s="1" t="s">
        <v>42</v>
      </c>
      <c r="B57" s="1" t="s">
        <v>26</v>
      </c>
      <c r="C57" s="8">
        <f>'TesGer-Restos'!D21</f>
        <v>1581021.39</v>
      </c>
      <c r="D57" s="13"/>
      <c r="E57" s="13"/>
      <c r="F57" s="54" t="s">
        <v>132</v>
      </c>
      <c r="G57" s="54"/>
      <c r="H57" s="13"/>
      <c r="I57" s="13"/>
      <c r="J57" s="13"/>
    </row>
    <row r="58" spans="1:10" x14ac:dyDescent="0.2">
      <c r="A58" s="60" t="s">
        <v>68</v>
      </c>
      <c r="B58" s="60"/>
      <c r="C58" s="9">
        <f>SUM(C53:C57)</f>
        <v>3562487.62</v>
      </c>
      <c r="D58" s="13">
        <f>'TesGer-Restos'!E21</f>
        <v>3562487.62</v>
      </c>
      <c r="E58" s="13">
        <f>+C58-D58</f>
        <v>0</v>
      </c>
      <c r="F58" s="15">
        <f>3562487.62</f>
        <v>3562487.62</v>
      </c>
      <c r="G58" s="15">
        <f>+C58-F58</f>
        <v>0</v>
      </c>
      <c r="H58" s="13"/>
      <c r="I58" s="13"/>
      <c r="J58" s="13"/>
    </row>
    <row r="59" spans="1:10" x14ac:dyDescent="0.2">
      <c r="D59" s="13"/>
      <c r="E59" s="13"/>
      <c r="F59" s="13"/>
      <c r="G59" s="13"/>
      <c r="H59" s="13"/>
      <c r="I59" s="13"/>
      <c r="J59" s="13"/>
    </row>
    <row r="60" spans="1:10" x14ac:dyDescent="0.2">
      <c r="A60" s="3" t="s">
        <v>70</v>
      </c>
      <c r="D60" s="13"/>
      <c r="E60" s="13"/>
      <c r="F60" s="13"/>
      <c r="G60" s="13"/>
      <c r="H60" s="13"/>
      <c r="I60" s="13"/>
      <c r="J60" s="13"/>
    </row>
    <row r="61" spans="1:10" x14ac:dyDescent="0.2">
      <c r="D61" s="13"/>
      <c r="E61" s="13"/>
      <c r="F61" s="13"/>
      <c r="G61" s="13"/>
      <c r="H61" s="13"/>
      <c r="I61" s="13"/>
      <c r="J61" s="13"/>
    </row>
    <row r="62" spans="1:10" x14ac:dyDescent="0.2">
      <c r="A62" s="2" t="s">
        <v>35</v>
      </c>
      <c r="B62" s="2" t="s">
        <v>36</v>
      </c>
      <c r="C62" s="10" t="s">
        <v>91</v>
      </c>
      <c r="D62" s="13"/>
      <c r="E62" s="13"/>
      <c r="F62" s="13"/>
      <c r="G62" s="13"/>
      <c r="H62" s="13"/>
      <c r="I62" s="13"/>
      <c r="J62" s="13"/>
    </row>
    <row r="63" spans="1:10" x14ac:dyDescent="0.2">
      <c r="A63" s="1" t="s">
        <v>37</v>
      </c>
      <c r="B63" s="1" t="s">
        <v>27</v>
      </c>
      <c r="C63" s="8">
        <v>0</v>
      </c>
      <c r="D63" s="13"/>
      <c r="E63" s="13"/>
      <c r="F63" s="13"/>
      <c r="G63" s="13"/>
      <c r="H63" s="13"/>
      <c r="I63" s="13"/>
      <c r="J63" s="13"/>
    </row>
    <row r="64" spans="1:10" x14ac:dyDescent="0.2">
      <c r="A64" s="1" t="s">
        <v>38</v>
      </c>
      <c r="B64" s="1" t="s">
        <v>28</v>
      </c>
      <c r="C64" s="8">
        <v>0</v>
      </c>
      <c r="D64" s="13"/>
      <c r="E64" s="13"/>
      <c r="F64" s="13"/>
      <c r="G64" s="13"/>
      <c r="H64" s="13"/>
      <c r="I64" s="13"/>
      <c r="J64" s="13"/>
    </row>
    <row r="65" spans="1:10" x14ac:dyDescent="0.2">
      <c r="A65" s="60" t="s">
        <v>68</v>
      </c>
      <c r="B65" s="60"/>
      <c r="C65" s="9">
        <f>SUM(C63:C64)</f>
        <v>0</v>
      </c>
      <c r="D65" s="13"/>
      <c r="E65" s="13"/>
      <c r="F65" s="13"/>
      <c r="G65" s="13"/>
      <c r="H65" s="13"/>
      <c r="I65" s="13"/>
      <c r="J65" s="13"/>
    </row>
    <row r="66" spans="1:10" x14ac:dyDescent="0.2">
      <c r="A66" s="55" t="s">
        <v>95</v>
      </c>
      <c r="B66" s="55"/>
      <c r="C66" s="55"/>
      <c r="D66" s="13"/>
      <c r="E66" s="13"/>
      <c r="F66" s="13"/>
      <c r="G66" s="13"/>
      <c r="H66" s="13"/>
      <c r="I66" s="13"/>
      <c r="J66" s="13"/>
    </row>
  </sheetData>
  <mergeCells count="15">
    <mergeCell ref="F16:G16"/>
    <mergeCell ref="F47:G47"/>
    <mergeCell ref="F57:G57"/>
    <mergeCell ref="A66:C66"/>
    <mergeCell ref="A1:C1"/>
    <mergeCell ref="B3:C3"/>
    <mergeCell ref="B4:C4"/>
    <mergeCell ref="B5:C5"/>
    <mergeCell ref="B6:C6"/>
    <mergeCell ref="A65:B65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9" sqref="B9"/>
    </sheetView>
  </sheetViews>
  <sheetFormatPr defaultRowHeight="12.75" x14ac:dyDescent="0.2"/>
  <cols>
    <col min="1" max="1" width="17" customWidth="1"/>
    <col min="2" max="2" width="48" customWidth="1"/>
    <col min="3" max="3" width="25.85546875" customWidth="1"/>
    <col min="4" max="4" width="37" customWidth="1"/>
    <col min="5" max="5" width="14.7109375" customWidth="1"/>
    <col min="6" max="6" width="51.5703125" bestFit="1" customWidth="1"/>
    <col min="7" max="7" width="12.5703125" bestFit="1" customWidth="1"/>
    <col min="8" max="8" width="11.85546875" customWidth="1"/>
  </cols>
  <sheetData>
    <row r="1" spans="1:8" x14ac:dyDescent="0.2">
      <c r="A1" t="s">
        <v>97</v>
      </c>
      <c r="B1" t="s">
        <v>98</v>
      </c>
      <c r="C1" t="s">
        <v>99</v>
      </c>
      <c r="D1" s="16">
        <v>3662565.75</v>
      </c>
    </row>
    <row r="2" spans="1:8" x14ac:dyDescent="0.2">
      <c r="A2" t="s">
        <v>97</v>
      </c>
      <c r="B2" t="s">
        <v>98</v>
      </c>
      <c r="C2" t="s">
        <v>100</v>
      </c>
      <c r="D2" s="16">
        <v>8942.01</v>
      </c>
    </row>
    <row r="3" spans="1:8" x14ac:dyDescent="0.2">
      <c r="A3" t="s">
        <v>97</v>
      </c>
      <c r="B3" t="s">
        <v>98</v>
      </c>
      <c r="C3" t="s">
        <v>101</v>
      </c>
      <c r="D3" s="16">
        <v>361239.52</v>
      </c>
      <c r="E3" s="17">
        <f>SUM(D1:D3)</f>
        <v>4032747.28</v>
      </c>
    </row>
    <row r="4" spans="1:8" x14ac:dyDescent="0.2">
      <c r="A4" t="s">
        <v>97</v>
      </c>
      <c r="B4" t="s">
        <v>98</v>
      </c>
      <c r="C4" t="s">
        <v>105</v>
      </c>
      <c r="D4" s="16">
        <v>8172794.0599999996</v>
      </c>
    </row>
    <row r="5" spans="1:8" x14ac:dyDescent="0.2">
      <c r="A5" t="s">
        <v>97</v>
      </c>
      <c r="B5" t="s">
        <v>98</v>
      </c>
      <c r="C5" t="s">
        <v>107</v>
      </c>
      <c r="D5" s="16">
        <v>24504.16</v>
      </c>
    </row>
    <row r="6" spans="1:8" x14ac:dyDescent="0.2">
      <c r="A6" t="s">
        <v>97</v>
      </c>
      <c r="B6" t="s">
        <v>98</v>
      </c>
      <c r="C6" t="s">
        <v>114</v>
      </c>
      <c r="D6" s="16">
        <v>11496.23</v>
      </c>
    </row>
    <row r="7" spans="1:8" x14ac:dyDescent="0.2">
      <c r="A7" t="s">
        <v>97</v>
      </c>
      <c r="B7" t="s">
        <v>98</v>
      </c>
      <c r="C7" t="s">
        <v>115</v>
      </c>
      <c r="D7" s="16">
        <v>105312.44</v>
      </c>
    </row>
    <row r="8" spans="1:8" x14ac:dyDescent="0.2">
      <c r="A8" t="s">
        <v>97</v>
      </c>
      <c r="B8" t="s">
        <v>98</v>
      </c>
      <c r="C8" t="s">
        <v>116</v>
      </c>
      <c r="D8" s="16">
        <v>97375.24</v>
      </c>
    </row>
    <row r="9" spans="1:8" x14ac:dyDescent="0.2">
      <c r="A9" t="s">
        <v>97</v>
      </c>
      <c r="B9" t="s">
        <v>98</v>
      </c>
      <c r="C9" t="s">
        <v>125</v>
      </c>
      <c r="D9" s="16">
        <v>14109.8</v>
      </c>
    </row>
    <row r="10" spans="1:8" x14ac:dyDescent="0.2">
      <c r="A10" t="s">
        <v>97</v>
      </c>
      <c r="B10" t="s">
        <v>98</v>
      </c>
      <c r="C10" t="s">
        <v>117</v>
      </c>
      <c r="D10" s="16">
        <v>39342.86</v>
      </c>
    </row>
    <row r="11" spans="1:8" x14ac:dyDescent="0.2">
      <c r="A11" t="s">
        <v>97</v>
      </c>
      <c r="B11" t="s">
        <v>98</v>
      </c>
      <c r="C11" t="s">
        <v>118</v>
      </c>
      <c r="D11" s="16">
        <v>850070.4</v>
      </c>
    </row>
    <row r="12" spans="1:8" x14ac:dyDescent="0.2">
      <c r="A12" t="s">
        <v>97</v>
      </c>
      <c r="B12" t="s">
        <v>98</v>
      </c>
      <c r="C12" t="s">
        <v>119</v>
      </c>
      <c r="D12" s="16">
        <v>161887.88</v>
      </c>
    </row>
    <row r="13" spans="1:8" x14ac:dyDescent="0.2">
      <c r="A13" t="s">
        <v>97</v>
      </c>
      <c r="B13" t="s">
        <v>98</v>
      </c>
      <c r="C13" t="s">
        <v>120</v>
      </c>
      <c r="D13" s="16">
        <v>80725.100000000006</v>
      </c>
    </row>
    <row r="14" spans="1:8" x14ac:dyDescent="0.2">
      <c r="A14" t="s">
        <v>97</v>
      </c>
      <c r="B14" t="s">
        <v>98</v>
      </c>
      <c r="C14" t="s">
        <v>121</v>
      </c>
      <c r="D14" s="16">
        <v>291260.17</v>
      </c>
    </row>
    <row r="15" spans="1:8" x14ac:dyDescent="0.2">
      <c r="A15" t="s">
        <v>97</v>
      </c>
      <c r="B15" t="s">
        <v>98</v>
      </c>
      <c r="C15" t="s">
        <v>122</v>
      </c>
      <c r="D15" s="16">
        <v>70429.23</v>
      </c>
      <c r="E15" t="s">
        <v>112</v>
      </c>
      <c r="F15" t="s">
        <v>113</v>
      </c>
      <c r="G15" t="s">
        <v>122</v>
      </c>
      <c r="H15" s="16">
        <v>70123.27</v>
      </c>
    </row>
    <row r="16" spans="1:8" x14ac:dyDescent="0.2">
      <c r="A16" t="s">
        <v>97</v>
      </c>
      <c r="B16" t="s">
        <v>98</v>
      </c>
      <c r="C16" t="s">
        <v>126</v>
      </c>
      <c r="D16" s="16">
        <v>5880</v>
      </c>
    </row>
    <row r="17" spans="1:5" x14ac:dyDescent="0.2">
      <c r="A17" t="s">
        <v>97</v>
      </c>
      <c r="B17" t="s">
        <v>98</v>
      </c>
      <c r="C17" t="s">
        <v>123</v>
      </c>
      <c r="D17" s="16">
        <v>2000</v>
      </c>
    </row>
    <row r="18" spans="1:5" x14ac:dyDescent="0.2">
      <c r="A18" t="s">
        <v>97</v>
      </c>
      <c r="B18" t="s">
        <v>98</v>
      </c>
      <c r="C18" t="s">
        <v>124</v>
      </c>
      <c r="D18" s="16">
        <v>612189.37</v>
      </c>
    </row>
    <row r="19" spans="1:5" x14ac:dyDescent="0.2">
      <c r="A19" t="s">
        <v>97</v>
      </c>
      <c r="B19" t="s">
        <v>98</v>
      </c>
      <c r="C19" t="s">
        <v>109</v>
      </c>
      <c r="D19" s="16">
        <f>903769.67-1780</f>
        <v>901989.67</v>
      </c>
      <c r="E19" s="17">
        <f>SUM(D4:D19)+H15</f>
        <v>11511489.880000001</v>
      </c>
    </row>
    <row r="20" spans="1:5" x14ac:dyDescent="0.2">
      <c r="A20" t="s">
        <v>97</v>
      </c>
      <c r="B20" t="s">
        <v>98</v>
      </c>
      <c r="C20" t="s">
        <v>128</v>
      </c>
      <c r="D20" s="16">
        <f>1932849.2+48617.03</f>
        <v>1981466.23</v>
      </c>
    </row>
    <row r="21" spans="1:5" x14ac:dyDescent="0.2">
      <c r="A21" t="s">
        <v>97</v>
      </c>
      <c r="B21" t="s">
        <v>98</v>
      </c>
      <c r="C21" t="s">
        <v>127</v>
      </c>
      <c r="D21" s="16">
        <v>1581021.39</v>
      </c>
      <c r="E21" s="17">
        <f>SUM(D20:D21)</f>
        <v>3562487.62</v>
      </c>
    </row>
    <row r="23" spans="1:5" x14ac:dyDescent="0.2">
      <c r="E23" s="12"/>
    </row>
    <row r="24" spans="1:5" x14ac:dyDescent="0.2">
      <c r="E24" s="12"/>
    </row>
    <row r="25" spans="1:5" x14ac:dyDescent="0.2">
      <c r="E25" s="12">
        <v>11441366.609999999</v>
      </c>
    </row>
    <row r="26" spans="1:5" x14ac:dyDescent="0.2">
      <c r="E26" s="12">
        <f>SUM(D4:D19)</f>
        <v>11441366.610000001</v>
      </c>
    </row>
    <row r="27" spans="1:5" x14ac:dyDescent="0.2">
      <c r="E27" s="12">
        <f>+E26-E25</f>
        <v>0</v>
      </c>
    </row>
    <row r="28" spans="1:5" x14ac:dyDescent="0.2">
      <c r="E28" s="12"/>
    </row>
    <row r="29" spans="1:5" x14ac:dyDescent="0.2">
      <c r="E29" s="12"/>
    </row>
    <row r="30" spans="1:5" x14ac:dyDescent="0.2">
      <c r="E30" s="12"/>
    </row>
    <row r="31" spans="1:5" x14ac:dyDescent="0.2">
      <c r="E31" s="12"/>
    </row>
    <row r="32" spans="1:5" x14ac:dyDescent="0.2">
      <c r="E32" s="12"/>
    </row>
    <row r="33" spans="5:5" x14ac:dyDescent="0.2">
      <c r="E33" s="12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workbookViewId="0">
      <selection activeCell="B9" sqref="B9"/>
    </sheetView>
  </sheetViews>
  <sheetFormatPr defaultRowHeight="12.75" x14ac:dyDescent="0.2"/>
  <cols>
    <col min="1" max="1" width="15.42578125" customWidth="1"/>
    <col min="2" max="2" width="48.85546875" customWidth="1"/>
    <col min="3" max="3" width="16.42578125" customWidth="1"/>
    <col min="4" max="4" width="16.140625" style="7" customWidth="1"/>
    <col min="5" max="5" width="12.85546875" style="26" bestFit="1" customWidth="1"/>
    <col min="6" max="6" width="51.5703125" style="26" bestFit="1" customWidth="1"/>
    <col min="7" max="7" width="13.140625" style="26" bestFit="1" customWidth="1"/>
    <col min="8" max="8" width="9.7109375" style="26" bestFit="1" customWidth="1"/>
    <col min="9" max="9" width="12.42578125" style="26" customWidth="1"/>
    <col min="11" max="11" width="13.42578125" bestFit="1" customWidth="1"/>
  </cols>
  <sheetData>
    <row r="1" spans="1:9" x14ac:dyDescent="0.2">
      <c r="A1" s="33" t="s">
        <v>97</v>
      </c>
      <c r="B1" s="34" t="s">
        <v>98</v>
      </c>
      <c r="C1" s="34" t="s">
        <v>99</v>
      </c>
      <c r="D1" s="35">
        <v>52660511.719999999</v>
      </c>
      <c r="E1" s="25"/>
      <c r="F1" s="25"/>
    </row>
    <row r="2" spans="1:9" x14ac:dyDescent="0.2">
      <c r="A2" s="36" t="s">
        <v>97</v>
      </c>
      <c r="B2" s="25" t="s">
        <v>98</v>
      </c>
      <c r="C2" s="25" t="s">
        <v>100</v>
      </c>
      <c r="D2" s="37">
        <v>21949321.850000001</v>
      </c>
      <c r="E2" s="25"/>
      <c r="F2" s="25"/>
    </row>
    <row r="3" spans="1:9" ht="13.5" thickBot="1" x14ac:dyDescent="0.25">
      <c r="A3" s="38" t="s">
        <v>97</v>
      </c>
      <c r="B3" s="39" t="s">
        <v>98</v>
      </c>
      <c r="C3" s="40" t="s">
        <v>101</v>
      </c>
      <c r="D3" s="41">
        <v>6618780.1200000001</v>
      </c>
      <c r="E3" s="28"/>
      <c r="F3" s="25"/>
      <c r="G3" s="25"/>
      <c r="H3" s="25"/>
      <c r="I3" s="29">
        <f>SUM(D1:D3)</f>
        <v>81228613.689999998</v>
      </c>
    </row>
    <row r="4" spans="1:9" x14ac:dyDescent="0.2">
      <c r="A4" s="33" t="s">
        <v>97</v>
      </c>
      <c r="B4" s="34" t="s">
        <v>98</v>
      </c>
      <c r="C4" s="42" t="s">
        <v>102</v>
      </c>
      <c r="D4" s="35">
        <v>133131.28</v>
      </c>
      <c r="E4" s="43"/>
      <c r="F4" s="34"/>
      <c r="G4" s="34"/>
      <c r="H4" s="44"/>
    </row>
    <row r="5" spans="1:9" x14ac:dyDescent="0.2">
      <c r="A5" s="36" t="s">
        <v>97</v>
      </c>
      <c r="B5" s="25" t="s">
        <v>98</v>
      </c>
      <c r="C5" s="27" t="s">
        <v>103</v>
      </c>
      <c r="D5" s="37">
        <v>2141921.0099999998</v>
      </c>
      <c r="E5" s="36"/>
      <c r="F5" s="25"/>
      <c r="G5" s="25"/>
      <c r="H5" s="45"/>
    </row>
    <row r="6" spans="1:9" x14ac:dyDescent="0.2">
      <c r="A6" s="36" t="s">
        <v>97</v>
      </c>
      <c r="B6" s="25" t="s">
        <v>98</v>
      </c>
      <c r="C6" s="27" t="s">
        <v>104</v>
      </c>
      <c r="D6" s="37">
        <v>183979.62</v>
      </c>
      <c r="E6" s="36"/>
      <c r="F6" s="25"/>
      <c r="G6" s="25"/>
      <c r="H6" s="45"/>
    </row>
    <row r="7" spans="1:9" x14ac:dyDescent="0.2">
      <c r="A7" s="36" t="s">
        <v>97</v>
      </c>
      <c r="B7" s="25" t="s">
        <v>98</v>
      </c>
      <c r="C7" s="27" t="s">
        <v>105</v>
      </c>
      <c r="D7" s="37">
        <v>129676.6</v>
      </c>
      <c r="E7" s="36"/>
      <c r="F7" s="25"/>
      <c r="G7" s="25"/>
      <c r="H7" s="45"/>
    </row>
    <row r="8" spans="1:9" x14ac:dyDescent="0.2">
      <c r="A8" s="36" t="s">
        <v>97</v>
      </c>
      <c r="B8" s="25" t="s">
        <v>98</v>
      </c>
      <c r="C8" s="27" t="s">
        <v>106</v>
      </c>
      <c r="D8" s="37">
        <v>98875.28</v>
      </c>
      <c r="E8" s="36"/>
      <c r="F8" s="25"/>
      <c r="G8" s="25"/>
      <c r="H8" s="45"/>
    </row>
    <row r="9" spans="1:9" x14ac:dyDescent="0.2">
      <c r="A9" s="36" t="s">
        <v>97</v>
      </c>
      <c r="B9" s="25" t="s">
        <v>98</v>
      </c>
      <c r="C9" s="27" t="s">
        <v>107</v>
      </c>
      <c r="D9" s="37">
        <v>3056.32</v>
      </c>
      <c r="E9" s="36"/>
      <c r="F9" s="25"/>
      <c r="G9" s="25"/>
      <c r="H9" s="45"/>
    </row>
    <row r="10" spans="1:9" x14ac:dyDescent="0.2">
      <c r="A10" s="36" t="s">
        <v>97</v>
      </c>
      <c r="B10" s="25" t="s">
        <v>98</v>
      </c>
      <c r="C10" s="27" t="s">
        <v>114</v>
      </c>
      <c r="D10" s="37">
        <v>57158.34</v>
      </c>
      <c r="E10" s="36"/>
      <c r="F10" s="25"/>
      <c r="G10" s="25"/>
      <c r="H10" s="45"/>
    </row>
    <row r="11" spans="1:9" x14ac:dyDescent="0.2">
      <c r="A11" s="36" t="s">
        <v>97</v>
      </c>
      <c r="B11" s="25" t="s">
        <v>98</v>
      </c>
      <c r="C11" s="27" t="s">
        <v>108</v>
      </c>
      <c r="D11" s="37">
        <v>260187.68</v>
      </c>
      <c r="E11" s="36"/>
      <c r="F11" s="25"/>
      <c r="G11" s="25"/>
      <c r="H11" s="45"/>
    </row>
    <row r="12" spans="1:9" x14ac:dyDescent="0.2">
      <c r="A12" s="36"/>
      <c r="B12" s="25"/>
      <c r="C12" s="27"/>
      <c r="D12" s="37"/>
      <c r="E12" s="36"/>
      <c r="F12" s="25"/>
      <c r="G12" s="25"/>
      <c r="H12" s="45"/>
    </row>
    <row r="13" spans="1:9" x14ac:dyDescent="0.2">
      <c r="A13" s="36"/>
      <c r="B13" s="25"/>
      <c r="C13" s="27"/>
      <c r="D13" s="37"/>
      <c r="E13" s="36"/>
      <c r="F13" s="25"/>
      <c r="G13" s="25"/>
      <c r="H13" s="45"/>
    </row>
    <row r="14" spans="1:9" x14ac:dyDescent="0.2">
      <c r="A14" s="36"/>
      <c r="B14" s="25"/>
      <c r="C14" s="27"/>
      <c r="D14" s="37"/>
      <c r="E14" s="36"/>
      <c r="F14" s="25"/>
      <c r="G14" s="25"/>
      <c r="H14" s="45"/>
    </row>
    <row r="15" spans="1:9" x14ac:dyDescent="0.2">
      <c r="A15" s="36"/>
      <c r="B15" s="25"/>
      <c r="C15" s="27"/>
      <c r="D15" s="37"/>
      <c r="E15" s="36"/>
      <c r="F15" s="25"/>
      <c r="G15" s="25"/>
      <c r="H15" s="45"/>
    </row>
    <row r="16" spans="1:9" x14ac:dyDescent="0.2">
      <c r="A16" s="36"/>
      <c r="B16" s="25"/>
      <c r="C16" s="27"/>
      <c r="D16" s="37"/>
      <c r="E16" s="36"/>
      <c r="F16" s="25"/>
      <c r="G16" s="25"/>
      <c r="H16" s="45"/>
    </row>
    <row r="17" spans="1:9" x14ac:dyDescent="0.2">
      <c r="A17" s="36" t="s">
        <v>97</v>
      </c>
      <c r="B17" s="25" t="s">
        <v>98</v>
      </c>
      <c r="C17" s="27" t="s">
        <v>119</v>
      </c>
      <c r="D17" s="37">
        <v>1441.85</v>
      </c>
      <c r="E17" s="36"/>
      <c r="F17" s="25"/>
      <c r="G17" s="25"/>
      <c r="H17" s="45"/>
    </row>
    <row r="18" spans="1:9" x14ac:dyDescent="0.2">
      <c r="A18" s="36"/>
      <c r="B18" s="25"/>
      <c r="C18" s="27"/>
      <c r="D18" s="37"/>
      <c r="E18" s="36"/>
      <c r="F18" s="25"/>
      <c r="G18" s="25"/>
      <c r="H18" s="45"/>
    </row>
    <row r="19" spans="1:9" x14ac:dyDescent="0.2">
      <c r="A19" s="36"/>
      <c r="B19" s="25"/>
      <c r="C19" s="27"/>
      <c r="D19" s="37"/>
      <c r="E19" s="36"/>
      <c r="F19" s="25"/>
      <c r="G19" s="25"/>
      <c r="H19" s="45"/>
    </row>
    <row r="20" spans="1:9" x14ac:dyDescent="0.2">
      <c r="A20" s="36"/>
      <c r="B20" s="25"/>
      <c r="C20" s="27"/>
      <c r="D20" s="37"/>
      <c r="E20" s="36"/>
      <c r="F20" s="25"/>
      <c r="G20" s="25"/>
      <c r="H20" s="45"/>
    </row>
    <row r="21" spans="1:9" x14ac:dyDescent="0.2">
      <c r="A21" s="36"/>
      <c r="B21" s="25"/>
      <c r="C21" s="27"/>
      <c r="D21" s="37"/>
      <c r="E21" s="36"/>
      <c r="F21" s="25"/>
      <c r="G21" s="25"/>
      <c r="H21" s="45"/>
    </row>
    <row r="22" spans="1:9" x14ac:dyDescent="0.2">
      <c r="A22" s="36"/>
      <c r="B22" s="25"/>
      <c r="C22" s="27"/>
      <c r="D22" s="37"/>
      <c r="E22" s="36"/>
      <c r="F22" s="25"/>
      <c r="G22" s="25"/>
      <c r="H22" s="45"/>
    </row>
    <row r="23" spans="1:9" x14ac:dyDescent="0.2">
      <c r="A23" s="36"/>
      <c r="B23" s="25"/>
      <c r="C23" s="27"/>
      <c r="D23" s="37"/>
      <c r="E23" s="36"/>
      <c r="F23" s="25"/>
      <c r="G23" s="25"/>
      <c r="H23" s="45"/>
    </row>
    <row r="24" spans="1:9" x14ac:dyDescent="0.2">
      <c r="A24" s="36"/>
      <c r="B24" s="25"/>
      <c r="C24" s="27"/>
      <c r="D24" s="37"/>
      <c r="E24" s="36"/>
      <c r="F24" s="25"/>
      <c r="G24" s="25"/>
      <c r="H24" s="45"/>
    </row>
    <row r="25" spans="1:9" x14ac:dyDescent="0.2">
      <c r="A25" s="36"/>
      <c r="B25" s="25"/>
      <c r="C25" s="27"/>
      <c r="D25" s="37"/>
      <c r="E25" s="36"/>
      <c r="F25" s="25"/>
      <c r="G25" s="25"/>
      <c r="H25" s="45"/>
    </row>
    <row r="26" spans="1:9" x14ac:dyDescent="0.2">
      <c r="A26" s="36"/>
      <c r="B26" s="25"/>
      <c r="C26" s="27"/>
      <c r="D26" s="37"/>
      <c r="E26" s="36"/>
      <c r="F26" s="25"/>
      <c r="G26" s="25"/>
      <c r="H26" s="45"/>
    </row>
    <row r="27" spans="1:9" x14ac:dyDescent="0.2">
      <c r="A27" s="36" t="s">
        <v>97</v>
      </c>
      <c r="B27" s="25" t="s">
        <v>98</v>
      </c>
      <c r="C27" s="27" t="s">
        <v>124</v>
      </c>
      <c r="D27" s="37">
        <v>2000</v>
      </c>
      <c r="E27" s="36"/>
      <c r="F27" s="25"/>
      <c r="G27" s="25"/>
      <c r="H27" s="45"/>
    </row>
    <row r="28" spans="1:9" x14ac:dyDescent="0.2">
      <c r="A28" s="36"/>
      <c r="B28" s="25"/>
      <c r="C28" s="27"/>
      <c r="D28" s="37"/>
      <c r="E28" s="36"/>
      <c r="F28" s="25"/>
      <c r="G28" s="25"/>
      <c r="H28" s="45"/>
    </row>
    <row r="29" spans="1:9" ht="13.5" thickBot="1" x14ac:dyDescent="0.25">
      <c r="A29" s="38" t="s">
        <v>97</v>
      </c>
      <c r="B29" s="39" t="s">
        <v>98</v>
      </c>
      <c r="C29" s="40" t="s">
        <v>109</v>
      </c>
      <c r="D29" s="41">
        <v>486101.3</v>
      </c>
      <c r="E29" s="38" t="s">
        <v>112</v>
      </c>
      <c r="F29" s="39" t="s">
        <v>113</v>
      </c>
      <c r="G29" s="39" t="s">
        <v>109</v>
      </c>
      <c r="H29" s="46">
        <v>0.02</v>
      </c>
      <c r="I29" s="29">
        <f>SUM(D4:D29)+H29</f>
        <v>3497529.2999999993</v>
      </c>
    </row>
    <row r="30" spans="1:9" x14ac:dyDescent="0.2">
      <c r="A30" s="33" t="s">
        <v>97</v>
      </c>
      <c r="B30" s="34" t="s">
        <v>98</v>
      </c>
      <c r="C30" s="42" t="s">
        <v>110</v>
      </c>
      <c r="D30" s="35">
        <v>72664721.849999994</v>
      </c>
      <c r="E30" s="33"/>
      <c r="F30" s="34"/>
      <c r="G30" s="34"/>
      <c r="H30" s="44"/>
    </row>
    <row r="31" spans="1:9" x14ac:dyDescent="0.2">
      <c r="A31" s="36" t="s">
        <v>97</v>
      </c>
      <c r="B31" s="25" t="s">
        <v>98</v>
      </c>
      <c r="C31" s="27" t="s">
        <v>111</v>
      </c>
      <c r="D31" s="37">
        <v>12655630.140000001</v>
      </c>
      <c r="E31" s="36" t="s">
        <v>112</v>
      </c>
      <c r="F31" s="25" t="s">
        <v>113</v>
      </c>
      <c r="G31" s="25" t="s">
        <v>111</v>
      </c>
      <c r="H31" s="47">
        <v>151120</v>
      </c>
    </row>
    <row r="32" spans="1:9" x14ac:dyDescent="0.2">
      <c r="A32" s="36"/>
      <c r="B32" s="25"/>
      <c r="C32" s="27"/>
      <c r="D32" s="37"/>
      <c r="E32" s="36"/>
      <c r="F32" s="25"/>
      <c r="G32" s="25"/>
      <c r="H32" s="45"/>
    </row>
    <row r="33" spans="1:9" ht="13.5" thickBot="1" x14ac:dyDescent="0.25">
      <c r="A33" s="38"/>
      <c r="B33" s="39"/>
      <c r="C33" s="40"/>
      <c r="D33" s="41"/>
      <c r="E33" s="38"/>
      <c r="F33" s="39"/>
      <c r="G33" s="39"/>
      <c r="H33" s="46"/>
      <c r="I33" s="29">
        <f>SUM(D30:D33)+H31</f>
        <v>85471471.989999995</v>
      </c>
    </row>
    <row r="34" spans="1:9" x14ac:dyDescent="0.2">
      <c r="A34" s="25"/>
      <c r="B34" s="25"/>
      <c r="C34" s="27"/>
      <c r="D34" s="28"/>
      <c r="E34" s="25"/>
      <c r="F34" s="25"/>
    </row>
    <row r="35" spans="1:9" x14ac:dyDescent="0.2">
      <c r="A35" s="25"/>
      <c r="B35" s="25"/>
      <c r="C35" s="27"/>
      <c r="D35" s="28"/>
      <c r="E35" s="25"/>
      <c r="F35" s="25"/>
    </row>
    <row r="36" spans="1:9" x14ac:dyDescent="0.2">
      <c r="A36" s="25"/>
      <c r="B36" s="25"/>
      <c r="C36" s="27"/>
      <c r="D36" s="28"/>
      <c r="E36" s="25"/>
      <c r="F36" s="25"/>
    </row>
    <row r="37" spans="1:9" x14ac:dyDescent="0.2">
      <c r="A37" s="25"/>
      <c r="B37" s="25"/>
      <c r="C37" s="27"/>
      <c r="D37" s="28"/>
      <c r="E37" s="25"/>
      <c r="F37" s="25"/>
    </row>
    <row r="38" spans="1:9" x14ac:dyDescent="0.2">
      <c r="A38" s="25"/>
      <c r="B38" s="25"/>
      <c r="C38" s="27"/>
      <c r="D38" s="28"/>
      <c r="E38" s="25"/>
      <c r="F38" s="25"/>
    </row>
    <row r="39" spans="1:9" x14ac:dyDescent="0.2">
      <c r="A39" s="25"/>
      <c r="B39" s="25"/>
      <c r="C39" s="27"/>
      <c r="D39" s="28"/>
      <c r="E39" s="25"/>
      <c r="F39" s="25"/>
    </row>
    <row r="40" spans="1:9" x14ac:dyDescent="0.2">
      <c r="A40" s="25"/>
      <c r="B40" s="25"/>
      <c r="C40" s="27"/>
      <c r="D40" s="28"/>
      <c r="E40" s="25"/>
      <c r="F40" s="25"/>
    </row>
    <row r="41" spans="1:9" x14ac:dyDescent="0.2">
      <c r="A41" s="25"/>
      <c r="B41" s="25"/>
      <c r="C41" s="27"/>
      <c r="D41" s="28"/>
      <c r="E41" s="25"/>
      <c r="F41" s="25"/>
    </row>
    <row r="42" spans="1:9" x14ac:dyDescent="0.2">
      <c r="A42" s="25"/>
      <c r="B42" s="25"/>
      <c r="C42" s="27"/>
      <c r="D42" s="28"/>
      <c r="E42" s="25"/>
      <c r="F42" s="25"/>
    </row>
    <row r="43" spans="1:9" x14ac:dyDescent="0.2">
      <c r="A43" s="25"/>
      <c r="B43" s="25"/>
      <c r="C43" s="27"/>
      <c r="D43" s="28"/>
      <c r="E43" s="25"/>
      <c r="F43" s="25"/>
    </row>
    <row r="44" spans="1:9" x14ac:dyDescent="0.2">
      <c r="A44" s="25"/>
      <c r="B44" s="25"/>
      <c r="C44" s="27"/>
      <c r="D44" s="28"/>
      <c r="E44" s="25"/>
      <c r="F44" s="25"/>
    </row>
    <row r="45" spans="1:9" x14ac:dyDescent="0.2">
      <c r="A45" s="25"/>
      <c r="B45" s="25"/>
      <c r="C45" s="27"/>
      <c r="D45" s="28"/>
      <c r="E45" s="28"/>
      <c r="F45" s="25"/>
    </row>
    <row r="46" spans="1:9" x14ac:dyDescent="0.2">
      <c r="A46" s="25"/>
      <c r="B46" s="25"/>
      <c r="C46" s="27"/>
      <c r="D46" s="28"/>
      <c r="E46" s="25"/>
      <c r="F46" s="25"/>
    </row>
    <row r="47" spans="1:9" x14ac:dyDescent="0.2">
      <c r="A47" s="25"/>
      <c r="B47" s="25"/>
      <c r="C47" s="27"/>
      <c r="D47" s="28"/>
      <c r="E47" s="25"/>
      <c r="F47" s="25"/>
    </row>
    <row r="48" spans="1:9" x14ac:dyDescent="0.2">
      <c r="A48" s="25"/>
      <c r="B48" s="25"/>
      <c r="C48" s="27"/>
      <c r="D48" s="28"/>
      <c r="E48" s="25"/>
      <c r="F48" s="25"/>
    </row>
    <row r="49" spans="1:6" x14ac:dyDescent="0.2">
      <c r="A49" s="25"/>
      <c r="B49" s="25"/>
      <c r="C49" s="27"/>
      <c r="D49" s="28"/>
      <c r="E49" s="28"/>
      <c r="F49" s="25"/>
    </row>
    <row r="50" spans="1:6" x14ac:dyDescent="0.2">
      <c r="A50" s="25"/>
      <c r="B50" s="25"/>
      <c r="C50" s="27"/>
      <c r="D50" s="28"/>
      <c r="E50" s="28"/>
      <c r="F50" s="25"/>
    </row>
    <row r="51" spans="1:6" x14ac:dyDescent="0.2">
      <c r="A51" s="25"/>
      <c r="B51" s="25"/>
      <c r="C51" s="25"/>
      <c r="D51" s="28"/>
      <c r="E51" s="25"/>
      <c r="F51" s="25"/>
    </row>
    <row r="52" spans="1:6" x14ac:dyDescent="0.2">
      <c r="A52" s="25"/>
      <c r="B52" s="25"/>
      <c r="C52" s="25"/>
      <c r="D52" s="28"/>
      <c r="E52" s="28"/>
      <c r="F52" s="25"/>
    </row>
    <row r="53" spans="1:6" x14ac:dyDescent="0.2">
      <c r="A53" s="25"/>
      <c r="B53" s="25"/>
      <c r="C53" s="25"/>
      <c r="D53" s="28"/>
      <c r="E53" s="28"/>
      <c r="F53" s="25"/>
    </row>
    <row r="54" spans="1:6" x14ac:dyDescent="0.2">
      <c r="A54" s="25"/>
      <c r="B54" s="25"/>
      <c r="C54" s="25"/>
      <c r="D54" s="30"/>
      <c r="E54" s="25"/>
      <c r="F54" s="25"/>
    </row>
    <row r="55" spans="1:6" x14ac:dyDescent="0.2">
      <c r="A55" s="25"/>
      <c r="B55" s="25"/>
      <c r="C55" s="25"/>
      <c r="D55" s="30"/>
      <c r="E55" s="25"/>
      <c r="F55" s="25"/>
    </row>
    <row r="56" spans="1:6" x14ac:dyDescent="0.2">
      <c r="A56" s="25"/>
      <c r="B56" s="25"/>
      <c r="C56" s="25"/>
      <c r="D56" s="30"/>
      <c r="E56" s="28"/>
      <c r="F56" s="25"/>
    </row>
    <row r="57" spans="1:6" x14ac:dyDescent="0.2">
      <c r="A57" s="25"/>
      <c r="B57" s="25"/>
      <c r="C57" s="25"/>
      <c r="D57" s="30"/>
      <c r="E57" s="28"/>
      <c r="F57" s="25"/>
    </row>
    <row r="58" spans="1:6" x14ac:dyDescent="0.2">
      <c r="A58" s="25"/>
      <c r="B58" s="25"/>
      <c r="C58" s="25"/>
      <c r="D58" s="30"/>
      <c r="E58" s="31"/>
      <c r="F58" s="25"/>
    </row>
    <row r="59" spans="1:6" x14ac:dyDescent="0.2">
      <c r="A59" s="25"/>
      <c r="B59" s="25"/>
      <c r="C59" s="25"/>
      <c r="D59" s="30"/>
      <c r="E59" s="28"/>
      <c r="F59" s="25"/>
    </row>
    <row r="60" spans="1:6" x14ac:dyDescent="0.2">
      <c r="A60" s="25"/>
      <c r="B60" s="25"/>
      <c r="C60" s="25"/>
      <c r="D60" s="30"/>
      <c r="E60" s="28"/>
      <c r="F60" s="25"/>
    </row>
    <row r="61" spans="1:6" x14ac:dyDescent="0.2">
      <c r="A61" s="25"/>
      <c r="B61" s="25"/>
      <c r="C61" s="25"/>
      <c r="D61" s="28"/>
      <c r="E61" s="32"/>
      <c r="F61" s="25"/>
    </row>
    <row r="62" spans="1:6" x14ac:dyDescent="0.2">
      <c r="A62" s="25"/>
      <c r="B62" s="25"/>
      <c r="C62" s="25"/>
      <c r="D62" s="28"/>
      <c r="E62" s="25"/>
      <c r="F62" s="25"/>
    </row>
    <row r="63" spans="1:6" x14ac:dyDescent="0.2">
      <c r="A63" s="25"/>
      <c r="B63" s="25"/>
      <c r="C63" s="25"/>
      <c r="D63" s="28"/>
      <c r="E63" s="25"/>
      <c r="F63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workbookViewId="0">
      <selection activeCell="B9" sqref="B9"/>
    </sheetView>
  </sheetViews>
  <sheetFormatPr defaultRowHeight="12.75" x14ac:dyDescent="0.2"/>
  <cols>
    <col min="1" max="1" width="6.140625" bestFit="1" customWidth="1"/>
    <col min="2" max="2" width="30.28515625" bestFit="1" customWidth="1"/>
    <col min="3" max="3" width="16.42578125" customWidth="1"/>
    <col min="4" max="4" width="16.140625" style="7" customWidth="1"/>
    <col min="5" max="5" width="6.140625" style="26" bestFit="1" customWidth="1"/>
    <col min="6" max="6" width="34.85546875" style="26" bestFit="1" customWidth="1"/>
    <col min="7" max="7" width="13.140625" style="26" bestFit="1" customWidth="1"/>
    <col min="8" max="8" width="9.7109375" style="26" bestFit="1" customWidth="1"/>
    <col min="9" max="9" width="12.42578125" style="26" customWidth="1"/>
    <col min="11" max="11" width="13.42578125" bestFit="1" customWidth="1"/>
  </cols>
  <sheetData>
    <row r="1" spans="1:9" x14ac:dyDescent="0.2">
      <c r="A1" s="33" t="s">
        <v>97</v>
      </c>
      <c r="B1" s="34" t="s">
        <v>98</v>
      </c>
      <c r="C1" s="34" t="s">
        <v>99</v>
      </c>
      <c r="D1" s="35">
        <v>38021653.770000003</v>
      </c>
      <c r="E1" s="25"/>
      <c r="F1" s="25"/>
    </row>
    <row r="2" spans="1:9" x14ac:dyDescent="0.2">
      <c r="A2" s="36" t="s">
        <v>97</v>
      </c>
      <c r="B2" s="25" t="s">
        <v>98</v>
      </c>
      <c r="C2" s="25" t="s">
        <v>100</v>
      </c>
      <c r="D2" s="37">
        <v>14789821.220000001</v>
      </c>
      <c r="E2" s="25"/>
      <c r="F2" s="25"/>
    </row>
    <row r="3" spans="1:9" ht="13.5" thickBot="1" x14ac:dyDescent="0.25">
      <c r="A3" s="38" t="s">
        <v>97</v>
      </c>
      <c r="B3" s="39" t="s">
        <v>98</v>
      </c>
      <c r="C3" s="40" t="s">
        <v>101</v>
      </c>
      <c r="D3" s="41">
        <v>7034456.5999999996</v>
      </c>
      <c r="E3" s="28"/>
      <c r="F3" s="25"/>
      <c r="G3" s="25"/>
      <c r="H3" s="25"/>
      <c r="I3" s="29">
        <f>SUM(D1:D3)</f>
        <v>59845931.590000004</v>
      </c>
    </row>
    <row r="4" spans="1:9" x14ac:dyDescent="0.2">
      <c r="A4" s="33" t="s">
        <v>97</v>
      </c>
      <c r="B4" s="34" t="s">
        <v>98</v>
      </c>
      <c r="C4" s="42" t="s">
        <v>102</v>
      </c>
      <c r="D4" s="35">
        <v>128355.87</v>
      </c>
      <c r="E4" s="43"/>
      <c r="F4" s="34"/>
      <c r="G4" s="34"/>
      <c r="H4" s="44"/>
    </row>
    <row r="5" spans="1:9" x14ac:dyDescent="0.2">
      <c r="A5" s="36" t="s">
        <v>97</v>
      </c>
      <c r="B5" s="25" t="s">
        <v>98</v>
      </c>
      <c r="C5" s="27" t="s">
        <v>103</v>
      </c>
      <c r="D5" s="37">
        <v>2889649.89</v>
      </c>
      <c r="E5" s="36"/>
      <c r="F5" s="25"/>
      <c r="G5" s="25"/>
      <c r="H5" s="45"/>
    </row>
    <row r="6" spans="1:9" x14ac:dyDescent="0.2">
      <c r="A6" s="36" t="s">
        <v>97</v>
      </c>
      <c r="B6" s="25" t="s">
        <v>98</v>
      </c>
      <c r="C6" s="27" t="s">
        <v>104</v>
      </c>
      <c r="D6" s="37">
        <v>235764</v>
      </c>
      <c r="E6" s="36"/>
      <c r="F6" s="25"/>
      <c r="G6" s="25"/>
      <c r="H6" s="45"/>
    </row>
    <row r="7" spans="1:9" x14ac:dyDescent="0.2">
      <c r="A7" s="36" t="s">
        <v>97</v>
      </c>
      <c r="B7" s="25" t="s">
        <v>98</v>
      </c>
      <c r="C7" s="27" t="s">
        <v>105</v>
      </c>
      <c r="D7" s="37">
        <v>2340513.0499999998</v>
      </c>
      <c r="E7" s="36"/>
      <c r="F7" s="25"/>
      <c r="G7" s="25"/>
      <c r="H7" s="45"/>
    </row>
    <row r="8" spans="1:9" x14ac:dyDescent="0.2">
      <c r="A8" s="36" t="s">
        <v>97</v>
      </c>
      <c r="B8" s="25" t="s">
        <v>98</v>
      </c>
      <c r="C8" s="27" t="s">
        <v>106</v>
      </c>
      <c r="D8" s="37">
        <v>123353.22</v>
      </c>
      <c r="E8" s="36" t="s">
        <v>112</v>
      </c>
      <c r="F8" s="25" t="s">
        <v>113</v>
      </c>
      <c r="G8" s="25" t="s">
        <v>106</v>
      </c>
      <c r="H8" s="45">
        <v>80222.880000000005</v>
      </c>
    </row>
    <row r="9" spans="1:9" x14ac:dyDescent="0.2">
      <c r="A9" s="36" t="s">
        <v>97</v>
      </c>
      <c r="B9" s="25" t="s">
        <v>98</v>
      </c>
      <c r="C9" s="27" t="s">
        <v>107</v>
      </c>
      <c r="D9" s="37">
        <v>27150.3</v>
      </c>
      <c r="E9" s="36" t="s">
        <v>112</v>
      </c>
      <c r="F9" s="25" t="s">
        <v>113</v>
      </c>
      <c r="G9" s="25" t="s">
        <v>107</v>
      </c>
      <c r="H9" s="45">
        <v>11897.17</v>
      </c>
    </row>
    <row r="10" spans="1:9" x14ac:dyDescent="0.2">
      <c r="A10" s="36" t="s">
        <v>97</v>
      </c>
      <c r="B10" s="25" t="s">
        <v>98</v>
      </c>
      <c r="C10" s="27" t="s">
        <v>114</v>
      </c>
      <c r="D10" s="37">
        <v>88140.39</v>
      </c>
      <c r="E10" s="36"/>
      <c r="F10" s="25"/>
      <c r="G10" s="25"/>
      <c r="H10" s="45"/>
    </row>
    <row r="11" spans="1:9" x14ac:dyDescent="0.2">
      <c r="A11" s="36" t="s">
        <v>97</v>
      </c>
      <c r="B11" s="25" t="s">
        <v>98</v>
      </c>
      <c r="C11" s="27" t="s">
        <v>108</v>
      </c>
      <c r="D11" s="37">
        <v>277866.40000000002</v>
      </c>
      <c r="E11" s="36"/>
      <c r="F11" s="25"/>
      <c r="G11" s="25"/>
      <c r="H11" s="45"/>
    </row>
    <row r="12" spans="1:9" x14ac:dyDescent="0.2">
      <c r="A12" s="36" t="s">
        <v>97</v>
      </c>
      <c r="B12" s="25" t="s">
        <v>98</v>
      </c>
      <c r="C12" s="27" t="s">
        <v>115</v>
      </c>
      <c r="D12" s="37">
        <v>104871.24</v>
      </c>
      <c r="E12" s="36"/>
      <c r="F12" s="25"/>
      <c r="G12" s="25"/>
      <c r="H12" s="45"/>
    </row>
    <row r="13" spans="1:9" x14ac:dyDescent="0.2">
      <c r="A13" s="36" t="s">
        <v>97</v>
      </c>
      <c r="B13" s="25" t="s">
        <v>98</v>
      </c>
      <c r="C13" s="27" t="s">
        <v>116</v>
      </c>
      <c r="D13" s="37">
        <v>436602.95</v>
      </c>
      <c r="E13" s="36"/>
      <c r="F13" s="25"/>
      <c r="G13" s="25"/>
      <c r="H13" s="45"/>
    </row>
    <row r="14" spans="1:9" x14ac:dyDescent="0.2">
      <c r="A14" s="36" t="s">
        <v>97</v>
      </c>
      <c r="B14" s="25" t="s">
        <v>98</v>
      </c>
      <c r="C14" s="27" t="s">
        <v>125</v>
      </c>
      <c r="D14" s="37">
        <v>694.05</v>
      </c>
      <c r="E14" s="36"/>
      <c r="F14" s="25"/>
      <c r="G14" s="25"/>
      <c r="H14" s="45"/>
    </row>
    <row r="15" spans="1:9" x14ac:dyDescent="0.2">
      <c r="A15" s="36" t="s">
        <v>97</v>
      </c>
      <c r="B15" s="25" t="s">
        <v>98</v>
      </c>
      <c r="C15" s="27" t="s">
        <v>117</v>
      </c>
      <c r="D15" s="37">
        <v>19109.16</v>
      </c>
      <c r="E15" s="36"/>
      <c r="F15" s="25"/>
      <c r="G15" s="25"/>
      <c r="H15" s="45"/>
    </row>
    <row r="16" spans="1:9" x14ac:dyDescent="0.2">
      <c r="A16" s="36" t="s">
        <v>97</v>
      </c>
      <c r="B16" s="25" t="s">
        <v>98</v>
      </c>
      <c r="C16" s="27" t="s">
        <v>118</v>
      </c>
      <c r="D16" s="37">
        <v>398072.73</v>
      </c>
      <c r="E16" s="36"/>
      <c r="F16" s="25"/>
      <c r="G16" s="25"/>
      <c r="H16" s="45"/>
    </row>
    <row r="17" spans="1:9" x14ac:dyDescent="0.2">
      <c r="A17" s="36" t="s">
        <v>97</v>
      </c>
      <c r="B17" s="25" t="s">
        <v>98</v>
      </c>
      <c r="C17" s="27" t="s">
        <v>119</v>
      </c>
      <c r="D17" s="37">
        <v>12380</v>
      </c>
      <c r="E17" s="36"/>
      <c r="F17" s="25"/>
      <c r="G17" s="25"/>
      <c r="H17" s="45"/>
    </row>
    <row r="18" spans="1:9" x14ac:dyDescent="0.2">
      <c r="A18" s="36" t="s">
        <v>97</v>
      </c>
      <c r="B18" s="25" t="s">
        <v>98</v>
      </c>
      <c r="C18" s="27" t="s">
        <v>120</v>
      </c>
      <c r="D18" s="37">
        <v>240505.55</v>
      </c>
      <c r="E18" s="36"/>
      <c r="F18" s="25"/>
      <c r="G18" s="25"/>
      <c r="H18" s="45"/>
    </row>
    <row r="19" spans="1:9" x14ac:dyDescent="0.2">
      <c r="A19" s="36"/>
      <c r="B19" s="25"/>
      <c r="C19" s="27"/>
      <c r="D19" s="37"/>
      <c r="E19" s="36"/>
      <c r="F19" s="25"/>
      <c r="G19" s="25"/>
      <c r="H19" s="45"/>
    </row>
    <row r="20" spans="1:9" x14ac:dyDescent="0.2">
      <c r="A20" s="36" t="s">
        <v>97</v>
      </c>
      <c r="B20" s="25" t="s">
        <v>98</v>
      </c>
      <c r="C20" s="27" t="s">
        <v>121</v>
      </c>
      <c r="D20" s="37">
        <v>472023.75</v>
      </c>
      <c r="E20" s="36"/>
      <c r="F20" s="25"/>
      <c r="G20" s="25"/>
      <c r="H20" s="45"/>
    </row>
    <row r="21" spans="1:9" x14ac:dyDescent="0.2">
      <c r="A21" s="36" t="s">
        <v>97</v>
      </c>
      <c r="B21" s="25" t="s">
        <v>98</v>
      </c>
      <c r="C21" s="27" t="s">
        <v>122</v>
      </c>
      <c r="D21" s="37">
        <v>1926.5</v>
      </c>
      <c r="E21" s="36" t="s">
        <v>112</v>
      </c>
      <c r="F21" s="25" t="s">
        <v>113</v>
      </c>
      <c r="G21" s="25" t="s">
        <v>122</v>
      </c>
      <c r="H21" s="45">
        <v>8187.66</v>
      </c>
    </row>
    <row r="22" spans="1:9" x14ac:dyDescent="0.2">
      <c r="A22" s="36"/>
      <c r="B22" s="25"/>
      <c r="C22" s="27"/>
      <c r="D22" s="37"/>
      <c r="E22" s="36"/>
      <c r="F22" s="25"/>
      <c r="G22" s="25"/>
      <c r="H22" s="45"/>
    </row>
    <row r="23" spans="1:9" x14ac:dyDescent="0.2">
      <c r="A23" s="36"/>
      <c r="B23" s="25"/>
      <c r="C23" s="27"/>
      <c r="D23" s="37"/>
      <c r="E23" s="36"/>
      <c r="F23" s="25"/>
      <c r="G23" s="25"/>
      <c r="H23" s="45"/>
    </row>
    <row r="24" spans="1:9" x14ac:dyDescent="0.2">
      <c r="A24" s="36"/>
      <c r="B24" s="25"/>
      <c r="C24" s="27"/>
      <c r="D24" s="37"/>
      <c r="E24" s="36"/>
      <c r="F24" s="25"/>
      <c r="G24" s="25"/>
      <c r="H24" s="45"/>
    </row>
    <row r="25" spans="1:9" x14ac:dyDescent="0.2">
      <c r="A25" s="36" t="s">
        <v>97</v>
      </c>
      <c r="B25" s="25" t="s">
        <v>98</v>
      </c>
      <c r="C25" s="27" t="s">
        <v>123</v>
      </c>
      <c r="D25" s="37">
        <v>8603.75</v>
      </c>
      <c r="E25" s="36"/>
      <c r="F25" s="25"/>
      <c r="G25" s="25"/>
      <c r="H25" s="45"/>
    </row>
    <row r="26" spans="1:9" x14ac:dyDescent="0.2">
      <c r="A26" s="36"/>
      <c r="B26" s="25"/>
      <c r="C26" s="27"/>
      <c r="D26" s="37"/>
      <c r="E26" s="36"/>
      <c r="F26" s="25"/>
      <c r="G26" s="25"/>
      <c r="H26" s="45"/>
    </row>
    <row r="27" spans="1:9" x14ac:dyDescent="0.2">
      <c r="A27" s="36" t="s">
        <v>97</v>
      </c>
      <c r="B27" s="25" t="s">
        <v>98</v>
      </c>
      <c r="C27" s="27" t="s">
        <v>124</v>
      </c>
      <c r="D27" s="37">
        <v>4000</v>
      </c>
      <c r="E27" s="36"/>
      <c r="F27" s="25"/>
      <c r="G27" s="25"/>
      <c r="H27" s="45"/>
    </row>
    <row r="28" spans="1:9" x14ac:dyDescent="0.2">
      <c r="A28" s="36"/>
      <c r="B28" s="25"/>
      <c r="C28" s="27"/>
      <c r="D28" s="37"/>
      <c r="E28" s="36"/>
      <c r="F28" s="25"/>
      <c r="G28" s="25"/>
      <c r="H28" s="45"/>
    </row>
    <row r="29" spans="1:9" ht="13.5" thickBot="1" x14ac:dyDescent="0.25">
      <c r="A29" s="38" t="s">
        <v>97</v>
      </c>
      <c r="B29" s="39" t="s">
        <v>98</v>
      </c>
      <c r="C29" s="40" t="s">
        <v>109</v>
      </c>
      <c r="D29" s="41">
        <v>362729.76</v>
      </c>
      <c r="E29" s="38" t="s">
        <v>112</v>
      </c>
      <c r="F29" s="39" t="s">
        <v>113</v>
      </c>
      <c r="G29" s="39" t="s">
        <v>109</v>
      </c>
      <c r="H29" s="48">
        <v>0</v>
      </c>
      <c r="I29" s="29">
        <f>SUM(D4:D29)+SUM(H4:H29)</f>
        <v>8272620.2699999996</v>
      </c>
    </row>
    <row r="30" spans="1:9" x14ac:dyDescent="0.2">
      <c r="A30" s="33" t="s">
        <v>97</v>
      </c>
      <c r="B30" s="34" t="s">
        <v>98</v>
      </c>
      <c r="C30" s="42" t="s">
        <v>110</v>
      </c>
      <c r="D30" s="35">
        <v>59213872.07</v>
      </c>
      <c r="E30" s="33"/>
      <c r="F30" s="34"/>
      <c r="G30" s="34"/>
      <c r="H30" s="44"/>
    </row>
    <row r="31" spans="1:9" x14ac:dyDescent="0.2">
      <c r="A31" s="36" t="s">
        <v>97</v>
      </c>
      <c r="B31" s="25" t="s">
        <v>98</v>
      </c>
      <c r="C31" s="27" t="s">
        <v>111</v>
      </c>
      <c r="D31" s="37">
        <v>10665546.039999999</v>
      </c>
      <c r="E31" s="36" t="s">
        <v>112</v>
      </c>
      <c r="F31" s="25" t="s">
        <v>113</v>
      </c>
      <c r="G31" s="25" t="s">
        <v>111</v>
      </c>
      <c r="H31" s="47">
        <v>151120</v>
      </c>
    </row>
    <row r="32" spans="1:9" x14ac:dyDescent="0.2">
      <c r="A32" s="36"/>
      <c r="B32" s="25"/>
      <c r="C32" s="27"/>
      <c r="D32" s="37"/>
      <c r="E32" s="36"/>
      <c r="F32" s="25"/>
      <c r="G32" s="25"/>
      <c r="H32" s="45"/>
    </row>
    <row r="33" spans="1:9" ht="13.5" thickBot="1" x14ac:dyDescent="0.25">
      <c r="A33" s="38"/>
      <c r="B33" s="39"/>
      <c r="C33" s="40"/>
      <c r="D33" s="41"/>
      <c r="E33" s="38"/>
      <c r="F33" s="39"/>
      <c r="G33" s="39"/>
      <c r="H33" s="46"/>
      <c r="I33" s="29">
        <f>SUM(D30:D33)+H31</f>
        <v>70030538.109999999</v>
      </c>
    </row>
    <row r="34" spans="1:9" x14ac:dyDescent="0.2">
      <c r="A34" s="25"/>
      <c r="B34" s="25"/>
      <c r="C34" s="27"/>
      <c r="D34" s="28"/>
      <c r="E34" s="25"/>
      <c r="F34" s="25"/>
      <c r="I34" s="50">
        <f>SUM(I2:I33)</f>
        <v>138149089.97</v>
      </c>
    </row>
    <row r="35" spans="1:9" x14ac:dyDescent="0.2">
      <c r="A35" s="25"/>
      <c r="B35" s="25"/>
      <c r="C35" s="27"/>
      <c r="D35" s="28"/>
      <c r="E35" s="25"/>
      <c r="F35" s="25"/>
    </row>
    <row r="36" spans="1:9" x14ac:dyDescent="0.2">
      <c r="A36" s="25"/>
      <c r="B36" s="25"/>
      <c r="C36" s="27"/>
      <c r="D36" s="28"/>
      <c r="E36" s="25"/>
      <c r="F36" s="25"/>
    </row>
    <row r="37" spans="1:9" x14ac:dyDescent="0.2">
      <c r="A37" s="25"/>
      <c r="B37" s="25"/>
      <c r="C37" s="27"/>
      <c r="D37" s="28"/>
      <c r="E37" s="25"/>
      <c r="F37" s="25"/>
    </row>
    <row r="38" spans="1:9" x14ac:dyDescent="0.2">
      <c r="A38" s="25"/>
      <c r="B38" s="25"/>
      <c r="C38" s="27"/>
      <c r="D38" s="28"/>
      <c r="E38" s="25"/>
      <c r="F38" s="25"/>
    </row>
    <row r="39" spans="1:9" x14ac:dyDescent="0.2">
      <c r="A39" s="25"/>
      <c r="B39" s="25"/>
      <c r="C39" s="27"/>
      <c r="D39" s="28"/>
      <c r="E39" s="25"/>
      <c r="F39" s="25"/>
    </row>
    <row r="40" spans="1:9" x14ac:dyDescent="0.2">
      <c r="A40" s="25"/>
      <c r="B40" s="25"/>
      <c r="C40" s="27"/>
      <c r="D40" s="28"/>
      <c r="E40" s="25"/>
      <c r="F40" s="25"/>
    </row>
    <row r="41" spans="1:9" x14ac:dyDescent="0.2">
      <c r="A41" s="25"/>
      <c r="B41" s="25"/>
      <c r="C41" s="27"/>
      <c r="D41" s="28"/>
      <c r="E41" s="25"/>
      <c r="F41" s="25"/>
    </row>
    <row r="42" spans="1:9" x14ac:dyDescent="0.2">
      <c r="A42" s="25"/>
      <c r="B42" s="25"/>
      <c r="C42" s="27"/>
      <c r="D42" s="28"/>
      <c r="E42" s="25"/>
      <c r="F42" s="25"/>
    </row>
    <row r="43" spans="1:9" x14ac:dyDescent="0.2">
      <c r="A43" s="25"/>
      <c r="B43" s="25"/>
      <c r="C43" s="27"/>
      <c r="D43" s="28"/>
      <c r="E43" s="25"/>
      <c r="F43" s="25"/>
    </row>
    <row r="44" spans="1:9" x14ac:dyDescent="0.2">
      <c r="A44" s="25"/>
      <c r="B44" s="25"/>
      <c r="C44" s="27"/>
      <c r="D44" s="28"/>
      <c r="E44" s="25"/>
      <c r="F44" s="25"/>
    </row>
    <row r="45" spans="1:9" x14ac:dyDescent="0.2">
      <c r="A45" s="25"/>
      <c r="B45" s="25"/>
      <c r="C45" s="27"/>
      <c r="D45" s="28"/>
      <c r="E45" s="28"/>
      <c r="F45" s="25"/>
    </row>
    <row r="46" spans="1:9" x14ac:dyDescent="0.2">
      <c r="A46" s="25"/>
      <c r="B46" s="25"/>
      <c r="C46" s="27"/>
      <c r="D46" s="28"/>
      <c r="E46" s="25"/>
      <c r="F46" s="25"/>
    </row>
    <row r="47" spans="1:9" x14ac:dyDescent="0.2">
      <c r="A47" s="25"/>
      <c r="B47" s="25"/>
      <c r="C47" s="27"/>
      <c r="D47" s="28"/>
      <c r="E47" s="25"/>
      <c r="F47" s="25"/>
    </row>
    <row r="48" spans="1:9" x14ac:dyDescent="0.2">
      <c r="A48" s="25"/>
      <c r="B48" s="25"/>
      <c r="C48" s="27"/>
      <c r="D48" s="28"/>
      <c r="E48" s="25"/>
      <c r="F48" s="25"/>
    </row>
    <row r="49" spans="1:6" x14ac:dyDescent="0.2">
      <c r="A49" s="25"/>
      <c r="B49" s="25"/>
      <c r="C49" s="27"/>
      <c r="D49" s="28"/>
      <c r="E49" s="28"/>
      <c r="F49" s="25"/>
    </row>
    <row r="50" spans="1:6" x14ac:dyDescent="0.2">
      <c r="A50" s="25"/>
      <c r="B50" s="25"/>
      <c r="C50" s="27"/>
      <c r="D50" s="28"/>
      <c r="E50" s="28"/>
      <c r="F50" s="25"/>
    </row>
    <row r="51" spans="1:6" x14ac:dyDescent="0.2">
      <c r="A51" s="25"/>
      <c r="B51" s="25"/>
      <c r="C51" s="25"/>
      <c r="D51" s="28"/>
      <c r="E51" s="25"/>
      <c r="F51" s="25"/>
    </row>
    <row r="52" spans="1:6" x14ac:dyDescent="0.2">
      <c r="A52" s="25"/>
      <c r="B52" s="25"/>
      <c r="C52" s="25"/>
      <c r="D52" s="28"/>
      <c r="E52" s="28"/>
      <c r="F52" s="25"/>
    </row>
    <row r="53" spans="1:6" x14ac:dyDescent="0.2">
      <c r="A53" s="25"/>
      <c r="B53" s="25"/>
      <c r="C53" s="25"/>
      <c r="D53" s="28"/>
      <c r="E53" s="28"/>
      <c r="F53" s="25"/>
    </row>
    <row r="54" spans="1:6" x14ac:dyDescent="0.2">
      <c r="A54" s="25"/>
      <c r="B54" s="25"/>
      <c r="C54" s="25"/>
      <c r="D54" s="30"/>
      <c r="E54" s="25"/>
      <c r="F54" s="25"/>
    </row>
    <row r="55" spans="1:6" x14ac:dyDescent="0.2">
      <c r="A55" s="25"/>
      <c r="B55" s="25"/>
      <c r="C55" s="25"/>
      <c r="D55" s="30"/>
      <c r="E55" s="25"/>
      <c r="F55" s="25"/>
    </row>
    <row r="56" spans="1:6" x14ac:dyDescent="0.2">
      <c r="A56" s="25"/>
      <c r="B56" s="25"/>
      <c r="C56" s="25"/>
      <c r="D56" s="30"/>
      <c r="E56" s="28"/>
      <c r="F56" s="25"/>
    </row>
    <row r="57" spans="1:6" x14ac:dyDescent="0.2">
      <c r="A57" s="25"/>
      <c r="B57" s="25"/>
      <c r="C57" s="25"/>
      <c r="D57" s="30"/>
      <c r="E57" s="28"/>
      <c r="F57" s="25"/>
    </row>
    <row r="58" spans="1:6" x14ac:dyDescent="0.2">
      <c r="A58" s="25"/>
      <c r="B58" s="25"/>
      <c r="C58" s="25"/>
      <c r="D58" s="30"/>
      <c r="E58" s="31"/>
      <c r="F58" s="25"/>
    </row>
    <row r="59" spans="1:6" x14ac:dyDescent="0.2">
      <c r="A59" s="25"/>
      <c r="B59" s="25"/>
      <c r="C59" s="25"/>
      <c r="D59" s="30"/>
      <c r="E59" s="28"/>
      <c r="F59" s="25"/>
    </row>
    <row r="60" spans="1:6" x14ac:dyDescent="0.2">
      <c r="A60" s="25"/>
      <c r="B60" s="25"/>
      <c r="C60" s="25"/>
      <c r="D60" s="30"/>
      <c r="E60" s="28"/>
      <c r="F60" s="25"/>
    </row>
    <row r="61" spans="1:6" x14ac:dyDescent="0.2">
      <c r="A61" s="25"/>
      <c r="B61" s="25"/>
      <c r="C61" s="25"/>
      <c r="D61" s="28"/>
      <c r="E61" s="32"/>
      <c r="F61" s="25"/>
    </row>
    <row r="62" spans="1:6" x14ac:dyDescent="0.2">
      <c r="A62" s="25"/>
      <c r="B62" s="25"/>
      <c r="C62" s="25"/>
      <c r="D62" s="28"/>
      <c r="E62" s="25"/>
      <c r="F62" s="25"/>
    </row>
    <row r="63" spans="1:6" x14ac:dyDescent="0.2">
      <c r="A63" s="25"/>
      <c r="B63" s="25"/>
      <c r="C63" s="25"/>
      <c r="D63" s="28"/>
      <c r="E63" s="25"/>
      <c r="F63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workbookViewId="0">
      <selection activeCell="B9" sqref="B9"/>
    </sheetView>
  </sheetViews>
  <sheetFormatPr defaultRowHeight="12.75" x14ac:dyDescent="0.2"/>
  <cols>
    <col min="1" max="1" width="6.140625" bestFit="1" customWidth="1"/>
    <col min="2" max="2" width="30.28515625" bestFit="1" customWidth="1"/>
    <col min="3" max="3" width="16.42578125" customWidth="1"/>
    <col min="4" max="4" width="16.140625" style="7" customWidth="1"/>
    <col min="5" max="5" width="6.140625" style="26" bestFit="1" customWidth="1"/>
    <col min="6" max="6" width="34.85546875" style="26" bestFit="1" customWidth="1"/>
    <col min="7" max="7" width="13.140625" style="26" bestFit="1" customWidth="1"/>
    <col min="8" max="8" width="9.7109375" style="26" bestFit="1" customWidth="1"/>
    <col min="9" max="9" width="12.42578125" style="26" customWidth="1"/>
    <col min="11" max="11" width="13.42578125" bestFit="1" customWidth="1"/>
  </cols>
  <sheetData>
    <row r="1" spans="1:9" x14ac:dyDescent="0.2">
      <c r="A1" s="33" t="s">
        <v>97</v>
      </c>
      <c r="B1" s="34" t="s">
        <v>98</v>
      </c>
      <c r="C1" s="34" t="s">
        <v>99</v>
      </c>
      <c r="D1" s="35">
        <v>39855598.549999997</v>
      </c>
      <c r="E1" s="25"/>
      <c r="F1" s="25"/>
    </row>
    <row r="2" spans="1:9" x14ac:dyDescent="0.2">
      <c r="A2" s="36" t="s">
        <v>97</v>
      </c>
      <c r="B2" s="25" t="s">
        <v>98</v>
      </c>
      <c r="C2" s="25" t="s">
        <v>100</v>
      </c>
      <c r="D2" s="37">
        <v>15046489.140000001</v>
      </c>
      <c r="E2" s="25"/>
      <c r="F2" s="25"/>
    </row>
    <row r="3" spans="1:9" ht="13.5" thickBot="1" x14ac:dyDescent="0.25">
      <c r="A3" s="38" t="s">
        <v>97</v>
      </c>
      <c r="B3" s="39" t="s">
        <v>98</v>
      </c>
      <c r="C3" s="40" t="s">
        <v>101</v>
      </c>
      <c r="D3" s="41">
        <v>7055931.6799999997</v>
      </c>
      <c r="E3" s="28"/>
      <c r="F3" s="25"/>
      <c r="G3" s="25"/>
      <c r="H3" s="25"/>
      <c r="I3" s="29">
        <f>SUM(D1:D3)</f>
        <v>61958019.369999997</v>
      </c>
    </row>
    <row r="4" spans="1:9" x14ac:dyDescent="0.2">
      <c r="A4" s="33" t="s">
        <v>97</v>
      </c>
      <c r="B4" s="34" t="s">
        <v>98</v>
      </c>
      <c r="C4" s="42" t="s">
        <v>102</v>
      </c>
      <c r="D4" s="35">
        <v>120490.02</v>
      </c>
      <c r="E4" s="43"/>
      <c r="F4" s="34"/>
      <c r="G4" s="34"/>
      <c r="H4" s="44"/>
    </row>
    <row r="5" spans="1:9" x14ac:dyDescent="0.2">
      <c r="A5" s="36" t="s">
        <v>97</v>
      </c>
      <c r="B5" s="25" t="s">
        <v>98</v>
      </c>
      <c r="C5" s="27" t="s">
        <v>103</v>
      </c>
      <c r="D5" s="37">
        <v>2502142.9900000002</v>
      </c>
      <c r="E5" s="36"/>
      <c r="F5" s="25"/>
      <c r="G5" s="25"/>
      <c r="H5" s="45"/>
    </row>
    <row r="6" spans="1:9" x14ac:dyDescent="0.2">
      <c r="A6" s="36" t="s">
        <v>97</v>
      </c>
      <c r="B6" s="25" t="s">
        <v>98</v>
      </c>
      <c r="C6" s="27" t="s">
        <v>104</v>
      </c>
      <c r="D6" s="37">
        <v>244911.78</v>
      </c>
      <c r="E6" s="36"/>
      <c r="F6" s="25"/>
      <c r="G6" s="25"/>
      <c r="H6" s="45"/>
    </row>
    <row r="7" spans="1:9" x14ac:dyDescent="0.2">
      <c r="A7" s="36" t="s">
        <v>97</v>
      </c>
      <c r="B7" s="25" t="s">
        <v>98</v>
      </c>
      <c r="C7" s="27" t="s">
        <v>105</v>
      </c>
      <c r="D7" s="37">
        <v>2420748.52</v>
      </c>
      <c r="E7" s="36"/>
      <c r="F7" s="25"/>
      <c r="G7" s="25"/>
      <c r="H7" s="45"/>
    </row>
    <row r="8" spans="1:9" x14ac:dyDescent="0.2">
      <c r="A8" s="36" t="s">
        <v>97</v>
      </c>
      <c r="B8" s="25" t="s">
        <v>98</v>
      </c>
      <c r="C8" s="27" t="s">
        <v>106</v>
      </c>
      <c r="D8" s="37">
        <v>129723.8</v>
      </c>
      <c r="E8" s="36" t="s">
        <v>112</v>
      </c>
      <c r="F8" s="25" t="s">
        <v>113</v>
      </c>
      <c r="G8" s="25" t="s">
        <v>106</v>
      </c>
      <c r="H8" s="45">
        <v>41968.93</v>
      </c>
    </row>
    <row r="9" spans="1:9" x14ac:dyDescent="0.2">
      <c r="A9" s="36" t="s">
        <v>97</v>
      </c>
      <c r="B9" s="25" t="s">
        <v>98</v>
      </c>
      <c r="C9" s="27" t="s">
        <v>107</v>
      </c>
      <c r="D9" s="37">
        <v>25410.27</v>
      </c>
      <c r="E9" s="36" t="s">
        <v>112</v>
      </c>
      <c r="F9" s="25" t="s">
        <v>113</v>
      </c>
      <c r="G9" s="25" t="s">
        <v>107</v>
      </c>
      <c r="H9" s="45">
        <v>45089.41</v>
      </c>
    </row>
    <row r="10" spans="1:9" x14ac:dyDescent="0.2">
      <c r="A10" s="36" t="s">
        <v>97</v>
      </c>
      <c r="B10" s="25" t="s">
        <v>98</v>
      </c>
      <c r="C10" s="27" t="s">
        <v>114</v>
      </c>
      <c r="D10" s="37">
        <v>35851.74</v>
      </c>
      <c r="E10" s="36"/>
      <c r="F10" s="25"/>
      <c r="G10" s="25"/>
      <c r="H10" s="45"/>
    </row>
    <row r="11" spans="1:9" x14ac:dyDescent="0.2">
      <c r="A11" s="36" t="s">
        <v>97</v>
      </c>
      <c r="B11" s="25" t="s">
        <v>98</v>
      </c>
      <c r="C11" s="27" t="s">
        <v>108</v>
      </c>
      <c r="D11" s="37">
        <v>261381.88</v>
      </c>
      <c r="E11" s="36"/>
      <c r="F11" s="25"/>
      <c r="G11" s="25"/>
      <c r="H11" s="45"/>
    </row>
    <row r="12" spans="1:9" x14ac:dyDescent="0.2">
      <c r="A12" s="36" t="s">
        <v>97</v>
      </c>
      <c r="B12" s="25" t="s">
        <v>98</v>
      </c>
      <c r="C12" s="27" t="s">
        <v>115</v>
      </c>
      <c r="D12" s="37">
        <v>110127.72</v>
      </c>
      <c r="E12" s="36"/>
      <c r="F12" s="25"/>
      <c r="G12" s="25"/>
      <c r="H12" s="45"/>
    </row>
    <row r="13" spans="1:9" x14ac:dyDescent="0.2">
      <c r="A13" s="36" t="s">
        <v>97</v>
      </c>
      <c r="B13" s="25" t="s">
        <v>98</v>
      </c>
      <c r="C13" s="27" t="s">
        <v>116</v>
      </c>
      <c r="D13" s="37">
        <v>452368.08</v>
      </c>
      <c r="E13" s="36"/>
      <c r="F13" s="25"/>
      <c r="G13" s="25"/>
      <c r="H13" s="45"/>
    </row>
    <row r="14" spans="1:9" x14ac:dyDescent="0.2">
      <c r="A14" s="36" t="s">
        <v>97</v>
      </c>
      <c r="B14" s="25" t="s">
        <v>98</v>
      </c>
      <c r="C14" s="27" t="s">
        <v>125</v>
      </c>
      <c r="D14" s="37">
        <v>781.41</v>
      </c>
      <c r="E14" s="36"/>
      <c r="F14" s="25"/>
      <c r="G14" s="25"/>
      <c r="H14" s="45"/>
    </row>
    <row r="15" spans="1:9" x14ac:dyDescent="0.2">
      <c r="A15" s="36" t="s">
        <v>97</v>
      </c>
      <c r="B15" s="25" t="s">
        <v>98</v>
      </c>
      <c r="C15" s="27" t="s">
        <v>117</v>
      </c>
      <c r="D15" s="37">
        <v>20713.59</v>
      </c>
      <c r="E15" s="36"/>
      <c r="F15" s="25"/>
      <c r="G15" s="25"/>
      <c r="H15" s="45"/>
    </row>
    <row r="16" spans="1:9" x14ac:dyDescent="0.2">
      <c r="A16" s="36" t="s">
        <v>97</v>
      </c>
      <c r="B16" s="25" t="s">
        <v>98</v>
      </c>
      <c r="C16" s="27" t="s">
        <v>118</v>
      </c>
      <c r="D16" s="37">
        <v>552778.67000000004</v>
      </c>
      <c r="E16" s="36"/>
      <c r="F16" s="25"/>
      <c r="G16" s="25"/>
      <c r="H16" s="45"/>
    </row>
    <row r="17" spans="1:9" x14ac:dyDescent="0.2">
      <c r="A17" s="36" t="s">
        <v>97</v>
      </c>
      <c r="B17" s="25" t="s">
        <v>98</v>
      </c>
      <c r="C17" s="27" t="s">
        <v>119</v>
      </c>
      <c r="D17" s="37">
        <v>467946.17</v>
      </c>
      <c r="E17" s="36"/>
      <c r="F17" s="25"/>
      <c r="G17" s="25"/>
      <c r="H17" s="45"/>
    </row>
    <row r="18" spans="1:9" x14ac:dyDescent="0.2">
      <c r="A18" s="36" t="s">
        <v>97</v>
      </c>
      <c r="B18" s="25" t="s">
        <v>98</v>
      </c>
      <c r="C18" s="27" t="s">
        <v>120</v>
      </c>
      <c r="D18" s="37">
        <v>241214</v>
      </c>
      <c r="E18" s="36"/>
      <c r="F18" s="25"/>
      <c r="G18" s="25"/>
      <c r="H18" s="45"/>
    </row>
    <row r="19" spans="1:9" x14ac:dyDescent="0.2">
      <c r="A19" s="36"/>
      <c r="B19" s="25"/>
      <c r="C19" s="27"/>
      <c r="D19" s="37"/>
      <c r="E19" s="36"/>
      <c r="F19" s="25"/>
      <c r="G19" s="25"/>
      <c r="H19" s="45"/>
    </row>
    <row r="20" spans="1:9" x14ac:dyDescent="0.2">
      <c r="A20" s="36" t="s">
        <v>97</v>
      </c>
      <c r="B20" s="25" t="s">
        <v>98</v>
      </c>
      <c r="C20" s="27" t="s">
        <v>121</v>
      </c>
      <c r="D20" s="37">
        <v>608386.65</v>
      </c>
      <c r="E20" s="36"/>
      <c r="F20" s="25"/>
      <c r="G20" s="25"/>
      <c r="H20" s="45"/>
    </row>
    <row r="21" spans="1:9" x14ac:dyDescent="0.2">
      <c r="A21" s="36" t="s">
        <v>97</v>
      </c>
      <c r="B21" s="25" t="s">
        <v>98</v>
      </c>
      <c r="C21" s="27" t="s">
        <v>122</v>
      </c>
      <c r="D21" s="37">
        <v>15003.53</v>
      </c>
      <c r="E21" s="36" t="s">
        <v>112</v>
      </c>
      <c r="F21" s="25" t="s">
        <v>113</v>
      </c>
      <c r="G21" s="25" t="s">
        <v>122</v>
      </c>
      <c r="H21" s="45">
        <v>71114.740000000005</v>
      </c>
    </row>
    <row r="22" spans="1:9" x14ac:dyDescent="0.2">
      <c r="A22" s="36"/>
      <c r="B22" s="25"/>
      <c r="C22" s="27"/>
      <c r="D22" s="37"/>
      <c r="E22" s="36"/>
      <c r="F22" s="25"/>
      <c r="G22" s="25"/>
      <c r="H22" s="45"/>
    </row>
    <row r="23" spans="1:9" x14ac:dyDescent="0.2">
      <c r="A23" s="36"/>
      <c r="B23" s="25"/>
      <c r="C23" s="27"/>
      <c r="D23" s="37"/>
      <c r="E23" s="36"/>
      <c r="F23" s="25"/>
      <c r="G23" s="25"/>
      <c r="H23" s="45"/>
    </row>
    <row r="24" spans="1:9" x14ac:dyDescent="0.2">
      <c r="A24" s="36"/>
      <c r="B24" s="25"/>
      <c r="C24" s="27"/>
      <c r="D24" s="37"/>
      <c r="E24" s="36"/>
      <c r="F24" s="25"/>
      <c r="G24" s="25"/>
      <c r="H24" s="45"/>
    </row>
    <row r="25" spans="1:9" x14ac:dyDescent="0.2">
      <c r="A25" s="36" t="s">
        <v>97</v>
      </c>
      <c r="B25" s="25" t="s">
        <v>98</v>
      </c>
      <c r="C25" s="27" t="s">
        <v>123</v>
      </c>
      <c r="D25" s="37">
        <v>20274.439999999999</v>
      </c>
      <c r="E25" s="36"/>
      <c r="F25" s="25"/>
      <c r="G25" s="25"/>
      <c r="H25" s="45"/>
    </row>
    <row r="26" spans="1:9" x14ac:dyDescent="0.2">
      <c r="A26" s="36"/>
      <c r="B26" s="25"/>
      <c r="C26" s="27"/>
      <c r="D26" s="37"/>
      <c r="E26" s="36"/>
      <c r="F26" s="25"/>
      <c r="G26" s="25"/>
      <c r="H26" s="45"/>
    </row>
    <row r="27" spans="1:9" x14ac:dyDescent="0.2">
      <c r="A27" s="36" t="s">
        <v>97</v>
      </c>
      <c r="B27" s="25" t="s">
        <v>98</v>
      </c>
      <c r="C27" s="27" t="s">
        <v>124</v>
      </c>
      <c r="D27" s="37">
        <v>23136.16</v>
      </c>
      <c r="E27" s="36"/>
      <c r="F27" s="25"/>
      <c r="G27" s="25"/>
      <c r="H27" s="45"/>
    </row>
    <row r="28" spans="1:9" x14ac:dyDescent="0.2">
      <c r="A28" s="36"/>
      <c r="B28" s="25"/>
      <c r="C28" s="27"/>
      <c r="D28" s="37"/>
      <c r="E28" s="36"/>
      <c r="F28" s="25"/>
      <c r="G28" s="25"/>
      <c r="H28" s="45"/>
    </row>
    <row r="29" spans="1:9" ht="13.5" thickBot="1" x14ac:dyDescent="0.25">
      <c r="A29" s="38" t="s">
        <v>97</v>
      </c>
      <c r="B29" s="39" t="s">
        <v>98</v>
      </c>
      <c r="C29" s="40" t="s">
        <v>109</v>
      </c>
      <c r="D29" s="41">
        <v>441710.83</v>
      </c>
      <c r="E29" s="38" t="s">
        <v>112</v>
      </c>
      <c r="F29" s="39" t="s">
        <v>113</v>
      </c>
      <c r="G29" s="39" t="s">
        <v>109</v>
      </c>
      <c r="H29" s="51">
        <v>44473.84</v>
      </c>
      <c r="I29" s="29">
        <f>SUM(D4:D29)+SUM(H4:H29)</f>
        <v>8897749.1699999999</v>
      </c>
    </row>
    <row r="30" spans="1:9" x14ac:dyDescent="0.2">
      <c r="A30" s="36"/>
      <c r="B30" s="25"/>
      <c r="C30" s="27"/>
      <c r="D30" s="37"/>
      <c r="E30" s="36"/>
      <c r="F30" s="25"/>
      <c r="G30" s="25"/>
      <c r="H30" s="48"/>
      <c r="I30" s="29"/>
    </row>
    <row r="31" spans="1:9" x14ac:dyDescent="0.2">
      <c r="A31" s="36"/>
      <c r="B31" s="25"/>
      <c r="C31" s="27"/>
      <c r="D31" s="37"/>
      <c r="E31" s="36"/>
      <c r="F31" s="25"/>
      <c r="G31" s="25"/>
      <c r="H31" s="48"/>
      <c r="I31" s="29"/>
    </row>
    <row r="32" spans="1:9" x14ac:dyDescent="0.2">
      <c r="A32" s="36"/>
      <c r="B32" s="25"/>
      <c r="C32" s="27"/>
      <c r="D32" s="37"/>
      <c r="E32" s="36"/>
      <c r="F32" s="25"/>
      <c r="G32" s="25"/>
      <c r="H32" s="48"/>
      <c r="I32" s="29"/>
    </row>
    <row r="33" spans="1:9" x14ac:dyDescent="0.2">
      <c r="A33" s="36"/>
      <c r="B33" s="25"/>
      <c r="C33" s="27"/>
      <c r="D33" s="37"/>
      <c r="E33" s="36"/>
      <c r="F33" s="25"/>
      <c r="G33" s="25"/>
      <c r="H33" s="48"/>
      <c r="I33" s="29"/>
    </row>
    <row r="34" spans="1:9" ht="13.5" thickBot="1" x14ac:dyDescent="0.25">
      <c r="A34" s="36" t="s">
        <v>97</v>
      </c>
      <c r="B34" s="25" t="s">
        <v>98</v>
      </c>
      <c r="C34" s="27" t="s">
        <v>127</v>
      </c>
      <c r="D34" s="37">
        <v>28000</v>
      </c>
      <c r="E34" s="36"/>
      <c r="F34" s="25"/>
      <c r="G34" s="25"/>
      <c r="H34" s="48"/>
      <c r="I34" s="29">
        <f>+D34</f>
        <v>28000</v>
      </c>
    </row>
    <row r="35" spans="1:9" x14ac:dyDescent="0.2">
      <c r="A35" s="33" t="s">
        <v>97</v>
      </c>
      <c r="B35" s="34" t="s">
        <v>98</v>
      </c>
      <c r="C35" s="42" t="s">
        <v>110</v>
      </c>
      <c r="D35" s="35">
        <v>61467131.200000003</v>
      </c>
      <c r="E35" s="33"/>
      <c r="F35" s="34"/>
      <c r="G35" s="34"/>
      <c r="H35" s="44"/>
    </row>
    <row r="36" spans="1:9" x14ac:dyDescent="0.2">
      <c r="A36" s="36" t="s">
        <v>97</v>
      </c>
      <c r="B36" s="25" t="s">
        <v>98</v>
      </c>
      <c r="C36" s="27" t="s">
        <v>111</v>
      </c>
      <c r="D36" s="37">
        <v>10705379.67</v>
      </c>
      <c r="E36" s="36" t="s">
        <v>112</v>
      </c>
      <c r="F36" s="25" t="s">
        <v>113</v>
      </c>
      <c r="G36" s="25" t="s">
        <v>111</v>
      </c>
      <c r="H36" s="47">
        <v>205267.20000000001</v>
      </c>
    </row>
    <row r="37" spans="1:9" x14ac:dyDescent="0.2">
      <c r="A37" s="36" t="s">
        <v>97</v>
      </c>
      <c r="B37" s="25" t="s">
        <v>98</v>
      </c>
      <c r="C37" s="27" t="s">
        <v>136</v>
      </c>
      <c r="D37" s="37">
        <v>3087.27</v>
      </c>
      <c r="E37" s="36"/>
      <c r="F37" s="25"/>
      <c r="G37" s="25"/>
      <c r="H37" s="45"/>
    </row>
    <row r="38" spans="1:9" ht="13.5" thickBot="1" x14ac:dyDescent="0.25">
      <c r="A38" s="38"/>
      <c r="B38" s="39"/>
      <c r="C38" s="40"/>
      <c r="D38" s="41"/>
      <c r="E38" s="38"/>
      <c r="F38" s="39"/>
      <c r="G38" s="39"/>
      <c r="H38" s="46"/>
      <c r="I38" s="29">
        <f>SUM(D35:D38)+H36</f>
        <v>72380865.340000004</v>
      </c>
    </row>
    <row r="39" spans="1:9" x14ac:dyDescent="0.2">
      <c r="A39" s="25"/>
      <c r="B39" s="25"/>
      <c r="C39" s="27"/>
      <c r="D39" s="28"/>
      <c r="E39" s="25"/>
      <c r="F39" s="25"/>
      <c r="I39" s="50">
        <f>SUM(I2:I38)</f>
        <v>143264633.88</v>
      </c>
    </row>
    <row r="40" spans="1:9" x14ac:dyDescent="0.2">
      <c r="A40" s="25"/>
      <c r="B40" s="25"/>
      <c r="C40" s="27"/>
      <c r="D40" s="28"/>
      <c r="E40" s="25"/>
      <c r="F40" s="25"/>
    </row>
    <row r="41" spans="1:9" x14ac:dyDescent="0.2">
      <c r="A41" s="25"/>
      <c r="B41" s="25"/>
      <c r="C41" s="27"/>
      <c r="D41" s="28"/>
      <c r="E41" s="25"/>
      <c r="F41" s="25"/>
    </row>
    <row r="42" spans="1:9" x14ac:dyDescent="0.2">
      <c r="A42" s="25"/>
      <c r="B42" s="25"/>
      <c r="C42" s="27"/>
      <c r="D42" s="28"/>
      <c r="E42" s="25"/>
      <c r="F42" s="25"/>
    </row>
    <row r="43" spans="1:9" x14ac:dyDescent="0.2">
      <c r="A43" s="25"/>
      <c r="B43" s="25"/>
      <c r="C43" s="27"/>
      <c r="D43" s="28"/>
      <c r="E43" s="25"/>
      <c r="F43" s="25"/>
    </row>
    <row r="44" spans="1:9" x14ac:dyDescent="0.2">
      <c r="A44" s="25"/>
      <c r="B44" s="25"/>
      <c r="C44" s="27"/>
      <c r="D44" s="28"/>
      <c r="E44" s="25"/>
      <c r="F44" s="25"/>
    </row>
    <row r="45" spans="1:9" x14ac:dyDescent="0.2">
      <c r="A45" s="25"/>
      <c r="B45" s="25"/>
      <c r="C45" s="27"/>
      <c r="D45" s="28"/>
      <c r="E45" s="25"/>
      <c r="F45" s="25"/>
    </row>
    <row r="46" spans="1:9" x14ac:dyDescent="0.2">
      <c r="A46" s="25"/>
      <c r="B46" s="25"/>
      <c r="C46" s="27"/>
      <c r="D46" s="28"/>
      <c r="E46" s="25"/>
      <c r="F46" s="25"/>
    </row>
    <row r="47" spans="1:9" x14ac:dyDescent="0.2">
      <c r="A47" s="25"/>
      <c r="B47" s="25"/>
      <c r="C47" s="27"/>
      <c r="D47" s="28"/>
      <c r="E47" s="25"/>
      <c r="F47" s="25"/>
    </row>
    <row r="48" spans="1:9" x14ac:dyDescent="0.2">
      <c r="A48" s="25"/>
      <c r="B48" s="25"/>
      <c r="C48" s="27"/>
      <c r="D48" s="28"/>
      <c r="E48" s="25"/>
      <c r="F48" s="25"/>
    </row>
    <row r="49" spans="1:6" x14ac:dyDescent="0.2">
      <c r="A49" s="25"/>
      <c r="B49" s="25"/>
      <c r="C49" s="27"/>
      <c r="D49" s="28"/>
      <c r="E49" s="25"/>
      <c r="F49" s="25"/>
    </row>
    <row r="50" spans="1:6" x14ac:dyDescent="0.2">
      <c r="A50" s="25"/>
      <c r="B50" s="25"/>
      <c r="C50" s="27"/>
      <c r="D50" s="28"/>
      <c r="E50" s="28"/>
      <c r="F50" s="25"/>
    </row>
    <row r="51" spans="1:6" x14ac:dyDescent="0.2">
      <c r="A51" s="25"/>
      <c r="B51" s="25"/>
      <c r="C51" s="27"/>
      <c r="D51" s="28"/>
      <c r="E51" s="25"/>
      <c r="F51" s="25"/>
    </row>
    <row r="52" spans="1:6" x14ac:dyDescent="0.2">
      <c r="A52" s="25"/>
      <c r="B52" s="25"/>
      <c r="C52" s="27"/>
      <c r="D52" s="28"/>
      <c r="E52" s="25"/>
      <c r="F52" s="25"/>
    </row>
    <row r="53" spans="1:6" x14ac:dyDescent="0.2">
      <c r="A53" s="25"/>
      <c r="B53" s="25"/>
      <c r="C53" s="27"/>
      <c r="D53" s="28"/>
      <c r="E53" s="25"/>
      <c r="F53" s="25"/>
    </row>
    <row r="54" spans="1:6" s="26" customFormat="1" ht="11.25" x14ac:dyDescent="0.2">
      <c r="A54" s="25"/>
      <c r="B54" s="25"/>
      <c r="C54" s="27"/>
      <c r="D54" s="28"/>
      <c r="E54" s="28"/>
      <c r="F54" s="25"/>
    </row>
    <row r="55" spans="1:6" s="26" customFormat="1" ht="11.25" x14ac:dyDescent="0.2">
      <c r="A55" s="25"/>
      <c r="B55" s="25"/>
      <c r="C55" s="27"/>
      <c r="D55" s="28"/>
      <c r="E55" s="28"/>
      <c r="F55" s="25"/>
    </row>
    <row r="56" spans="1:6" s="26" customFormat="1" ht="11.25" x14ac:dyDescent="0.2">
      <c r="A56" s="25"/>
      <c r="B56" s="25"/>
      <c r="C56" s="25"/>
      <c r="D56" s="28"/>
      <c r="E56" s="25"/>
      <c r="F56" s="25"/>
    </row>
    <row r="57" spans="1:6" s="26" customFormat="1" ht="11.25" x14ac:dyDescent="0.2">
      <c r="A57" s="25"/>
      <c r="B57" s="25"/>
      <c r="C57" s="25"/>
      <c r="D57" s="28"/>
      <c r="E57" s="28"/>
      <c r="F57" s="25"/>
    </row>
    <row r="58" spans="1:6" s="26" customFormat="1" ht="11.25" x14ac:dyDescent="0.2">
      <c r="A58" s="25"/>
      <c r="B58" s="25"/>
      <c r="C58" s="25"/>
      <c r="D58" s="28">
        <f>'TesGer - Mar'!I3</f>
        <v>61958019.369999997</v>
      </c>
      <c r="E58" s="28"/>
      <c r="F58" s="25"/>
    </row>
    <row r="59" spans="1:6" s="26" customFormat="1" ht="11.25" x14ac:dyDescent="0.2">
      <c r="A59" s="25"/>
      <c r="B59" s="25"/>
      <c r="C59" s="25"/>
      <c r="D59" s="30"/>
      <c r="E59" s="25"/>
      <c r="F59" s="25"/>
    </row>
    <row r="60" spans="1:6" s="26" customFormat="1" ht="11.25" x14ac:dyDescent="0.2">
      <c r="A60" s="25"/>
      <c r="B60" s="25"/>
      <c r="C60" s="25"/>
      <c r="D60" s="30"/>
      <c r="E60" s="25"/>
      <c r="F60" s="25"/>
    </row>
    <row r="61" spans="1:6" s="26" customFormat="1" ht="11.25" x14ac:dyDescent="0.2">
      <c r="A61" s="25"/>
      <c r="B61" s="25"/>
      <c r="C61" s="25"/>
      <c r="D61" s="30"/>
      <c r="E61" s="28"/>
      <c r="F61" s="25"/>
    </row>
    <row r="62" spans="1:6" s="26" customFormat="1" ht="11.25" x14ac:dyDescent="0.2">
      <c r="A62" s="25"/>
      <c r="B62" s="25"/>
      <c r="C62" s="25"/>
      <c r="D62" s="30"/>
      <c r="E62" s="28"/>
      <c r="F62" s="25"/>
    </row>
    <row r="63" spans="1:6" s="26" customFormat="1" ht="11.25" x14ac:dyDescent="0.2">
      <c r="A63" s="25"/>
      <c r="B63" s="25"/>
      <c r="C63" s="25"/>
      <c r="D63" s="30"/>
      <c r="E63" s="31"/>
      <c r="F63" s="25"/>
    </row>
    <row r="64" spans="1:6" s="26" customFormat="1" ht="11.25" x14ac:dyDescent="0.2">
      <c r="A64" s="25"/>
      <c r="B64" s="25"/>
      <c r="C64" s="25"/>
      <c r="D64" s="30"/>
      <c r="E64" s="28"/>
      <c r="F64" s="25"/>
    </row>
    <row r="65" spans="1:6" s="26" customFormat="1" ht="11.25" x14ac:dyDescent="0.2">
      <c r="A65" s="25"/>
      <c r="B65" s="25"/>
      <c r="C65" s="25"/>
      <c r="D65" s="30"/>
      <c r="E65" s="28"/>
      <c r="F65" s="25"/>
    </row>
    <row r="66" spans="1:6" s="26" customFormat="1" ht="11.25" x14ac:dyDescent="0.2">
      <c r="A66" s="25"/>
      <c r="B66" s="25"/>
      <c r="C66" s="25"/>
      <c r="D66" s="28"/>
      <c r="E66" s="32"/>
      <c r="F66" s="25"/>
    </row>
    <row r="67" spans="1:6" s="26" customFormat="1" ht="11.25" x14ac:dyDescent="0.2">
      <c r="A67" s="25"/>
      <c r="B67" s="25"/>
      <c r="C67" s="25"/>
      <c r="D67" s="28"/>
      <c r="E67" s="25"/>
      <c r="F67" s="25"/>
    </row>
    <row r="68" spans="1:6" s="26" customFormat="1" ht="11.25" x14ac:dyDescent="0.2">
      <c r="A68" s="25"/>
      <c r="B68" s="25"/>
      <c r="C68" s="25"/>
      <c r="D68" s="28"/>
      <c r="E68" s="25"/>
      <c r="F68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workbookViewId="0">
      <selection activeCell="B9" sqref="B9"/>
    </sheetView>
  </sheetViews>
  <sheetFormatPr defaultRowHeight="12.75" x14ac:dyDescent="0.2"/>
  <cols>
    <col min="1" max="1" width="6.140625" bestFit="1" customWidth="1"/>
    <col min="2" max="2" width="30.28515625" bestFit="1" customWidth="1"/>
    <col min="3" max="3" width="16.42578125" customWidth="1"/>
    <col min="4" max="4" width="16.140625" style="7" customWidth="1"/>
    <col min="5" max="5" width="6.140625" style="26" bestFit="1" customWidth="1"/>
    <col min="6" max="6" width="34.85546875" style="26" bestFit="1" customWidth="1"/>
    <col min="7" max="7" width="13.140625" style="26" bestFit="1" customWidth="1"/>
    <col min="8" max="8" width="9.7109375" style="26" bestFit="1" customWidth="1"/>
    <col min="9" max="9" width="12.42578125" style="26" customWidth="1"/>
    <col min="11" max="11" width="13.42578125" bestFit="1" customWidth="1"/>
  </cols>
  <sheetData>
    <row r="1" spans="1:9" x14ac:dyDescent="0.2">
      <c r="A1" s="33" t="s">
        <v>97</v>
      </c>
      <c r="B1" s="34" t="s">
        <v>98</v>
      </c>
      <c r="C1" s="34" t="s">
        <v>99</v>
      </c>
      <c r="D1" s="35">
        <v>39274719.850000001</v>
      </c>
      <c r="E1" s="25"/>
      <c r="F1" s="25"/>
    </row>
    <row r="2" spans="1:9" x14ac:dyDescent="0.2">
      <c r="A2" s="36" t="s">
        <v>97</v>
      </c>
      <c r="B2" s="25" t="s">
        <v>98</v>
      </c>
      <c r="C2" s="25" t="s">
        <v>100</v>
      </c>
      <c r="D2" s="37">
        <v>14849724.75</v>
      </c>
      <c r="E2" s="25"/>
      <c r="F2" s="25"/>
    </row>
    <row r="3" spans="1:9" ht="13.5" thickBot="1" x14ac:dyDescent="0.25">
      <c r="A3" s="38" t="s">
        <v>97</v>
      </c>
      <c r="B3" s="39" t="s">
        <v>98</v>
      </c>
      <c r="C3" s="40" t="s">
        <v>101</v>
      </c>
      <c r="D3" s="41">
        <v>7157324.8200000003</v>
      </c>
      <c r="E3" s="28"/>
      <c r="F3" s="25"/>
      <c r="G3" s="25"/>
      <c r="H3" s="25"/>
      <c r="I3" s="29">
        <f>SUM(D1:D3)</f>
        <v>61281769.420000002</v>
      </c>
    </row>
    <row r="4" spans="1:9" x14ac:dyDescent="0.2">
      <c r="A4" s="33" t="s">
        <v>97</v>
      </c>
      <c r="B4" s="34" t="s">
        <v>98</v>
      </c>
      <c r="C4" s="42" t="s">
        <v>102</v>
      </c>
      <c r="D4" s="35">
        <v>65152.82</v>
      </c>
      <c r="E4" s="43"/>
      <c r="F4" s="34"/>
      <c r="G4" s="34"/>
      <c r="H4" s="44"/>
    </row>
    <row r="5" spans="1:9" x14ac:dyDescent="0.2">
      <c r="A5" s="36" t="s">
        <v>97</v>
      </c>
      <c r="B5" s="25" t="s">
        <v>98</v>
      </c>
      <c r="C5" s="27" t="s">
        <v>103</v>
      </c>
      <c r="D5" s="37">
        <v>2522242.4900000002</v>
      </c>
      <c r="E5" s="36"/>
      <c r="F5" s="25"/>
      <c r="G5" s="25"/>
      <c r="H5" s="45"/>
    </row>
    <row r="6" spans="1:9" x14ac:dyDescent="0.2">
      <c r="A6" s="36" t="s">
        <v>97</v>
      </c>
      <c r="B6" s="25" t="s">
        <v>98</v>
      </c>
      <c r="C6" s="27" t="s">
        <v>104</v>
      </c>
      <c r="D6" s="37">
        <v>245194.56</v>
      </c>
      <c r="E6" s="36"/>
      <c r="F6" s="25"/>
      <c r="G6" s="25"/>
      <c r="H6" s="45"/>
    </row>
    <row r="7" spans="1:9" x14ac:dyDescent="0.2">
      <c r="A7" s="36" t="s">
        <v>97</v>
      </c>
      <c r="B7" s="25" t="s">
        <v>98</v>
      </c>
      <c r="C7" s="27" t="s">
        <v>105</v>
      </c>
      <c r="D7" s="37">
        <v>2294679.7000000002</v>
      </c>
      <c r="E7" s="36"/>
      <c r="F7" s="25"/>
      <c r="G7" s="25"/>
      <c r="H7" s="45"/>
    </row>
    <row r="8" spans="1:9" x14ac:dyDescent="0.2">
      <c r="A8" s="36" t="s">
        <v>97</v>
      </c>
      <c r="B8" s="25" t="s">
        <v>98</v>
      </c>
      <c r="C8" s="27" t="s">
        <v>106</v>
      </c>
      <c r="D8" s="37">
        <v>129859.33</v>
      </c>
      <c r="E8" s="36" t="s">
        <v>112</v>
      </c>
      <c r="F8" s="25" t="s">
        <v>113</v>
      </c>
      <c r="G8" s="25" t="s">
        <v>106</v>
      </c>
      <c r="H8" s="45">
        <v>27673.95</v>
      </c>
    </row>
    <row r="9" spans="1:9" x14ac:dyDescent="0.2">
      <c r="A9" s="36" t="s">
        <v>97</v>
      </c>
      <c r="B9" s="25" t="s">
        <v>98</v>
      </c>
      <c r="C9" s="27" t="s">
        <v>107</v>
      </c>
      <c r="D9" s="37">
        <v>8354.11</v>
      </c>
      <c r="E9" s="36" t="s">
        <v>112</v>
      </c>
      <c r="F9" s="25" t="s">
        <v>113</v>
      </c>
      <c r="G9" s="25" t="s">
        <v>107</v>
      </c>
      <c r="H9" s="45">
        <v>5780.01</v>
      </c>
    </row>
    <row r="10" spans="1:9" x14ac:dyDescent="0.2">
      <c r="A10" s="36" t="s">
        <v>97</v>
      </c>
      <c r="B10" s="25" t="s">
        <v>98</v>
      </c>
      <c r="C10" s="27" t="s">
        <v>114</v>
      </c>
      <c r="D10" s="37">
        <v>27715.05</v>
      </c>
      <c r="E10" s="36"/>
      <c r="F10" s="25"/>
      <c r="G10" s="25"/>
      <c r="H10" s="45"/>
    </row>
    <row r="11" spans="1:9" x14ac:dyDescent="0.2">
      <c r="A11" s="36" t="s">
        <v>97</v>
      </c>
      <c r="B11" s="25" t="s">
        <v>98</v>
      </c>
      <c r="C11" s="27" t="s">
        <v>108</v>
      </c>
      <c r="D11" s="37">
        <v>247048.53</v>
      </c>
      <c r="E11" s="36"/>
      <c r="F11" s="25"/>
      <c r="G11" s="25"/>
      <c r="H11" s="45"/>
    </row>
    <row r="12" spans="1:9" x14ac:dyDescent="0.2">
      <c r="A12" s="36" t="s">
        <v>97</v>
      </c>
      <c r="B12" s="25" t="s">
        <v>98</v>
      </c>
      <c r="C12" s="27" t="s">
        <v>115</v>
      </c>
      <c r="D12" s="37">
        <v>90499.8</v>
      </c>
      <c r="E12" s="36"/>
      <c r="F12" s="25"/>
      <c r="G12" s="25"/>
      <c r="H12" s="45"/>
    </row>
    <row r="13" spans="1:9" x14ac:dyDescent="0.2">
      <c r="A13" s="36" t="s">
        <v>97</v>
      </c>
      <c r="B13" s="25" t="s">
        <v>98</v>
      </c>
      <c r="C13" s="27" t="s">
        <v>116</v>
      </c>
      <c r="D13" s="37">
        <v>451382.82</v>
      </c>
      <c r="E13" s="36"/>
      <c r="F13" s="25"/>
      <c r="G13" s="25"/>
      <c r="H13" s="45"/>
    </row>
    <row r="14" spans="1:9" x14ac:dyDescent="0.2">
      <c r="A14" s="36" t="s">
        <v>97</v>
      </c>
      <c r="B14" s="25" t="s">
        <v>98</v>
      </c>
      <c r="C14" s="27" t="s">
        <v>125</v>
      </c>
      <c r="D14" s="37">
        <v>675.86</v>
      </c>
      <c r="E14" s="36"/>
      <c r="F14" s="25"/>
      <c r="G14" s="25"/>
      <c r="H14" s="45"/>
    </row>
    <row r="15" spans="1:9" x14ac:dyDescent="0.2">
      <c r="A15" s="36" t="s">
        <v>97</v>
      </c>
      <c r="B15" s="25" t="s">
        <v>98</v>
      </c>
      <c r="C15" s="27" t="s">
        <v>117</v>
      </c>
      <c r="D15" s="37">
        <v>17005.43</v>
      </c>
      <c r="E15" s="36"/>
      <c r="F15" s="25"/>
      <c r="G15" s="25"/>
      <c r="H15" s="45"/>
    </row>
    <row r="16" spans="1:9" x14ac:dyDescent="0.2">
      <c r="A16" s="36" t="s">
        <v>97</v>
      </c>
      <c r="B16" s="25" t="s">
        <v>98</v>
      </c>
      <c r="C16" s="27" t="s">
        <v>118</v>
      </c>
      <c r="D16" s="37">
        <v>622953.11</v>
      </c>
      <c r="E16" s="36"/>
      <c r="F16" s="25"/>
      <c r="G16" s="25"/>
      <c r="H16" s="45"/>
    </row>
    <row r="17" spans="1:9" x14ac:dyDescent="0.2">
      <c r="A17" s="36" t="s">
        <v>97</v>
      </c>
      <c r="B17" s="25" t="s">
        <v>98</v>
      </c>
      <c r="C17" s="27" t="s">
        <v>119</v>
      </c>
      <c r="D17" s="37">
        <v>917808.89</v>
      </c>
      <c r="E17" s="36"/>
      <c r="F17" s="25"/>
      <c r="G17" s="25"/>
      <c r="H17" s="45"/>
    </row>
    <row r="18" spans="1:9" x14ac:dyDescent="0.2">
      <c r="A18" s="36" t="s">
        <v>97</v>
      </c>
      <c r="B18" s="25" t="s">
        <v>98</v>
      </c>
      <c r="C18" s="27" t="s">
        <v>120</v>
      </c>
      <c r="D18" s="37">
        <v>241218.17</v>
      </c>
      <c r="E18" s="36"/>
      <c r="F18" s="25"/>
      <c r="G18" s="25"/>
      <c r="H18" s="45"/>
    </row>
    <row r="19" spans="1:9" x14ac:dyDescent="0.2">
      <c r="A19" s="36"/>
      <c r="B19" s="25"/>
      <c r="C19" s="27"/>
      <c r="D19" s="37"/>
      <c r="E19" s="36"/>
      <c r="F19" s="25"/>
      <c r="G19" s="25"/>
      <c r="H19" s="45"/>
    </row>
    <row r="20" spans="1:9" x14ac:dyDescent="0.2">
      <c r="A20" s="36" t="s">
        <v>97</v>
      </c>
      <c r="B20" s="25" t="s">
        <v>98</v>
      </c>
      <c r="C20" s="27" t="s">
        <v>121</v>
      </c>
      <c r="D20" s="37">
        <v>673947.65</v>
      </c>
      <c r="E20" s="36"/>
      <c r="F20" s="25"/>
      <c r="G20" s="25"/>
      <c r="H20" s="45"/>
    </row>
    <row r="21" spans="1:9" x14ac:dyDescent="0.2">
      <c r="A21" s="36" t="s">
        <v>97</v>
      </c>
      <c r="B21" s="25" t="s">
        <v>98</v>
      </c>
      <c r="C21" s="27" t="s">
        <v>122</v>
      </c>
      <c r="D21" s="37">
        <v>293328.5</v>
      </c>
      <c r="E21" s="36" t="s">
        <v>112</v>
      </c>
      <c r="F21" s="25" t="s">
        <v>113</v>
      </c>
      <c r="G21" s="25" t="s">
        <v>122</v>
      </c>
      <c r="H21" s="45">
        <v>120560.65</v>
      </c>
    </row>
    <row r="22" spans="1:9" x14ac:dyDescent="0.2">
      <c r="A22" s="36"/>
      <c r="B22" s="25"/>
      <c r="C22" s="27"/>
      <c r="D22" s="37"/>
      <c r="E22" s="36"/>
      <c r="F22" s="25"/>
      <c r="G22" s="25"/>
      <c r="H22" s="45"/>
    </row>
    <row r="23" spans="1:9" x14ac:dyDescent="0.2">
      <c r="A23" s="36"/>
      <c r="B23" s="25"/>
      <c r="C23" s="27"/>
      <c r="D23" s="37"/>
      <c r="E23" s="36"/>
      <c r="F23" s="25"/>
      <c r="G23" s="25"/>
      <c r="H23" s="45"/>
    </row>
    <row r="24" spans="1:9" x14ac:dyDescent="0.2">
      <c r="A24" s="36"/>
      <c r="B24" s="25"/>
      <c r="C24" s="27"/>
      <c r="D24" s="37"/>
      <c r="E24" s="36"/>
      <c r="F24" s="25"/>
      <c r="G24" s="25"/>
      <c r="H24" s="45"/>
    </row>
    <row r="25" spans="1:9" x14ac:dyDescent="0.2">
      <c r="A25" s="36" t="s">
        <v>97</v>
      </c>
      <c r="B25" s="25" t="s">
        <v>98</v>
      </c>
      <c r="C25" s="27" t="s">
        <v>123</v>
      </c>
      <c r="D25" s="37">
        <v>18709.62</v>
      </c>
      <c r="E25" s="36"/>
      <c r="F25" s="25"/>
      <c r="G25" s="25"/>
      <c r="H25" s="45"/>
    </row>
    <row r="26" spans="1:9" x14ac:dyDescent="0.2">
      <c r="A26" s="36"/>
      <c r="B26" s="25"/>
      <c r="C26" s="27"/>
      <c r="D26" s="37"/>
      <c r="E26" s="36"/>
      <c r="F26" s="25"/>
      <c r="G26" s="25"/>
      <c r="H26" s="45"/>
    </row>
    <row r="27" spans="1:9" x14ac:dyDescent="0.2">
      <c r="A27" s="36" t="s">
        <v>97</v>
      </c>
      <c r="B27" s="25" t="s">
        <v>98</v>
      </c>
      <c r="C27" s="27" t="s">
        <v>124</v>
      </c>
      <c r="D27" s="37">
        <v>16143.24</v>
      </c>
      <c r="E27" s="36"/>
      <c r="F27" s="25"/>
      <c r="G27" s="25"/>
      <c r="H27" s="45"/>
    </row>
    <row r="28" spans="1:9" x14ac:dyDescent="0.2">
      <c r="A28" s="36"/>
      <c r="B28" s="25"/>
      <c r="C28" s="27"/>
      <c r="D28" s="37"/>
      <c r="E28" s="36"/>
      <c r="F28" s="25"/>
      <c r="G28" s="25"/>
      <c r="H28" s="45"/>
    </row>
    <row r="29" spans="1:9" ht="13.5" thickBot="1" x14ac:dyDescent="0.25">
      <c r="A29" s="38" t="s">
        <v>97</v>
      </c>
      <c r="B29" s="39" t="s">
        <v>98</v>
      </c>
      <c r="C29" s="40" t="s">
        <v>109</v>
      </c>
      <c r="D29" s="41">
        <v>419957.33</v>
      </c>
      <c r="E29" s="38" t="s">
        <v>112</v>
      </c>
      <c r="F29" s="39" t="s">
        <v>113</v>
      </c>
      <c r="G29" s="39" t="s">
        <v>109</v>
      </c>
      <c r="H29" s="51">
        <v>51765.39</v>
      </c>
      <c r="I29" s="29">
        <f>SUM(D4:D29)+SUM(H4:H29)</f>
        <v>9509657.0099999998</v>
      </c>
    </row>
    <row r="30" spans="1:9" x14ac:dyDescent="0.2">
      <c r="A30" s="36"/>
      <c r="B30" s="25"/>
      <c r="C30" s="27"/>
      <c r="D30" s="37"/>
      <c r="E30" s="36"/>
      <c r="F30" s="25"/>
      <c r="G30" s="25"/>
      <c r="H30" s="48"/>
      <c r="I30" s="29"/>
    </row>
    <row r="31" spans="1:9" x14ac:dyDescent="0.2">
      <c r="A31" s="36"/>
      <c r="B31" s="25"/>
      <c r="C31" s="27"/>
      <c r="D31" s="37"/>
      <c r="E31" s="36"/>
      <c r="F31" s="25"/>
      <c r="G31" s="25"/>
      <c r="H31" s="48"/>
      <c r="I31" s="29"/>
    </row>
    <row r="32" spans="1:9" x14ac:dyDescent="0.2">
      <c r="A32" s="36"/>
      <c r="B32" s="25"/>
      <c r="C32" s="27"/>
      <c r="D32" s="37"/>
      <c r="E32" s="36"/>
      <c r="F32" s="25"/>
      <c r="G32" s="25"/>
      <c r="H32" s="48"/>
      <c r="I32" s="29"/>
    </row>
    <row r="33" spans="1:9" x14ac:dyDescent="0.2">
      <c r="A33" s="36"/>
      <c r="B33" s="25"/>
      <c r="C33" s="27"/>
      <c r="D33" s="37"/>
      <c r="E33" s="36"/>
      <c r="F33" s="25"/>
      <c r="G33" s="25"/>
      <c r="H33" s="48"/>
      <c r="I33" s="29"/>
    </row>
    <row r="34" spans="1:9" ht="13.5" thickBot="1" x14ac:dyDescent="0.25">
      <c r="A34" s="36" t="s">
        <v>97</v>
      </c>
      <c r="B34" s="25" t="s">
        <v>98</v>
      </c>
      <c r="C34" s="27" t="s">
        <v>127</v>
      </c>
      <c r="D34" s="37">
        <v>0</v>
      </c>
      <c r="E34" s="36"/>
      <c r="F34" s="25"/>
      <c r="G34" s="25"/>
      <c r="H34" s="48"/>
      <c r="I34" s="29">
        <f>+D34</f>
        <v>0</v>
      </c>
    </row>
    <row r="35" spans="1:9" x14ac:dyDescent="0.2">
      <c r="A35" s="33" t="s">
        <v>97</v>
      </c>
      <c r="B35" s="34" t="s">
        <v>98</v>
      </c>
      <c r="C35" s="42" t="s">
        <v>110</v>
      </c>
      <c r="D35" s="35">
        <v>61613842.780000001</v>
      </c>
      <c r="E35" s="33"/>
      <c r="F35" s="34"/>
      <c r="G35" s="34"/>
      <c r="H35" s="44"/>
    </row>
    <row r="36" spans="1:9" x14ac:dyDescent="0.2">
      <c r="A36" s="36" t="s">
        <v>97</v>
      </c>
      <c r="B36" s="25" t="s">
        <v>98</v>
      </c>
      <c r="C36" s="27" t="s">
        <v>111</v>
      </c>
      <c r="D36" s="37">
        <v>7964856.7599999998</v>
      </c>
      <c r="E36" s="36" t="s">
        <v>112</v>
      </c>
      <c r="F36" s="25" t="s">
        <v>113</v>
      </c>
      <c r="G36" s="25" t="s">
        <v>111</v>
      </c>
      <c r="H36" s="47">
        <v>162170.43</v>
      </c>
    </row>
    <row r="37" spans="1:9" x14ac:dyDescent="0.2">
      <c r="A37" s="36" t="s">
        <v>97</v>
      </c>
      <c r="B37" s="25" t="s">
        <v>98</v>
      </c>
      <c r="C37" s="27" t="s">
        <v>136</v>
      </c>
      <c r="D37" s="37">
        <v>9655644.2300000004</v>
      </c>
      <c r="E37" s="36"/>
      <c r="F37" s="25"/>
      <c r="G37" s="25"/>
      <c r="H37" s="45"/>
    </row>
    <row r="38" spans="1:9" ht="13.5" thickBot="1" x14ac:dyDescent="0.25">
      <c r="A38" s="38"/>
      <c r="B38" s="39"/>
      <c r="C38" s="40"/>
      <c r="D38" s="41"/>
      <c r="E38" s="38"/>
      <c r="F38" s="39"/>
      <c r="G38" s="39"/>
      <c r="H38" s="46"/>
      <c r="I38" s="29">
        <f>SUM(D35:D38)+H36</f>
        <v>79396514.200000018</v>
      </c>
    </row>
    <row r="39" spans="1:9" x14ac:dyDescent="0.2">
      <c r="A39" s="25"/>
      <c r="B39" s="25"/>
      <c r="C39" s="27"/>
      <c r="D39" s="28"/>
      <c r="E39" s="25"/>
      <c r="F39" s="25"/>
      <c r="I39" s="50">
        <f>SUM(I2:I38)</f>
        <v>150187940.63000003</v>
      </c>
    </row>
    <row r="40" spans="1:9" x14ac:dyDescent="0.2">
      <c r="A40" s="25"/>
      <c r="B40" s="25"/>
      <c r="C40" s="27"/>
      <c r="D40" s="28"/>
      <c r="E40" s="25"/>
      <c r="F40" s="25"/>
    </row>
    <row r="41" spans="1:9" x14ac:dyDescent="0.2">
      <c r="A41" s="25"/>
      <c r="B41" s="25"/>
      <c r="C41" s="27"/>
      <c r="D41" s="28"/>
      <c r="E41" s="25"/>
      <c r="F41" s="25"/>
    </row>
    <row r="42" spans="1:9" x14ac:dyDescent="0.2">
      <c r="A42" s="25"/>
      <c r="B42" s="25"/>
      <c r="C42" s="27"/>
      <c r="D42" s="28"/>
      <c r="E42" s="25"/>
      <c r="F42" s="25"/>
    </row>
    <row r="43" spans="1:9" x14ac:dyDescent="0.2">
      <c r="A43" s="25"/>
      <c r="B43" s="25"/>
      <c r="C43" s="27"/>
      <c r="D43" s="28"/>
      <c r="E43" s="25"/>
      <c r="F43" s="25"/>
    </row>
    <row r="44" spans="1:9" x14ac:dyDescent="0.2">
      <c r="A44" s="25"/>
      <c r="B44" s="25"/>
      <c r="C44" s="27"/>
      <c r="D44" s="28"/>
      <c r="E44" s="25"/>
      <c r="F44" s="25"/>
    </row>
    <row r="45" spans="1:9" x14ac:dyDescent="0.2">
      <c r="A45" s="25"/>
      <c r="B45" s="25"/>
      <c r="C45" s="27"/>
      <c r="D45" s="28"/>
      <c r="E45" s="25"/>
      <c r="F45" s="25"/>
    </row>
    <row r="46" spans="1:9" x14ac:dyDescent="0.2">
      <c r="A46" s="25"/>
      <c r="B46" s="25"/>
      <c r="C46" s="27"/>
      <c r="D46" s="28"/>
      <c r="E46" s="25"/>
      <c r="F46" s="25"/>
    </row>
    <row r="47" spans="1:9" x14ac:dyDescent="0.2">
      <c r="A47" s="25"/>
      <c r="B47" s="25"/>
      <c r="C47" s="27"/>
      <c r="D47" s="28"/>
      <c r="E47" s="25"/>
      <c r="F47" s="25"/>
    </row>
    <row r="48" spans="1:9" x14ac:dyDescent="0.2">
      <c r="A48" s="25"/>
      <c r="B48" s="25"/>
      <c r="C48" s="27"/>
      <c r="D48" s="28"/>
      <c r="E48" s="25"/>
      <c r="F48" s="25"/>
    </row>
    <row r="49" spans="1:6" x14ac:dyDescent="0.2">
      <c r="A49" s="25"/>
      <c r="B49" s="25"/>
      <c r="C49" s="27"/>
      <c r="D49" s="28"/>
      <c r="E49" s="25"/>
      <c r="F49" s="25"/>
    </row>
    <row r="50" spans="1:6" x14ac:dyDescent="0.2">
      <c r="A50" s="25"/>
      <c r="B50" s="25"/>
      <c r="C50" s="27"/>
      <c r="D50" s="28"/>
      <c r="E50" s="28"/>
      <c r="F50" s="25"/>
    </row>
    <row r="51" spans="1:6" x14ac:dyDescent="0.2">
      <c r="A51" s="25"/>
      <c r="B51" s="25"/>
      <c r="C51" s="27"/>
      <c r="D51" s="28"/>
      <c r="E51" s="25"/>
      <c r="F51" s="25"/>
    </row>
    <row r="52" spans="1:6" x14ac:dyDescent="0.2">
      <c r="A52" s="25"/>
      <c r="B52" s="25"/>
      <c r="C52" s="27"/>
      <c r="D52" s="28"/>
      <c r="E52" s="25"/>
      <c r="F52" s="25"/>
    </row>
    <row r="53" spans="1:6" x14ac:dyDescent="0.2">
      <c r="A53" s="25"/>
      <c r="B53" s="25"/>
      <c r="C53" s="27"/>
      <c r="D53" s="28"/>
      <c r="E53" s="25"/>
      <c r="F53" s="25"/>
    </row>
    <row r="54" spans="1:6" s="26" customFormat="1" ht="11.25" x14ac:dyDescent="0.2">
      <c r="A54" s="25"/>
      <c r="B54" s="25"/>
      <c r="C54" s="27"/>
      <c r="D54" s="28"/>
      <c r="E54" s="28"/>
      <c r="F54" s="25"/>
    </row>
    <row r="55" spans="1:6" s="26" customFormat="1" ht="11.25" x14ac:dyDescent="0.2">
      <c r="A55" s="25"/>
      <c r="B55" s="25"/>
      <c r="C55" s="27"/>
      <c r="D55" s="28"/>
      <c r="E55" s="28"/>
      <c r="F55" s="25"/>
    </row>
    <row r="56" spans="1:6" s="26" customFormat="1" ht="11.25" x14ac:dyDescent="0.2">
      <c r="A56" s="25"/>
      <c r="B56" s="25"/>
      <c r="C56" s="25"/>
      <c r="D56" s="28"/>
      <c r="E56" s="25"/>
      <c r="F56" s="25"/>
    </row>
    <row r="57" spans="1:6" s="26" customFormat="1" ht="11.25" x14ac:dyDescent="0.2">
      <c r="A57" s="25"/>
      <c r="B57" s="25"/>
      <c r="C57" s="25"/>
      <c r="D57" s="28"/>
      <c r="E57" s="28"/>
      <c r="F57" s="25"/>
    </row>
    <row r="58" spans="1:6" s="26" customFormat="1" ht="11.25" x14ac:dyDescent="0.2">
      <c r="A58" s="25"/>
      <c r="B58" s="25"/>
      <c r="C58" s="25"/>
      <c r="D58" s="28">
        <f>'TesGer - Abr'!I3</f>
        <v>61281769.420000002</v>
      </c>
      <c r="E58" s="28"/>
      <c r="F58" s="25"/>
    </row>
    <row r="59" spans="1:6" s="26" customFormat="1" ht="11.25" x14ac:dyDescent="0.2">
      <c r="A59" s="25"/>
      <c r="B59" s="25"/>
      <c r="C59" s="25"/>
      <c r="D59" s="30"/>
      <c r="E59" s="25"/>
      <c r="F59" s="25"/>
    </row>
    <row r="60" spans="1:6" s="26" customFormat="1" ht="11.25" x14ac:dyDescent="0.2">
      <c r="A60" s="25"/>
      <c r="B60" s="25"/>
      <c r="C60" s="25"/>
      <c r="D60" s="30"/>
      <c r="E60" s="25"/>
      <c r="F60" s="25"/>
    </row>
    <row r="61" spans="1:6" s="26" customFormat="1" ht="11.25" x14ac:dyDescent="0.2">
      <c r="A61" s="25"/>
      <c r="B61" s="25"/>
      <c r="C61" s="25"/>
      <c r="D61" s="30"/>
      <c r="E61" s="28"/>
      <c r="F61" s="25"/>
    </row>
    <row r="62" spans="1:6" s="26" customFormat="1" ht="11.25" x14ac:dyDescent="0.2">
      <c r="A62" s="25"/>
      <c r="B62" s="25"/>
      <c r="C62" s="25"/>
      <c r="D62" s="30"/>
      <c r="E62" s="28"/>
      <c r="F62" s="25"/>
    </row>
    <row r="63" spans="1:6" s="26" customFormat="1" ht="11.25" x14ac:dyDescent="0.2">
      <c r="A63" s="25"/>
      <c r="B63" s="25"/>
      <c r="C63" s="25"/>
      <c r="D63" s="30"/>
      <c r="E63" s="31"/>
      <c r="F63" s="25"/>
    </row>
    <row r="64" spans="1:6" s="26" customFormat="1" ht="11.25" x14ac:dyDescent="0.2">
      <c r="A64" s="25"/>
      <c r="B64" s="25"/>
      <c r="C64" s="25"/>
      <c r="D64" s="30"/>
      <c r="E64" s="28"/>
      <c r="F64" s="25"/>
    </row>
    <row r="65" spans="1:6" s="26" customFormat="1" ht="11.25" x14ac:dyDescent="0.2">
      <c r="A65" s="25"/>
      <c r="B65" s="25"/>
      <c r="C65" s="25"/>
      <c r="D65" s="30"/>
      <c r="E65" s="28"/>
      <c r="F65" s="25"/>
    </row>
    <row r="66" spans="1:6" s="26" customFormat="1" ht="11.25" x14ac:dyDescent="0.2">
      <c r="A66" s="25"/>
      <c r="B66" s="25"/>
      <c r="C66" s="25"/>
      <c r="D66" s="28"/>
      <c r="E66" s="32"/>
      <c r="F66" s="25"/>
    </row>
    <row r="67" spans="1:6" s="26" customFormat="1" ht="11.25" x14ac:dyDescent="0.2">
      <c r="A67" s="25"/>
      <c r="B67" s="25"/>
      <c r="C67" s="25"/>
      <c r="D67" s="28"/>
      <c r="E67" s="25"/>
      <c r="F67" s="25"/>
    </row>
    <row r="68" spans="1:6" s="26" customFormat="1" ht="11.25" x14ac:dyDescent="0.2">
      <c r="A68" s="25"/>
      <c r="B68" s="25"/>
      <c r="C68" s="25"/>
      <c r="D68" s="28"/>
      <c r="E68" s="25"/>
      <c r="F68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workbookViewId="0">
      <selection activeCell="B9" sqref="B9"/>
    </sheetView>
  </sheetViews>
  <sheetFormatPr defaultRowHeight="12.75" x14ac:dyDescent="0.2"/>
  <cols>
    <col min="1" max="1" width="6.140625" bestFit="1" customWidth="1"/>
    <col min="2" max="2" width="30.28515625" bestFit="1" customWidth="1"/>
    <col min="3" max="3" width="16.42578125" customWidth="1"/>
    <col min="4" max="4" width="16.140625" style="7" customWidth="1"/>
    <col min="5" max="5" width="6.140625" style="26" bestFit="1" customWidth="1"/>
    <col min="6" max="6" width="34.85546875" style="26" bestFit="1" customWidth="1"/>
    <col min="7" max="7" width="13.140625" style="26" bestFit="1" customWidth="1"/>
    <col min="8" max="8" width="9.7109375" style="26" bestFit="1" customWidth="1"/>
    <col min="9" max="9" width="12.42578125" style="26" customWidth="1"/>
    <col min="11" max="11" width="13.42578125" bestFit="1" customWidth="1"/>
  </cols>
  <sheetData>
    <row r="1" spans="1:9" x14ac:dyDescent="0.2">
      <c r="A1" s="33" t="s">
        <v>97</v>
      </c>
      <c r="B1" s="34" t="s">
        <v>98</v>
      </c>
      <c r="C1" s="34" t="s">
        <v>99</v>
      </c>
      <c r="D1" s="35">
        <v>38432647.539999999</v>
      </c>
      <c r="E1" s="25"/>
      <c r="F1" s="25"/>
    </row>
    <row r="2" spans="1:9" x14ac:dyDescent="0.2">
      <c r="A2" s="36" t="s">
        <v>97</v>
      </c>
      <c r="B2" s="25" t="s">
        <v>98</v>
      </c>
      <c r="C2" s="25" t="s">
        <v>100</v>
      </c>
      <c r="D2" s="37">
        <v>15036156.07</v>
      </c>
      <c r="E2" s="25"/>
      <c r="F2" s="25"/>
    </row>
    <row r="3" spans="1:9" ht="13.5" thickBot="1" x14ac:dyDescent="0.25">
      <c r="A3" s="38" t="s">
        <v>97</v>
      </c>
      <c r="B3" s="39" t="s">
        <v>98</v>
      </c>
      <c r="C3" s="40" t="s">
        <v>101</v>
      </c>
      <c r="D3" s="41">
        <v>7036486</v>
      </c>
      <c r="E3" s="28"/>
      <c r="F3" s="25"/>
      <c r="G3" s="25"/>
      <c r="H3" s="25"/>
      <c r="I3" s="29">
        <f>SUM(D1:D3)</f>
        <v>60505289.609999999</v>
      </c>
    </row>
    <row r="4" spans="1:9" x14ac:dyDescent="0.2">
      <c r="A4" s="33" t="s">
        <v>97</v>
      </c>
      <c r="B4" s="34" t="s">
        <v>98</v>
      </c>
      <c r="C4" s="42" t="s">
        <v>102</v>
      </c>
      <c r="D4" s="35">
        <v>72905.3</v>
      </c>
      <c r="E4" s="43"/>
      <c r="F4" s="34"/>
      <c r="G4" s="34"/>
      <c r="H4" s="44"/>
    </row>
    <row r="5" spans="1:9" x14ac:dyDescent="0.2">
      <c r="A5" s="36" t="s">
        <v>97</v>
      </c>
      <c r="B5" s="25" t="s">
        <v>98</v>
      </c>
      <c r="C5" s="27" t="s">
        <v>103</v>
      </c>
      <c r="D5" s="37">
        <v>2490461.7599999998</v>
      </c>
      <c r="E5" s="36"/>
      <c r="F5" s="25"/>
      <c r="G5" s="25"/>
      <c r="H5" s="45"/>
    </row>
    <row r="6" spans="1:9" x14ac:dyDescent="0.2">
      <c r="A6" s="36" t="s">
        <v>97</v>
      </c>
      <c r="B6" s="25" t="s">
        <v>98</v>
      </c>
      <c r="C6" s="27" t="s">
        <v>104</v>
      </c>
      <c r="D6" s="37">
        <v>244015.74</v>
      </c>
      <c r="E6" s="36"/>
      <c r="F6" s="25"/>
      <c r="G6" s="25"/>
      <c r="H6" s="45"/>
    </row>
    <row r="7" spans="1:9" x14ac:dyDescent="0.2">
      <c r="A7" s="36" t="s">
        <v>97</v>
      </c>
      <c r="B7" s="25" t="s">
        <v>98</v>
      </c>
      <c r="C7" s="27" t="s">
        <v>105</v>
      </c>
      <c r="D7" s="37">
        <v>6149688.6299999999</v>
      </c>
      <c r="E7" s="36"/>
      <c r="F7" s="25"/>
      <c r="G7" s="25"/>
      <c r="H7" s="45"/>
    </row>
    <row r="8" spans="1:9" x14ac:dyDescent="0.2">
      <c r="A8" s="36" t="s">
        <v>97</v>
      </c>
      <c r="B8" s="25" t="s">
        <v>98</v>
      </c>
      <c r="C8" s="27" t="s">
        <v>106</v>
      </c>
      <c r="D8" s="37">
        <v>276728.74</v>
      </c>
      <c r="E8" s="36" t="s">
        <v>112</v>
      </c>
      <c r="F8" s="25" t="s">
        <v>113</v>
      </c>
      <c r="G8" s="25" t="s">
        <v>106</v>
      </c>
      <c r="H8" s="45">
        <v>15026.1</v>
      </c>
    </row>
    <row r="9" spans="1:9" x14ac:dyDescent="0.2">
      <c r="A9" s="36" t="s">
        <v>97</v>
      </c>
      <c r="B9" s="25" t="s">
        <v>98</v>
      </c>
      <c r="C9" s="27" t="s">
        <v>107</v>
      </c>
      <c r="D9" s="37">
        <v>107020.72</v>
      </c>
      <c r="E9" s="36" t="s">
        <v>112</v>
      </c>
      <c r="F9" s="25" t="s">
        <v>113</v>
      </c>
      <c r="G9" s="25" t="s">
        <v>107</v>
      </c>
      <c r="H9" s="45">
        <v>7597.15</v>
      </c>
    </row>
    <row r="10" spans="1:9" x14ac:dyDescent="0.2">
      <c r="A10" s="36" t="s">
        <v>97</v>
      </c>
      <c r="B10" s="25" t="s">
        <v>98</v>
      </c>
      <c r="C10" s="27" t="s">
        <v>114</v>
      </c>
      <c r="D10" s="37">
        <v>35779.599999999999</v>
      </c>
      <c r="E10" s="36"/>
      <c r="F10" s="25"/>
      <c r="G10" s="25"/>
      <c r="H10" s="45"/>
    </row>
    <row r="11" spans="1:9" x14ac:dyDescent="0.2">
      <c r="A11" s="36" t="s">
        <v>97</v>
      </c>
      <c r="B11" s="25" t="s">
        <v>98</v>
      </c>
      <c r="C11" s="27" t="s">
        <v>108</v>
      </c>
      <c r="D11" s="37">
        <v>247385.98</v>
      </c>
      <c r="E11" s="36"/>
      <c r="F11" s="25"/>
      <c r="G11" s="25"/>
      <c r="H11" s="45"/>
    </row>
    <row r="12" spans="1:9" x14ac:dyDescent="0.2">
      <c r="A12" s="36" t="s">
        <v>97</v>
      </c>
      <c r="B12" s="25" t="s">
        <v>98</v>
      </c>
      <c r="C12" s="27" t="s">
        <v>115</v>
      </c>
      <c r="D12" s="37">
        <v>169880.78</v>
      </c>
      <c r="E12" s="36"/>
      <c r="F12" s="25"/>
      <c r="G12" s="25"/>
      <c r="H12" s="45"/>
    </row>
    <row r="13" spans="1:9" x14ac:dyDescent="0.2">
      <c r="A13" s="36" t="s">
        <v>97</v>
      </c>
      <c r="B13" s="25" t="s">
        <v>98</v>
      </c>
      <c r="C13" s="27" t="s">
        <v>116</v>
      </c>
      <c r="D13" s="37">
        <v>487032.76</v>
      </c>
      <c r="E13" s="36"/>
      <c r="F13" s="25"/>
      <c r="G13" s="25"/>
      <c r="H13" s="45"/>
    </row>
    <row r="14" spans="1:9" x14ac:dyDescent="0.2">
      <c r="A14" s="36" t="s">
        <v>97</v>
      </c>
      <c r="B14" s="25" t="s">
        <v>98</v>
      </c>
      <c r="C14" s="27" t="s">
        <v>125</v>
      </c>
      <c r="D14" s="37">
        <v>782.14</v>
      </c>
      <c r="E14" s="36"/>
      <c r="F14" s="25"/>
      <c r="G14" s="25"/>
      <c r="H14" s="45"/>
    </row>
    <row r="15" spans="1:9" x14ac:dyDescent="0.2">
      <c r="A15" s="36" t="s">
        <v>97</v>
      </c>
      <c r="B15" s="25" t="s">
        <v>98</v>
      </c>
      <c r="C15" s="27" t="s">
        <v>117</v>
      </c>
      <c r="D15" s="37">
        <v>24308.84</v>
      </c>
      <c r="E15" s="36"/>
      <c r="F15" s="25"/>
      <c r="G15" s="25"/>
      <c r="H15" s="45"/>
    </row>
    <row r="16" spans="1:9" x14ac:dyDescent="0.2">
      <c r="A16" s="36" t="s">
        <v>97</v>
      </c>
      <c r="B16" s="25" t="s">
        <v>98</v>
      </c>
      <c r="C16" s="27" t="s">
        <v>118</v>
      </c>
      <c r="D16" s="37">
        <v>1246339.22</v>
      </c>
      <c r="E16" s="36"/>
      <c r="F16" s="25"/>
      <c r="G16" s="25"/>
      <c r="H16" s="45"/>
    </row>
    <row r="17" spans="1:9" x14ac:dyDescent="0.2">
      <c r="A17" s="36" t="s">
        <v>97</v>
      </c>
      <c r="B17" s="25" t="s">
        <v>98</v>
      </c>
      <c r="C17" s="27" t="s">
        <v>119</v>
      </c>
      <c r="D17" s="37">
        <v>62802.23</v>
      </c>
      <c r="E17" s="36"/>
      <c r="F17" s="25"/>
      <c r="G17" s="25"/>
      <c r="H17" s="45"/>
    </row>
    <row r="18" spans="1:9" x14ac:dyDescent="0.2">
      <c r="A18" s="36" t="s">
        <v>97</v>
      </c>
      <c r="B18" s="25" t="s">
        <v>98</v>
      </c>
      <c r="C18" s="27" t="s">
        <v>120</v>
      </c>
      <c r="D18" s="37">
        <v>242175.27</v>
      </c>
      <c r="E18" s="36"/>
      <c r="F18" s="25"/>
      <c r="G18" s="25"/>
      <c r="H18" s="45"/>
    </row>
    <row r="19" spans="1:9" x14ac:dyDescent="0.2">
      <c r="A19" s="36"/>
      <c r="B19" s="25"/>
      <c r="C19" s="27"/>
      <c r="D19" s="37"/>
      <c r="E19" s="36"/>
      <c r="F19" s="25"/>
      <c r="G19" s="25"/>
      <c r="H19" s="45"/>
    </row>
    <row r="20" spans="1:9" x14ac:dyDescent="0.2">
      <c r="A20" s="36" t="s">
        <v>97</v>
      </c>
      <c r="B20" s="25" t="s">
        <v>98</v>
      </c>
      <c r="C20" s="27" t="s">
        <v>121</v>
      </c>
      <c r="D20" s="37">
        <v>689953.69</v>
      </c>
      <c r="E20" s="36"/>
      <c r="F20" s="25"/>
      <c r="G20" s="25"/>
      <c r="H20" s="45"/>
    </row>
    <row r="21" spans="1:9" x14ac:dyDescent="0.2">
      <c r="A21" s="36" t="s">
        <v>97</v>
      </c>
      <c r="B21" s="25" t="s">
        <v>98</v>
      </c>
      <c r="C21" s="27" t="s">
        <v>122</v>
      </c>
      <c r="D21" s="37">
        <v>133383.72</v>
      </c>
      <c r="E21" s="36" t="s">
        <v>112</v>
      </c>
      <c r="F21" s="25" t="s">
        <v>113</v>
      </c>
      <c r="G21" s="25" t="s">
        <v>122</v>
      </c>
      <c r="H21" s="45">
        <v>98924.68</v>
      </c>
    </row>
    <row r="22" spans="1:9" x14ac:dyDescent="0.2">
      <c r="A22" s="36" t="s">
        <v>97</v>
      </c>
      <c r="B22" s="25" t="s">
        <v>98</v>
      </c>
      <c r="C22" s="27" t="s">
        <v>139</v>
      </c>
      <c r="D22" s="37">
        <v>976</v>
      </c>
      <c r="E22" s="36"/>
      <c r="F22" s="25"/>
      <c r="G22" s="25"/>
      <c r="H22" s="45"/>
    </row>
    <row r="23" spans="1:9" x14ac:dyDescent="0.2">
      <c r="A23" s="36"/>
      <c r="B23" s="25"/>
      <c r="C23" s="27"/>
      <c r="D23" s="37"/>
      <c r="E23" s="36"/>
      <c r="F23" s="25"/>
      <c r="G23" s="25"/>
      <c r="H23" s="45"/>
    </row>
    <row r="24" spans="1:9" x14ac:dyDescent="0.2">
      <c r="A24" s="36" t="s">
        <v>97</v>
      </c>
      <c r="B24" s="25" t="s">
        <v>98</v>
      </c>
      <c r="C24" s="27" t="s">
        <v>140</v>
      </c>
      <c r="D24" s="37">
        <v>65878.5</v>
      </c>
      <c r="E24" s="36"/>
      <c r="F24" s="25"/>
      <c r="G24" s="25"/>
      <c r="H24" s="45"/>
    </row>
    <row r="25" spans="1:9" x14ac:dyDescent="0.2">
      <c r="A25" s="36" t="s">
        <v>97</v>
      </c>
      <c r="B25" s="25" t="s">
        <v>98</v>
      </c>
      <c r="C25" s="27" t="s">
        <v>123</v>
      </c>
      <c r="D25" s="37">
        <v>18979.13</v>
      </c>
      <c r="E25" s="36"/>
      <c r="F25" s="25"/>
      <c r="G25" s="25"/>
      <c r="H25" s="45"/>
    </row>
    <row r="26" spans="1:9" x14ac:dyDescent="0.2">
      <c r="A26" s="36"/>
      <c r="B26" s="25"/>
      <c r="C26" s="27"/>
      <c r="D26" s="37"/>
      <c r="E26" s="36"/>
      <c r="F26" s="25"/>
      <c r="G26" s="25"/>
      <c r="H26" s="45"/>
    </row>
    <row r="27" spans="1:9" x14ac:dyDescent="0.2">
      <c r="A27" s="36" t="s">
        <v>97</v>
      </c>
      <c r="B27" s="25" t="s">
        <v>98</v>
      </c>
      <c r="C27" s="27" t="s">
        <v>124</v>
      </c>
      <c r="D27" s="37">
        <v>40511.51</v>
      </c>
      <c r="E27" s="36"/>
      <c r="F27" s="25"/>
      <c r="G27" s="25"/>
      <c r="H27" s="45"/>
    </row>
    <row r="28" spans="1:9" x14ac:dyDescent="0.2">
      <c r="A28" s="36"/>
      <c r="B28" s="25"/>
      <c r="C28" s="27"/>
      <c r="D28" s="37"/>
      <c r="E28" s="36"/>
      <c r="F28" s="25"/>
      <c r="G28" s="25"/>
      <c r="H28" s="45"/>
    </row>
    <row r="29" spans="1:9" ht="13.5" thickBot="1" x14ac:dyDescent="0.25">
      <c r="A29" s="38" t="s">
        <v>97</v>
      </c>
      <c r="B29" s="39" t="s">
        <v>98</v>
      </c>
      <c r="C29" s="40" t="s">
        <v>109</v>
      </c>
      <c r="D29" s="41">
        <v>600328.36</v>
      </c>
      <c r="E29" s="38" t="s">
        <v>112</v>
      </c>
      <c r="F29" s="39" t="s">
        <v>113</v>
      </c>
      <c r="G29" s="39" t="s">
        <v>109</v>
      </c>
      <c r="H29" s="51">
        <v>33343.26</v>
      </c>
      <c r="I29" s="29">
        <f>SUM(D4:D29)+SUM(H4:H29)</f>
        <v>13562209.810000001</v>
      </c>
    </row>
    <row r="30" spans="1:9" x14ac:dyDescent="0.2">
      <c r="A30" s="36"/>
      <c r="B30" s="25"/>
      <c r="C30" s="27"/>
      <c r="D30" s="37"/>
      <c r="E30" s="36"/>
      <c r="F30" s="25"/>
      <c r="G30" s="25"/>
      <c r="H30" s="48"/>
      <c r="I30" s="29"/>
    </row>
    <row r="31" spans="1:9" x14ac:dyDescent="0.2">
      <c r="A31" s="36"/>
      <c r="B31" s="25"/>
      <c r="C31" s="27"/>
      <c r="D31" s="37"/>
      <c r="E31" s="36"/>
      <c r="F31" s="25"/>
      <c r="G31" s="25"/>
      <c r="H31" s="48"/>
      <c r="I31" s="29"/>
    </row>
    <row r="32" spans="1:9" x14ac:dyDescent="0.2">
      <c r="A32" s="36"/>
      <c r="B32" s="25"/>
      <c r="C32" s="27"/>
      <c r="D32" s="37"/>
      <c r="E32" s="36"/>
      <c r="F32" s="25"/>
      <c r="G32" s="25"/>
      <c r="H32" s="48"/>
      <c r="I32" s="29"/>
    </row>
    <row r="33" spans="1:9" x14ac:dyDescent="0.2">
      <c r="A33" s="36"/>
      <c r="B33" s="25"/>
      <c r="C33" s="27"/>
      <c r="D33" s="37"/>
      <c r="E33" s="36"/>
      <c r="F33" s="25"/>
      <c r="G33" s="25"/>
      <c r="H33" s="48"/>
      <c r="I33" s="29"/>
    </row>
    <row r="34" spans="1:9" ht="13.5" thickBot="1" x14ac:dyDescent="0.25">
      <c r="A34" s="36" t="s">
        <v>97</v>
      </c>
      <c r="B34" s="25" t="s">
        <v>98</v>
      </c>
      <c r="C34" s="27" t="s">
        <v>127</v>
      </c>
      <c r="D34" s="37">
        <v>2054</v>
      </c>
      <c r="E34" s="36"/>
      <c r="F34" s="25"/>
      <c r="G34" s="25"/>
      <c r="H34" s="48"/>
      <c r="I34" s="29">
        <f>+D34</f>
        <v>2054</v>
      </c>
    </row>
    <row r="35" spans="1:9" x14ac:dyDescent="0.2">
      <c r="A35" s="33" t="s">
        <v>97</v>
      </c>
      <c r="B35" s="34" t="s">
        <v>98</v>
      </c>
      <c r="C35" s="42" t="s">
        <v>110</v>
      </c>
      <c r="D35" s="35">
        <v>60556517.060000002</v>
      </c>
      <c r="E35" s="33"/>
      <c r="F35" s="34"/>
      <c r="G35" s="34"/>
      <c r="H35" s="44"/>
    </row>
    <row r="36" spans="1:9" x14ac:dyDescent="0.2">
      <c r="A36" s="36" t="s">
        <v>97</v>
      </c>
      <c r="B36" s="25" t="s">
        <v>98</v>
      </c>
      <c r="C36" s="27" t="s">
        <v>111</v>
      </c>
      <c r="D36" s="37">
        <v>10803300.869999999</v>
      </c>
      <c r="E36" s="36" t="s">
        <v>112</v>
      </c>
      <c r="F36" s="25" t="s">
        <v>113</v>
      </c>
      <c r="G36" s="25" t="s">
        <v>111</v>
      </c>
      <c r="H36" s="47">
        <v>140598.93</v>
      </c>
    </row>
    <row r="37" spans="1:9" x14ac:dyDescent="0.2">
      <c r="A37" s="36" t="s">
        <v>97</v>
      </c>
      <c r="B37" s="25" t="s">
        <v>98</v>
      </c>
      <c r="C37" s="27" t="s">
        <v>136</v>
      </c>
      <c r="D37" s="37">
        <v>0</v>
      </c>
      <c r="E37" s="36"/>
      <c r="F37" s="25"/>
      <c r="G37" s="25"/>
      <c r="H37" s="45"/>
    </row>
    <row r="38" spans="1:9" ht="13.5" thickBot="1" x14ac:dyDescent="0.25">
      <c r="A38" s="38"/>
      <c r="B38" s="39"/>
      <c r="C38" s="40"/>
      <c r="D38" s="41"/>
      <c r="E38" s="38"/>
      <c r="F38" s="39"/>
      <c r="G38" s="39"/>
      <c r="H38" s="46"/>
      <c r="I38" s="29">
        <f>SUM(D35:D38)+H36</f>
        <v>71500416.860000014</v>
      </c>
    </row>
    <row r="39" spans="1:9" x14ac:dyDescent="0.2">
      <c r="A39" s="25"/>
      <c r="B39" s="25"/>
      <c r="C39" s="27"/>
      <c r="D39" s="28"/>
      <c r="E39" s="25"/>
      <c r="F39" s="25"/>
      <c r="I39" s="50">
        <f>SUM(I2:I38)</f>
        <v>145569970.28000003</v>
      </c>
    </row>
    <row r="40" spans="1:9" x14ac:dyDescent="0.2">
      <c r="A40" s="25"/>
      <c r="B40" s="25"/>
      <c r="C40" s="27"/>
      <c r="D40" s="28"/>
      <c r="E40" s="25"/>
      <c r="F40" s="25"/>
    </row>
    <row r="41" spans="1:9" x14ac:dyDescent="0.2">
      <c r="A41" s="25"/>
      <c r="B41" s="25"/>
      <c r="C41" s="27"/>
      <c r="D41" s="28"/>
      <c r="E41" s="25"/>
      <c r="F41" s="25"/>
    </row>
    <row r="42" spans="1:9" x14ac:dyDescent="0.2">
      <c r="A42" s="25"/>
      <c r="B42" s="25"/>
      <c r="C42" s="27"/>
      <c r="D42" s="28"/>
      <c r="E42" s="25"/>
      <c r="F42" s="25"/>
    </row>
    <row r="43" spans="1:9" x14ac:dyDescent="0.2">
      <c r="A43" s="25"/>
      <c r="B43" s="25"/>
      <c r="C43" s="27"/>
      <c r="D43" s="28"/>
      <c r="E43" s="25"/>
      <c r="F43" s="25"/>
    </row>
    <row r="44" spans="1:9" x14ac:dyDescent="0.2">
      <c r="A44" s="25"/>
      <c r="B44" s="25"/>
      <c r="C44" s="27"/>
      <c r="D44" s="28"/>
      <c r="E44" s="25"/>
      <c r="F44" s="25"/>
    </row>
    <row r="45" spans="1:9" x14ac:dyDescent="0.2">
      <c r="A45" s="25"/>
      <c r="B45" s="25"/>
      <c r="C45" s="27"/>
      <c r="D45" s="28"/>
      <c r="E45" s="25"/>
      <c r="F45" s="25"/>
    </row>
    <row r="46" spans="1:9" x14ac:dyDescent="0.2">
      <c r="A46" s="25"/>
      <c r="B46" s="25"/>
      <c r="C46" s="27"/>
      <c r="D46" s="28"/>
      <c r="E46" s="25"/>
      <c r="F46" s="25"/>
    </row>
    <row r="47" spans="1:9" x14ac:dyDescent="0.2">
      <c r="A47" s="25"/>
      <c r="B47" s="25"/>
      <c r="C47" s="27"/>
      <c r="D47" s="28"/>
      <c r="E47" s="25"/>
      <c r="F47" s="25"/>
    </row>
    <row r="48" spans="1:9" x14ac:dyDescent="0.2">
      <c r="A48" s="25"/>
      <c r="B48" s="25"/>
      <c r="C48" s="27"/>
      <c r="D48" s="28"/>
      <c r="E48" s="25"/>
      <c r="F48" s="25"/>
    </row>
    <row r="49" spans="1:6" x14ac:dyDescent="0.2">
      <c r="A49" s="25"/>
      <c r="B49" s="25"/>
      <c r="C49" s="27"/>
      <c r="D49" s="28"/>
      <c r="E49" s="25"/>
      <c r="F49" s="25"/>
    </row>
    <row r="50" spans="1:6" x14ac:dyDescent="0.2">
      <c r="A50" s="25"/>
      <c r="B50" s="25"/>
      <c r="C50" s="27"/>
      <c r="D50" s="28"/>
      <c r="E50" s="28"/>
      <c r="F50" s="25"/>
    </row>
    <row r="51" spans="1:6" x14ac:dyDescent="0.2">
      <c r="A51" s="25"/>
      <c r="B51" s="25"/>
      <c r="C51" s="27"/>
      <c r="D51" s="28"/>
      <c r="E51" s="25"/>
      <c r="F51" s="25"/>
    </row>
    <row r="52" spans="1:6" x14ac:dyDescent="0.2">
      <c r="A52" s="25"/>
      <c r="B52" s="25"/>
      <c r="C52" s="27"/>
      <c r="D52" s="28"/>
      <c r="E52" s="25"/>
      <c r="F52" s="25"/>
    </row>
    <row r="53" spans="1:6" x14ac:dyDescent="0.2">
      <c r="A53" s="25"/>
      <c r="B53" s="25"/>
      <c r="C53" s="27"/>
      <c r="D53" s="28"/>
      <c r="E53" s="25"/>
      <c r="F53" s="25"/>
    </row>
    <row r="54" spans="1:6" s="26" customFormat="1" ht="11.25" x14ac:dyDescent="0.2">
      <c r="A54" s="25"/>
      <c r="B54" s="25"/>
      <c r="C54" s="27"/>
      <c r="D54" s="28"/>
      <c r="E54" s="28"/>
      <c r="F54" s="25"/>
    </row>
    <row r="55" spans="1:6" s="26" customFormat="1" ht="11.25" x14ac:dyDescent="0.2">
      <c r="A55" s="25"/>
      <c r="B55" s="25"/>
      <c r="C55" s="27"/>
      <c r="D55" s="28"/>
      <c r="E55" s="28"/>
      <c r="F55" s="25"/>
    </row>
    <row r="56" spans="1:6" s="26" customFormat="1" ht="11.25" x14ac:dyDescent="0.2">
      <c r="A56" s="25"/>
      <c r="B56" s="25"/>
      <c r="C56" s="25"/>
      <c r="D56" s="28"/>
      <c r="E56" s="25"/>
      <c r="F56" s="25"/>
    </row>
    <row r="57" spans="1:6" s="26" customFormat="1" ht="11.25" x14ac:dyDescent="0.2">
      <c r="A57" s="25"/>
      <c r="B57" s="25"/>
      <c r="C57" s="25"/>
      <c r="D57" s="28"/>
      <c r="E57" s="28"/>
      <c r="F57" s="25"/>
    </row>
    <row r="58" spans="1:6" s="26" customFormat="1" ht="11.25" x14ac:dyDescent="0.2">
      <c r="A58" s="25"/>
      <c r="B58" s="25"/>
      <c r="C58" s="25"/>
      <c r="D58" s="28">
        <f>'TesGer - Mai'!I3</f>
        <v>60505289.609999999</v>
      </c>
      <c r="E58" s="28"/>
      <c r="F58" s="25"/>
    </row>
    <row r="59" spans="1:6" s="26" customFormat="1" ht="11.25" x14ac:dyDescent="0.2">
      <c r="A59" s="25"/>
      <c r="B59" s="25"/>
      <c r="C59" s="25"/>
      <c r="D59" s="30"/>
      <c r="E59" s="25"/>
      <c r="F59" s="25"/>
    </row>
    <row r="60" spans="1:6" s="26" customFormat="1" ht="11.25" x14ac:dyDescent="0.2">
      <c r="A60" s="25"/>
      <c r="B60" s="25"/>
      <c r="C60" s="25"/>
      <c r="D60" s="30"/>
      <c r="E60" s="25"/>
      <c r="F60" s="25"/>
    </row>
    <row r="61" spans="1:6" s="26" customFormat="1" ht="11.25" x14ac:dyDescent="0.2">
      <c r="A61" s="25"/>
      <c r="B61" s="25"/>
      <c r="C61" s="25"/>
      <c r="D61" s="30"/>
      <c r="E61" s="28"/>
      <c r="F61" s="25"/>
    </row>
    <row r="62" spans="1:6" s="26" customFormat="1" ht="11.25" x14ac:dyDescent="0.2">
      <c r="A62" s="25"/>
      <c r="B62" s="25"/>
      <c r="C62" s="25"/>
      <c r="D62" s="30"/>
      <c r="E62" s="28"/>
      <c r="F62" s="25"/>
    </row>
    <row r="63" spans="1:6" s="26" customFormat="1" ht="11.25" x14ac:dyDescent="0.2">
      <c r="A63" s="25"/>
      <c r="B63" s="25"/>
      <c r="C63" s="25"/>
      <c r="D63" s="30"/>
      <c r="E63" s="31"/>
      <c r="F63" s="25"/>
    </row>
    <row r="64" spans="1:6" s="26" customFormat="1" ht="11.25" x14ac:dyDescent="0.2">
      <c r="A64" s="25"/>
      <c r="B64" s="25"/>
      <c r="C64" s="25"/>
      <c r="D64" s="30"/>
      <c r="E64" s="28"/>
      <c r="F64" s="25"/>
    </row>
    <row r="65" spans="1:6" s="26" customFormat="1" ht="11.25" x14ac:dyDescent="0.2">
      <c r="A65" s="25"/>
      <c r="B65" s="25"/>
      <c r="C65" s="25"/>
      <c r="D65" s="30"/>
      <c r="E65" s="28"/>
      <c r="F65" s="25"/>
    </row>
    <row r="66" spans="1:6" s="26" customFormat="1" ht="11.25" x14ac:dyDescent="0.2">
      <c r="A66" s="25"/>
      <c r="B66" s="25"/>
      <c r="C66" s="25"/>
      <c r="D66" s="28"/>
      <c r="E66" s="32"/>
      <c r="F66" s="25"/>
    </row>
    <row r="67" spans="1:6" s="26" customFormat="1" ht="11.25" x14ac:dyDescent="0.2">
      <c r="A67" s="25"/>
      <c r="B67" s="25"/>
      <c r="C67" s="25"/>
      <c r="D67" s="28"/>
      <c r="E67" s="25"/>
      <c r="F67" s="25"/>
    </row>
    <row r="68" spans="1:6" s="26" customFormat="1" ht="11.25" x14ac:dyDescent="0.2">
      <c r="A68" s="25"/>
      <c r="B68" s="25"/>
      <c r="C68" s="25"/>
      <c r="D68" s="28"/>
      <c r="E68" s="25"/>
      <c r="F68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workbookViewId="0">
      <selection activeCell="B9" sqref="B9"/>
    </sheetView>
  </sheetViews>
  <sheetFormatPr defaultRowHeight="12.75" x14ac:dyDescent="0.2"/>
  <cols>
    <col min="1" max="1" width="6.140625" bestFit="1" customWidth="1"/>
    <col min="2" max="2" width="30.28515625" bestFit="1" customWidth="1"/>
    <col min="3" max="3" width="16.42578125" customWidth="1"/>
    <col min="4" max="4" width="16.140625" style="7" customWidth="1"/>
    <col min="5" max="5" width="6.140625" style="26" bestFit="1" customWidth="1"/>
    <col min="6" max="6" width="34.85546875" style="26" bestFit="1" customWidth="1"/>
    <col min="7" max="7" width="13.140625" style="26" bestFit="1" customWidth="1"/>
    <col min="8" max="8" width="9.7109375" style="26" bestFit="1" customWidth="1"/>
    <col min="9" max="9" width="12.42578125" style="26" customWidth="1"/>
    <col min="11" max="11" width="13.42578125" bestFit="1" customWidth="1"/>
  </cols>
  <sheetData>
    <row r="1" spans="1:9" x14ac:dyDescent="0.2">
      <c r="A1" s="33" t="s">
        <v>97</v>
      </c>
      <c r="B1" s="34" t="s">
        <v>98</v>
      </c>
      <c r="C1" s="34" t="s">
        <v>99</v>
      </c>
      <c r="D1" s="35">
        <v>38329690.450000003</v>
      </c>
      <c r="E1" s="25"/>
      <c r="F1" s="25"/>
    </row>
    <row r="2" spans="1:9" x14ac:dyDescent="0.2">
      <c r="A2" s="36" t="s">
        <v>97</v>
      </c>
      <c r="B2" s="25" t="s">
        <v>98</v>
      </c>
      <c r="C2" s="25" t="s">
        <v>100</v>
      </c>
      <c r="D2" s="37">
        <v>15398869.859999999</v>
      </c>
      <c r="E2" s="25"/>
      <c r="F2" s="25"/>
    </row>
    <row r="3" spans="1:9" ht="13.5" thickBot="1" x14ac:dyDescent="0.25">
      <c r="A3" s="38" t="s">
        <v>97</v>
      </c>
      <c r="B3" s="39" t="s">
        <v>98</v>
      </c>
      <c r="C3" s="40" t="s">
        <v>101</v>
      </c>
      <c r="D3" s="41">
        <v>6969393.0999999996</v>
      </c>
      <c r="E3" s="28"/>
      <c r="F3" s="25"/>
      <c r="G3" s="25"/>
      <c r="H3" s="25"/>
      <c r="I3" s="29">
        <f>SUM(D1:D3)</f>
        <v>60697953.410000004</v>
      </c>
    </row>
    <row r="4" spans="1:9" x14ac:dyDescent="0.2">
      <c r="A4" s="33" t="s">
        <v>97</v>
      </c>
      <c r="B4" s="34" t="s">
        <v>98</v>
      </c>
      <c r="C4" s="42" t="s">
        <v>102</v>
      </c>
      <c r="D4" s="35">
        <v>57906.26</v>
      </c>
      <c r="E4" s="43"/>
      <c r="F4" s="34"/>
      <c r="G4" s="34"/>
      <c r="H4" s="44"/>
    </row>
    <row r="5" spans="1:9" x14ac:dyDescent="0.2">
      <c r="A5" s="36" t="s">
        <v>97</v>
      </c>
      <c r="B5" s="25" t="s">
        <v>98</v>
      </c>
      <c r="C5" s="27" t="s">
        <v>103</v>
      </c>
      <c r="D5" s="37">
        <v>2467540.38</v>
      </c>
      <c r="E5" s="36"/>
      <c r="F5" s="25"/>
      <c r="G5" s="25"/>
      <c r="H5" s="45"/>
    </row>
    <row r="6" spans="1:9" x14ac:dyDescent="0.2">
      <c r="A6" s="36" t="s">
        <v>97</v>
      </c>
      <c r="B6" s="25" t="s">
        <v>98</v>
      </c>
      <c r="C6" s="27" t="s">
        <v>104</v>
      </c>
      <c r="D6" s="37">
        <v>240479.28</v>
      </c>
      <c r="E6" s="36"/>
      <c r="F6" s="25"/>
      <c r="G6" s="25"/>
      <c r="H6" s="45"/>
    </row>
    <row r="7" spans="1:9" x14ac:dyDescent="0.2">
      <c r="A7" s="36" t="s">
        <v>97</v>
      </c>
      <c r="B7" s="25" t="s">
        <v>98</v>
      </c>
      <c r="C7" s="27" t="s">
        <v>105</v>
      </c>
      <c r="D7" s="37">
        <v>2835791.47</v>
      </c>
      <c r="E7" s="36"/>
      <c r="F7" s="25"/>
      <c r="G7" s="25"/>
      <c r="H7" s="45"/>
    </row>
    <row r="8" spans="1:9" x14ac:dyDescent="0.2">
      <c r="A8" s="36" t="s">
        <v>97</v>
      </c>
      <c r="B8" s="25" t="s">
        <v>98</v>
      </c>
      <c r="C8" s="27" t="s">
        <v>106</v>
      </c>
      <c r="D8" s="37">
        <v>166278.76999999999</v>
      </c>
      <c r="E8" s="36" t="s">
        <v>112</v>
      </c>
      <c r="F8" s="25" t="s">
        <v>113</v>
      </c>
      <c r="G8" s="25" t="s">
        <v>106</v>
      </c>
      <c r="H8" s="45">
        <v>16838.3</v>
      </c>
    </row>
    <row r="9" spans="1:9" x14ac:dyDescent="0.2">
      <c r="A9" s="36" t="s">
        <v>97</v>
      </c>
      <c r="B9" s="25" t="s">
        <v>98</v>
      </c>
      <c r="C9" s="27" t="s">
        <v>107</v>
      </c>
      <c r="D9" s="37">
        <v>46145.66</v>
      </c>
      <c r="E9" s="36" t="s">
        <v>112</v>
      </c>
      <c r="F9" s="25" t="s">
        <v>113</v>
      </c>
      <c r="G9" s="25" t="s">
        <v>107</v>
      </c>
      <c r="H9" s="45">
        <v>9515.7199999999993</v>
      </c>
    </row>
    <row r="10" spans="1:9" x14ac:dyDescent="0.2">
      <c r="A10" s="36" t="s">
        <v>97</v>
      </c>
      <c r="B10" s="25" t="s">
        <v>98</v>
      </c>
      <c r="C10" s="27" t="s">
        <v>114</v>
      </c>
      <c r="D10" s="37">
        <v>25578.27</v>
      </c>
      <c r="E10" s="36"/>
      <c r="F10" s="25"/>
      <c r="G10" s="25"/>
      <c r="H10" s="45"/>
    </row>
    <row r="11" spans="1:9" x14ac:dyDescent="0.2">
      <c r="A11" s="36" t="s">
        <v>97</v>
      </c>
      <c r="B11" s="25" t="s">
        <v>98</v>
      </c>
      <c r="C11" s="27" t="s">
        <v>108</v>
      </c>
      <c r="D11" s="37">
        <v>247966.62</v>
      </c>
      <c r="E11" s="36"/>
      <c r="F11" s="25"/>
      <c r="G11" s="25"/>
      <c r="H11" s="45"/>
    </row>
    <row r="12" spans="1:9" x14ac:dyDescent="0.2">
      <c r="A12" s="36" t="s">
        <v>97</v>
      </c>
      <c r="B12" s="25" t="s">
        <v>98</v>
      </c>
      <c r="C12" s="27" t="s">
        <v>115</v>
      </c>
      <c r="D12" s="37">
        <v>137068.01999999999</v>
      </c>
      <c r="E12" s="36"/>
      <c r="F12" s="25"/>
      <c r="G12" s="25"/>
      <c r="H12" s="45"/>
    </row>
    <row r="13" spans="1:9" x14ac:dyDescent="0.2">
      <c r="A13" s="36" t="s">
        <v>97</v>
      </c>
      <c r="B13" s="25" t="s">
        <v>98</v>
      </c>
      <c r="C13" s="27" t="s">
        <v>116</v>
      </c>
      <c r="D13" s="37">
        <v>436138.87</v>
      </c>
      <c r="E13" s="36"/>
      <c r="F13" s="25"/>
      <c r="G13" s="25"/>
      <c r="H13" s="45"/>
    </row>
    <row r="14" spans="1:9" x14ac:dyDescent="0.2">
      <c r="A14" s="36" t="s">
        <v>97</v>
      </c>
      <c r="B14" s="25" t="s">
        <v>98</v>
      </c>
      <c r="C14" s="27" t="s">
        <v>125</v>
      </c>
      <c r="D14" s="37">
        <v>647.37</v>
      </c>
      <c r="E14" s="36"/>
      <c r="F14" s="25"/>
      <c r="G14" s="25"/>
      <c r="H14" s="45"/>
    </row>
    <row r="15" spans="1:9" x14ac:dyDescent="0.2">
      <c r="A15" s="36" t="s">
        <v>97</v>
      </c>
      <c r="B15" s="25" t="s">
        <v>98</v>
      </c>
      <c r="C15" s="27" t="s">
        <v>117</v>
      </c>
      <c r="D15" s="37">
        <v>35395.01</v>
      </c>
      <c r="E15" s="36"/>
      <c r="F15" s="25"/>
      <c r="G15" s="25"/>
      <c r="H15" s="45"/>
    </row>
    <row r="16" spans="1:9" x14ac:dyDescent="0.2">
      <c r="A16" s="36" t="s">
        <v>97</v>
      </c>
      <c r="B16" s="25" t="s">
        <v>98</v>
      </c>
      <c r="C16" s="27" t="s">
        <v>118</v>
      </c>
      <c r="D16" s="37">
        <v>1921456.44</v>
      </c>
      <c r="E16" s="36"/>
      <c r="F16" s="25"/>
      <c r="G16" s="25"/>
      <c r="H16" s="45"/>
    </row>
    <row r="17" spans="1:9" x14ac:dyDescent="0.2">
      <c r="A17" s="36" t="s">
        <v>97</v>
      </c>
      <c r="B17" s="25" t="s">
        <v>98</v>
      </c>
      <c r="C17" s="27" t="s">
        <v>119</v>
      </c>
      <c r="D17" s="37">
        <v>951226.02</v>
      </c>
      <c r="E17" s="36"/>
      <c r="F17" s="25"/>
      <c r="G17" s="25"/>
      <c r="H17" s="45"/>
    </row>
    <row r="18" spans="1:9" x14ac:dyDescent="0.2">
      <c r="A18" s="36" t="s">
        <v>97</v>
      </c>
      <c r="B18" s="25" t="s">
        <v>98</v>
      </c>
      <c r="C18" s="27" t="s">
        <v>120</v>
      </c>
      <c r="D18" s="37">
        <v>301618.15000000002</v>
      </c>
      <c r="E18" s="36"/>
      <c r="F18" s="25"/>
      <c r="G18" s="25"/>
      <c r="H18" s="45"/>
    </row>
    <row r="19" spans="1:9" x14ac:dyDescent="0.2">
      <c r="A19" s="36"/>
      <c r="B19" s="25"/>
      <c r="C19" s="27"/>
      <c r="D19" s="37"/>
      <c r="E19" s="36"/>
      <c r="F19" s="25"/>
      <c r="G19" s="25"/>
      <c r="H19" s="45"/>
    </row>
    <row r="20" spans="1:9" x14ac:dyDescent="0.2">
      <c r="A20" s="36" t="s">
        <v>97</v>
      </c>
      <c r="B20" s="25" t="s">
        <v>98</v>
      </c>
      <c r="C20" s="27" t="s">
        <v>121</v>
      </c>
      <c r="D20" s="37">
        <v>764616.03</v>
      </c>
      <c r="E20" s="36"/>
      <c r="F20" s="25"/>
      <c r="G20" s="25"/>
      <c r="H20" s="45"/>
    </row>
    <row r="21" spans="1:9" x14ac:dyDescent="0.2">
      <c r="A21" s="36" t="s">
        <v>97</v>
      </c>
      <c r="B21" s="25" t="s">
        <v>98</v>
      </c>
      <c r="C21" s="27" t="s">
        <v>122</v>
      </c>
      <c r="D21" s="37">
        <v>108534.13</v>
      </c>
      <c r="E21" s="36" t="s">
        <v>112</v>
      </c>
      <c r="F21" s="25" t="s">
        <v>113</v>
      </c>
      <c r="G21" s="25" t="s">
        <v>122</v>
      </c>
      <c r="H21" s="45">
        <v>70414.27</v>
      </c>
    </row>
    <row r="22" spans="1:9" x14ac:dyDescent="0.2">
      <c r="A22" s="36" t="s">
        <v>97</v>
      </c>
      <c r="B22" s="25" t="s">
        <v>98</v>
      </c>
      <c r="C22" s="27" t="s">
        <v>139</v>
      </c>
      <c r="D22" s="37">
        <v>0</v>
      </c>
      <c r="E22" s="36"/>
      <c r="F22" s="25"/>
      <c r="G22" s="25"/>
      <c r="H22" s="45"/>
    </row>
    <row r="23" spans="1:9" x14ac:dyDescent="0.2">
      <c r="A23" s="36"/>
      <c r="B23" s="25"/>
      <c r="C23" s="27"/>
      <c r="D23" s="37"/>
      <c r="E23" s="36"/>
      <c r="F23" s="25"/>
      <c r="G23" s="25"/>
      <c r="H23" s="45"/>
    </row>
    <row r="24" spans="1:9" x14ac:dyDescent="0.2">
      <c r="A24" s="36" t="s">
        <v>97</v>
      </c>
      <c r="B24" s="25" t="s">
        <v>98</v>
      </c>
      <c r="C24" s="27" t="s">
        <v>140</v>
      </c>
      <c r="D24" s="37">
        <v>0</v>
      </c>
      <c r="E24" s="36"/>
      <c r="F24" s="25"/>
      <c r="G24" s="25"/>
      <c r="H24" s="45"/>
    </row>
    <row r="25" spans="1:9" x14ac:dyDescent="0.2">
      <c r="A25" s="36" t="s">
        <v>97</v>
      </c>
      <c r="B25" s="25" t="s">
        <v>98</v>
      </c>
      <c r="C25" s="27" t="s">
        <v>123</v>
      </c>
      <c r="D25" s="37">
        <v>19404.16</v>
      </c>
      <c r="E25" s="36"/>
      <c r="F25" s="25"/>
      <c r="G25" s="25"/>
      <c r="H25" s="45"/>
    </row>
    <row r="26" spans="1:9" x14ac:dyDescent="0.2">
      <c r="A26" s="36"/>
      <c r="B26" s="25"/>
      <c r="C26" s="27"/>
      <c r="D26" s="37"/>
      <c r="E26" s="36"/>
      <c r="F26" s="25"/>
      <c r="G26" s="25"/>
      <c r="H26" s="45"/>
    </row>
    <row r="27" spans="1:9" x14ac:dyDescent="0.2">
      <c r="A27" s="36" t="s">
        <v>97</v>
      </c>
      <c r="B27" s="25" t="s">
        <v>98</v>
      </c>
      <c r="C27" s="27" t="s">
        <v>124</v>
      </c>
      <c r="D27" s="37">
        <v>18659.8</v>
      </c>
      <c r="E27" s="36"/>
      <c r="F27" s="25"/>
      <c r="G27" s="25"/>
      <c r="H27" s="45"/>
    </row>
    <row r="28" spans="1:9" x14ac:dyDescent="0.2">
      <c r="A28" s="36"/>
      <c r="B28" s="25"/>
      <c r="C28" s="27"/>
      <c r="D28" s="37"/>
      <c r="E28" s="36"/>
      <c r="F28" s="25"/>
      <c r="G28" s="25"/>
      <c r="H28" s="45"/>
    </row>
    <row r="29" spans="1:9" ht="13.5" thickBot="1" x14ac:dyDescent="0.25">
      <c r="A29" s="38" t="s">
        <v>97</v>
      </c>
      <c r="B29" s="39" t="s">
        <v>98</v>
      </c>
      <c r="C29" s="40" t="s">
        <v>109</v>
      </c>
      <c r="D29" s="41">
        <v>338152.1</v>
      </c>
      <c r="E29" s="38" t="s">
        <v>112</v>
      </c>
      <c r="F29" s="39" t="s">
        <v>113</v>
      </c>
      <c r="G29" s="39" t="s">
        <v>109</v>
      </c>
      <c r="H29" s="51">
        <v>0</v>
      </c>
      <c r="I29" s="29">
        <f>SUM(D4:D29)+SUM(H4:H29)</f>
        <v>11217371.099999998</v>
      </c>
    </row>
    <row r="30" spans="1:9" x14ac:dyDescent="0.2">
      <c r="A30" s="36" t="s">
        <v>97</v>
      </c>
      <c r="B30" s="25" t="s">
        <v>98</v>
      </c>
      <c r="C30" s="27" t="s">
        <v>128</v>
      </c>
      <c r="D30" s="37">
        <v>12712.6</v>
      </c>
      <c r="E30" s="36"/>
      <c r="F30" s="25"/>
      <c r="G30" s="25"/>
      <c r="H30" s="48"/>
      <c r="I30" s="29"/>
    </row>
    <row r="31" spans="1:9" x14ac:dyDescent="0.2">
      <c r="A31" s="36"/>
      <c r="B31" s="25"/>
      <c r="C31" s="27"/>
      <c r="D31" s="37"/>
      <c r="E31" s="36"/>
      <c r="F31" s="25"/>
      <c r="G31" s="25"/>
      <c r="H31" s="48"/>
      <c r="I31" s="29"/>
    </row>
    <row r="32" spans="1:9" x14ac:dyDescent="0.2">
      <c r="A32" s="36"/>
      <c r="B32" s="25"/>
      <c r="C32" s="27"/>
      <c r="D32" s="37"/>
      <c r="E32" s="36"/>
      <c r="F32" s="25"/>
      <c r="G32" s="25"/>
      <c r="H32" s="48"/>
      <c r="I32" s="29"/>
    </row>
    <row r="33" spans="1:9" x14ac:dyDescent="0.2">
      <c r="A33" s="36"/>
      <c r="B33" s="25"/>
      <c r="C33" s="27"/>
      <c r="D33" s="37"/>
      <c r="E33" s="36"/>
      <c r="F33" s="25"/>
      <c r="G33" s="25"/>
      <c r="H33" s="48"/>
      <c r="I33" s="29"/>
    </row>
    <row r="34" spans="1:9" ht="13.5" thickBot="1" x14ac:dyDescent="0.25">
      <c r="A34" s="36" t="s">
        <v>97</v>
      </c>
      <c r="B34" s="25" t="s">
        <v>98</v>
      </c>
      <c r="C34" s="27" t="s">
        <v>127</v>
      </c>
      <c r="D34" s="37">
        <v>2773940</v>
      </c>
      <c r="E34" s="36"/>
      <c r="F34" s="25"/>
      <c r="G34" s="25"/>
      <c r="H34" s="48"/>
      <c r="I34" s="29">
        <f>+D34+D30</f>
        <v>2786652.6</v>
      </c>
    </row>
    <row r="35" spans="1:9" x14ac:dyDescent="0.2">
      <c r="A35" s="33" t="s">
        <v>97</v>
      </c>
      <c r="B35" s="34" t="s">
        <v>98</v>
      </c>
      <c r="C35" s="42" t="s">
        <v>110</v>
      </c>
      <c r="D35" s="35">
        <v>60624524.32</v>
      </c>
      <c r="E35" s="33"/>
      <c r="F35" s="34"/>
      <c r="G35" s="34"/>
      <c r="H35" s="44"/>
    </row>
    <row r="36" spans="1:9" x14ac:dyDescent="0.2">
      <c r="A36" s="36" t="s">
        <v>97</v>
      </c>
      <c r="B36" s="25" t="s">
        <v>98</v>
      </c>
      <c r="C36" s="27" t="s">
        <v>111</v>
      </c>
      <c r="D36" s="37">
        <v>8793577.8599999994</v>
      </c>
      <c r="E36" s="36" t="s">
        <v>112</v>
      </c>
      <c r="F36" s="25" t="s">
        <v>113</v>
      </c>
      <c r="G36" s="25" t="s">
        <v>111</v>
      </c>
      <c r="H36" s="47">
        <v>370414.27</v>
      </c>
    </row>
    <row r="37" spans="1:9" x14ac:dyDescent="0.2">
      <c r="A37" s="36" t="s">
        <v>97</v>
      </c>
      <c r="B37" s="25" t="s">
        <v>98</v>
      </c>
      <c r="C37" s="27" t="s">
        <v>136</v>
      </c>
      <c r="D37" s="37">
        <v>73100</v>
      </c>
      <c r="E37" s="36"/>
      <c r="F37" s="25"/>
      <c r="G37" s="25"/>
      <c r="H37" s="45"/>
    </row>
    <row r="38" spans="1:9" ht="13.5" thickBot="1" x14ac:dyDescent="0.25">
      <c r="A38" s="38"/>
      <c r="B38" s="39"/>
      <c r="C38" s="40"/>
      <c r="D38" s="41"/>
      <c r="E38" s="38"/>
      <c r="F38" s="39"/>
      <c r="G38" s="39"/>
      <c r="H38" s="46"/>
      <c r="I38" s="29">
        <f>SUM(D35:D38)+H36</f>
        <v>69861616.450000003</v>
      </c>
    </row>
    <row r="39" spans="1:9" x14ac:dyDescent="0.2">
      <c r="A39" s="25"/>
      <c r="B39" s="25"/>
      <c r="C39" s="27"/>
      <c r="D39" s="28"/>
      <c r="E39" s="25"/>
      <c r="F39" s="25"/>
      <c r="I39" s="50">
        <f>SUM(I2:I38)</f>
        <v>144563593.56</v>
      </c>
    </row>
    <row r="40" spans="1:9" x14ac:dyDescent="0.2">
      <c r="A40" s="25"/>
      <c r="B40" s="25"/>
      <c r="C40" s="27"/>
      <c r="D40" s="28"/>
      <c r="E40" s="25"/>
      <c r="F40" s="25"/>
    </row>
    <row r="41" spans="1:9" x14ac:dyDescent="0.2">
      <c r="A41" s="25"/>
      <c r="B41" s="25"/>
      <c r="C41" s="27"/>
      <c r="D41" s="28"/>
      <c r="E41" s="25"/>
      <c r="F41" s="25"/>
    </row>
    <row r="42" spans="1:9" x14ac:dyDescent="0.2">
      <c r="A42" s="25"/>
      <c r="B42" s="25"/>
      <c r="C42" s="27"/>
      <c r="D42" s="28"/>
      <c r="E42" s="25"/>
      <c r="F42" s="25"/>
    </row>
    <row r="43" spans="1:9" x14ac:dyDescent="0.2">
      <c r="A43" s="25"/>
      <c r="B43" s="25"/>
      <c r="C43" s="27"/>
      <c r="D43" s="28"/>
      <c r="E43" s="25"/>
      <c r="F43" s="25"/>
    </row>
    <row r="44" spans="1:9" x14ac:dyDescent="0.2">
      <c r="A44" s="25"/>
      <c r="B44" s="25"/>
      <c r="C44" s="27"/>
      <c r="D44" s="28"/>
      <c r="E44" s="25"/>
      <c r="F44" s="25"/>
    </row>
    <row r="45" spans="1:9" x14ac:dyDescent="0.2">
      <c r="A45" s="25"/>
      <c r="B45" s="25"/>
      <c r="C45" s="27"/>
      <c r="D45" s="28"/>
      <c r="E45" s="25"/>
      <c r="F45" s="25"/>
    </row>
    <row r="46" spans="1:9" x14ac:dyDescent="0.2">
      <c r="A46" s="25"/>
      <c r="B46" s="25"/>
      <c r="C46" s="27"/>
      <c r="D46" s="28"/>
      <c r="E46" s="25"/>
      <c r="F46" s="25"/>
    </row>
    <row r="47" spans="1:9" x14ac:dyDescent="0.2">
      <c r="A47" s="25"/>
      <c r="B47" s="25"/>
      <c r="C47" s="27"/>
      <c r="D47" s="28"/>
      <c r="E47" s="25"/>
      <c r="F47" s="25"/>
    </row>
    <row r="48" spans="1:9" x14ac:dyDescent="0.2">
      <c r="A48" s="25"/>
      <c r="B48" s="25"/>
      <c r="C48" s="27"/>
      <c r="D48" s="28"/>
      <c r="E48" s="25"/>
      <c r="F48" s="25"/>
    </row>
    <row r="49" spans="1:6" x14ac:dyDescent="0.2">
      <c r="A49" s="25"/>
      <c r="B49" s="25"/>
      <c r="C49" s="27"/>
      <c r="D49" s="28"/>
      <c r="E49" s="25"/>
      <c r="F49" s="25"/>
    </row>
    <row r="50" spans="1:6" x14ac:dyDescent="0.2">
      <c r="A50" s="25"/>
      <c r="B50" s="25"/>
      <c r="C50" s="27"/>
      <c r="D50" s="28"/>
      <c r="E50" s="28"/>
      <c r="F50" s="25"/>
    </row>
    <row r="51" spans="1:6" x14ac:dyDescent="0.2">
      <c r="A51" s="25"/>
      <c r="B51" s="25"/>
      <c r="C51" s="27"/>
      <c r="D51" s="28"/>
      <c r="E51" s="25"/>
      <c r="F51" s="25"/>
    </row>
    <row r="52" spans="1:6" x14ac:dyDescent="0.2">
      <c r="A52" s="25"/>
      <c r="B52" s="25"/>
      <c r="C52" s="27"/>
      <c r="D52" s="28"/>
      <c r="E52" s="25"/>
      <c r="F52" s="25"/>
    </row>
    <row r="53" spans="1:6" x14ac:dyDescent="0.2">
      <c r="A53" s="25"/>
      <c r="B53" s="25"/>
      <c r="C53" s="27"/>
      <c r="D53" s="28"/>
      <c r="E53" s="25"/>
      <c r="F53" s="25"/>
    </row>
    <row r="54" spans="1:6" s="26" customFormat="1" ht="11.25" x14ac:dyDescent="0.2">
      <c r="A54" s="25"/>
      <c r="B54" s="25"/>
      <c r="C54" s="27"/>
      <c r="D54" s="28"/>
      <c r="E54" s="28"/>
      <c r="F54" s="25"/>
    </row>
    <row r="55" spans="1:6" s="26" customFormat="1" ht="11.25" x14ac:dyDescent="0.2">
      <c r="A55" s="25"/>
      <c r="B55" s="25"/>
      <c r="C55" s="27"/>
      <c r="D55" s="28"/>
      <c r="E55" s="28"/>
      <c r="F55" s="25"/>
    </row>
    <row r="56" spans="1:6" s="26" customFormat="1" ht="11.25" x14ac:dyDescent="0.2">
      <c r="A56" s="25"/>
      <c r="B56" s="25"/>
      <c r="C56" s="25"/>
      <c r="D56" s="28"/>
      <c r="E56" s="25"/>
      <c r="F56" s="25"/>
    </row>
    <row r="57" spans="1:6" s="26" customFormat="1" ht="11.25" x14ac:dyDescent="0.2">
      <c r="A57" s="25"/>
      <c r="B57" s="25"/>
      <c r="C57" s="25"/>
      <c r="D57" s="28"/>
      <c r="E57" s="28"/>
      <c r="F57" s="25"/>
    </row>
    <row r="58" spans="1:6" s="26" customFormat="1" ht="11.25" x14ac:dyDescent="0.2">
      <c r="A58" s="25"/>
      <c r="B58" s="25"/>
      <c r="C58" s="25"/>
      <c r="D58" s="28">
        <f>'TesGer - Jun'!I3</f>
        <v>60697953.410000004</v>
      </c>
      <c r="E58" s="28"/>
      <c r="F58" s="25"/>
    </row>
    <row r="59" spans="1:6" s="26" customFormat="1" ht="11.25" x14ac:dyDescent="0.2">
      <c r="A59" s="25"/>
      <c r="B59" s="25"/>
      <c r="C59" s="25"/>
      <c r="D59" s="30"/>
      <c r="E59" s="25"/>
      <c r="F59" s="25"/>
    </row>
    <row r="60" spans="1:6" s="26" customFormat="1" ht="11.25" x14ac:dyDescent="0.2">
      <c r="A60" s="25"/>
      <c r="B60" s="25"/>
      <c r="C60" s="25"/>
      <c r="D60" s="30"/>
      <c r="E60" s="25"/>
      <c r="F60" s="25"/>
    </row>
    <row r="61" spans="1:6" s="26" customFormat="1" ht="11.25" x14ac:dyDescent="0.2">
      <c r="A61" s="25"/>
      <c r="B61" s="25"/>
      <c r="C61" s="25"/>
      <c r="D61" s="30"/>
      <c r="E61" s="28"/>
      <c r="F61" s="25"/>
    </row>
    <row r="62" spans="1:6" s="26" customFormat="1" ht="11.25" x14ac:dyDescent="0.2">
      <c r="A62" s="25"/>
      <c r="B62" s="25"/>
      <c r="C62" s="25"/>
      <c r="D62" s="30"/>
      <c r="E62" s="28"/>
      <c r="F62" s="25"/>
    </row>
    <row r="63" spans="1:6" s="26" customFormat="1" ht="11.25" x14ac:dyDescent="0.2">
      <c r="A63" s="25"/>
      <c r="B63" s="25"/>
      <c r="C63" s="25"/>
      <c r="D63" s="30"/>
      <c r="E63" s="31"/>
      <c r="F63" s="25"/>
    </row>
    <row r="64" spans="1:6" s="26" customFormat="1" ht="11.25" x14ac:dyDescent="0.2">
      <c r="A64" s="25"/>
      <c r="B64" s="25"/>
      <c r="C64" s="25"/>
      <c r="D64" s="30"/>
      <c r="E64" s="28"/>
      <c r="F64" s="25"/>
    </row>
    <row r="65" spans="1:6" s="26" customFormat="1" ht="11.25" x14ac:dyDescent="0.2">
      <c r="A65" s="25"/>
      <c r="B65" s="25"/>
      <c r="C65" s="25"/>
      <c r="D65" s="30"/>
      <c r="E65" s="28"/>
      <c r="F65" s="25"/>
    </row>
    <row r="66" spans="1:6" s="26" customFormat="1" ht="11.25" x14ac:dyDescent="0.2">
      <c r="A66" s="25"/>
      <c r="B66" s="25"/>
      <c r="C66" s="25"/>
      <c r="D66" s="28"/>
      <c r="E66" s="32"/>
      <c r="F66" s="25"/>
    </row>
    <row r="67" spans="1:6" s="26" customFormat="1" ht="11.25" x14ac:dyDescent="0.2">
      <c r="A67" s="25"/>
      <c r="B67" s="25"/>
      <c r="C67" s="25"/>
      <c r="D67" s="28"/>
      <c r="E67" s="25"/>
      <c r="F67" s="25"/>
    </row>
    <row r="68" spans="1:6" s="26" customFormat="1" ht="11.25" x14ac:dyDescent="0.2">
      <c r="A68" s="25"/>
      <c r="B68" s="25"/>
      <c r="C68" s="25"/>
      <c r="D68" s="28"/>
      <c r="E68" s="25"/>
      <c r="F68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workbookViewId="0">
      <selection activeCell="B9" sqref="B9"/>
    </sheetView>
  </sheetViews>
  <sheetFormatPr defaultRowHeight="12.75" x14ac:dyDescent="0.2"/>
  <cols>
    <col min="1" max="1" width="6.140625" bestFit="1" customWidth="1"/>
    <col min="2" max="2" width="30.28515625" bestFit="1" customWidth="1"/>
    <col min="3" max="3" width="16.42578125" customWidth="1"/>
    <col min="4" max="4" width="16.140625" style="7" customWidth="1"/>
    <col min="5" max="5" width="6.140625" style="26" bestFit="1" customWidth="1"/>
    <col min="6" max="6" width="34.85546875" style="26" bestFit="1" customWidth="1"/>
    <col min="7" max="7" width="13.140625" style="26" bestFit="1" customWidth="1"/>
    <col min="8" max="8" width="9.7109375" style="26" bestFit="1" customWidth="1"/>
    <col min="9" max="9" width="12.42578125" style="26" customWidth="1"/>
    <col min="11" max="11" width="13.42578125" bestFit="1" customWidth="1"/>
  </cols>
  <sheetData>
    <row r="1" spans="1:9" x14ac:dyDescent="0.2">
      <c r="A1" s="33" t="s">
        <v>97</v>
      </c>
      <c r="B1" s="34" t="s">
        <v>98</v>
      </c>
      <c r="C1" s="34" t="s">
        <v>99</v>
      </c>
      <c r="D1" s="35">
        <v>38374778.130000003</v>
      </c>
      <c r="E1" s="25"/>
      <c r="F1" s="25"/>
    </row>
    <row r="2" spans="1:9" x14ac:dyDescent="0.2">
      <c r="A2" s="36" t="s">
        <v>97</v>
      </c>
      <c r="B2" s="25" t="s">
        <v>98</v>
      </c>
      <c r="C2" s="25" t="s">
        <v>100</v>
      </c>
      <c r="D2" s="37">
        <v>15282706.98</v>
      </c>
      <c r="E2" s="25"/>
      <c r="F2" s="25"/>
    </row>
    <row r="3" spans="1:9" ht="13.5" thickBot="1" x14ac:dyDescent="0.25">
      <c r="A3" s="38" t="s">
        <v>97</v>
      </c>
      <c r="B3" s="39" t="s">
        <v>98</v>
      </c>
      <c r="C3" s="40" t="s">
        <v>101</v>
      </c>
      <c r="D3" s="41">
        <v>6954503.7199999997</v>
      </c>
      <c r="E3" s="28"/>
      <c r="F3" s="25"/>
      <c r="G3" s="25"/>
      <c r="H3" s="25"/>
      <c r="I3" s="29">
        <f>SUM(D1:D3)</f>
        <v>60611988.829999998</v>
      </c>
    </row>
    <row r="4" spans="1:9" x14ac:dyDescent="0.2">
      <c r="A4" s="33" t="s">
        <v>97</v>
      </c>
      <c r="B4" s="34" t="s">
        <v>98</v>
      </c>
      <c r="C4" s="42" t="s">
        <v>102</v>
      </c>
      <c r="D4" s="35">
        <v>67438.44</v>
      </c>
      <c r="E4" s="43"/>
      <c r="F4" s="34"/>
      <c r="G4" s="34"/>
      <c r="H4" s="44"/>
    </row>
    <row r="5" spans="1:9" x14ac:dyDescent="0.2">
      <c r="A5" s="36" t="s">
        <v>97</v>
      </c>
      <c r="B5" s="25" t="s">
        <v>98</v>
      </c>
      <c r="C5" s="27" t="s">
        <v>103</v>
      </c>
      <c r="D5" s="37">
        <v>2494181.67</v>
      </c>
      <c r="E5" s="36"/>
      <c r="F5" s="25"/>
      <c r="G5" s="25"/>
      <c r="H5" s="45"/>
    </row>
    <row r="6" spans="1:9" x14ac:dyDescent="0.2">
      <c r="A6" s="36" t="s">
        <v>97</v>
      </c>
      <c r="B6" s="25" t="s">
        <v>98</v>
      </c>
      <c r="C6" s="27" t="s">
        <v>104</v>
      </c>
      <c r="D6" s="37">
        <v>253446.3</v>
      </c>
      <c r="E6" s="36"/>
      <c r="F6" s="25"/>
      <c r="G6" s="25"/>
      <c r="H6" s="45"/>
    </row>
    <row r="7" spans="1:9" x14ac:dyDescent="0.2">
      <c r="A7" s="36" t="s">
        <v>97</v>
      </c>
      <c r="B7" s="25" t="s">
        <v>98</v>
      </c>
      <c r="C7" s="27" t="s">
        <v>105</v>
      </c>
      <c r="D7" s="37">
        <v>2870139.57</v>
      </c>
      <c r="E7" s="36"/>
      <c r="F7" s="25"/>
      <c r="G7" s="25"/>
      <c r="H7" s="45"/>
    </row>
    <row r="8" spans="1:9" x14ac:dyDescent="0.2">
      <c r="A8" s="36" t="s">
        <v>97</v>
      </c>
      <c r="B8" s="25" t="s">
        <v>98</v>
      </c>
      <c r="C8" s="27" t="s">
        <v>106</v>
      </c>
      <c r="D8" s="37">
        <v>167467.14000000001</v>
      </c>
      <c r="E8" s="36" t="s">
        <v>112</v>
      </c>
      <c r="F8" s="25" t="s">
        <v>113</v>
      </c>
      <c r="G8" s="25" t="s">
        <v>106</v>
      </c>
      <c r="H8" s="45">
        <v>23275.05</v>
      </c>
    </row>
    <row r="9" spans="1:9" x14ac:dyDescent="0.2">
      <c r="A9" s="36" t="s">
        <v>97</v>
      </c>
      <c r="B9" s="25" t="s">
        <v>98</v>
      </c>
      <c r="C9" s="27" t="s">
        <v>107</v>
      </c>
      <c r="D9" s="37">
        <v>36903.379999999997</v>
      </c>
      <c r="E9" s="36" t="s">
        <v>112</v>
      </c>
      <c r="F9" s="25" t="s">
        <v>113</v>
      </c>
      <c r="G9" s="25" t="s">
        <v>107</v>
      </c>
      <c r="H9" s="45">
        <v>16931.14</v>
      </c>
    </row>
    <row r="10" spans="1:9" x14ac:dyDescent="0.2">
      <c r="A10" s="36" t="s">
        <v>97</v>
      </c>
      <c r="B10" s="25" t="s">
        <v>98</v>
      </c>
      <c r="C10" s="27" t="s">
        <v>114</v>
      </c>
      <c r="D10" s="37">
        <v>36706.86</v>
      </c>
      <c r="E10" s="36"/>
      <c r="F10" s="25"/>
      <c r="G10" s="25"/>
      <c r="H10" s="45"/>
    </row>
    <row r="11" spans="1:9" x14ac:dyDescent="0.2">
      <c r="A11" s="36" t="s">
        <v>97</v>
      </c>
      <c r="B11" s="25" t="s">
        <v>98</v>
      </c>
      <c r="C11" s="27" t="s">
        <v>108</v>
      </c>
      <c r="D11" s="37">
        <v>249238.88</v>
      </c>
      <c r="E11" s="36"/>
      <c r="F11" s="25"/>
      <c r="G11" s="25"/>
      <c r="H11" s="45"/>
    </row>
    <row r="12" spans="1:9" x14ac:dyDescent="0.2">
      <c r="A12" s="36" t="s">
        <v>97</v>
      </c>
      <c r="B12" s="25" t="s">
        <v>98</v>
      </c>
      <c r="C12" s="27" t="s">
        <v>115</v>
      </c>
      <c r="D12" s="37">
        <v>98992.36</v>
      </c>
      <c r="E12" s="36"/>
      <c r="F12" s="25"/>
      <c r="G12" s="25"/>
      <c r="H12" s="45"/>
    </row>
    <row r="13" spans="1:9" x14ac:dyDescent="0.2">
      <c r="A13" s="36" t="s">
        <v>97</v>
      </c>
      <c r="B13" s="25" t="s">
        <v>98</v>
      </c>
      <c r="C13" s="27" t="s">
        <v>116</v>
      </c>
      <c r="D13" s="37">
        <v>440583.71</v>
      </c>
      <c r="E13" s="36"/>
      <c r="F13" s="25"/>
      <c r="G13" s="25"/>
      <c r="H13" s="45"/>
    </row>
    <row r="14" spans="1:9" x14ac:dyDescent="0.2">
      <c r="A14" s="36" t="s">
        <v>97</v>
      </c>
      <c r="B14" s="25" t="s">
        <v>98</v>
      </c>
      <c r="C14" s="27" t="s">
        <v>125</v>
      </c>
      <c r="D14" s="37">
        <v>265.86</v>
      </c>
      <c r="E14" s="36"/>
      <c r="F14" s="25"/>
      <c r="G14" s="25"/>
      <c r="H14" s="45"/>
    </row>
    <row r="15" spans="1:9" x14ac:dyDescent="0.2">
      <c r="A15" s="36" t="s">
        <v>97</v>
      </c>
      <c r="B15" s="25" t="s">
        <v>98</v>
      </c>
      <c r="C15" s="27" t="s">
        <v>117</v>
      </c>
      <c r="D15" s="37">
        <v>47727</v>
      </c>
      <c r="E15" s="36"/>
      <c r="F15" s="25"/>
      <c r="G15" s="25"/>
      <c r="H15" s="45"/>
    </row>
    <row r="16" spans="1:9" x14ac:dyDescent="0.2">
      <c r="A16" s="36" t="s">
        <v>97</v>
      </c>
      <c r="B16" s="25" t="s">
        <v>98</v>
      </c>
      <c r="C16" s="27" t="s">
        <v>118</v>
      </c>
      <c r="D16" s="37">
        <v>714098.32</v>
      </c>
      <c r="E16" s="36"/>
      <c r="F16" s="25"/>
      <c r="G16" s="25"/>
      <c r="H16" s="45"/>
    </row>
    <row r="17" spans="1:9" x14ac:dyDescent="0.2">
      <c r="A17" s="36" t="s">
        <v>97</v>
      </c>
      <c r="B17" s="25" t="s">
        <v>98</v>
      </c>
      <c r="C17" s="27" t="s">
        <v>119</v>
      </c>
      <c r="D17" s="37">
        <v>481520.43</v>
      </c>
      <c r="E17" s="36"/>
      <c r="F17" s="25"/>
      <c r="G17" s="25"/>
      <c r="H17" s="45"/>
    </row>
    <row r="18" spans="1:9" x14ac:dyDescent="0.2">
      <c r="A18" s="36" t="s">
        <v>97</v>
      </c>
      <c r="B18" s="25" t="s">
        <v>98</v>
      </c>
      <c r="C18" s="27" t="s">
        <v>120</v>
      </c>
      <c r="D18" s="37">
        <v>254090.98</v>
      </c>
      <c r="E18" s="36"/>
      <c r="F18" s="25"/>
      <c r="G18" s="25"/>
      <c r="H18" s="45"/>
    </row>
    <row r="19" spans="1:9" x14ac:dyDescent="0.2">
      <c r="A19" s="36"/>
      <c r="B19" s="25"/>
      <c r="C19" s="27"/>
      <c r="D19" s="37"/>
      <c r="E19" s="36"/>
      <c r="F19" s="25"/>
      <c r="G19" s="25"/>
      <c r="H19" s="45"/>
    </row>
    <row r="20" spans="1:9" x14ac:dyDescent="0.2">
      <c r="A20" s="36" t="s">
        <v>97</v>
      </c>
      <c r="B20" s="25" t="s">
        <v>98</v>
      </c>
      <c r="C20" s="27" t="s">
        <v>121</v>
      </c>
      <c r="D20" s="37">
        <v>485863.75</v>
      </c>
      <c r="E20" s="36"/>
      <c r="F20" s="25"/>
      <c r="G20" s="25"/>
      <c r="H20" s="45"/>
    </row>
    <row r="21" spans="1:9" x14ac:dyDescent="0.2">
      <c r="A21" s="36" t="s">
        <v>97</v>
      </c>
      <c r="B21" s="25" t="s">
        <v>98</v>
      </c>
      <c r="C21" s="27" t="s">
        <v>122</v>
      </c>
      <c r="D21" s="37">
        <v>2293242.87</v>
      </c>
      <c r="E21" s="36" t="s">
        <v>112</v>
      </c>
      <c r="F21" s="25" t="s">
        <v>113</v>
      </c>
      <c r="G21" s="25" t="s">
        <v>122</v>
      </c>
      <c r="H21" s="45">
        <v>9524.81</v>
      </c>
    </row>
    <row r="22" spans="1:9" x14ac:dyDescent="0.2">
      <c r="A22" s="36" t="s">
        <v>97</v>
      </c>
      <c r="B22" s="25" t="s">
        <v>98</v>
      </c>
      <c r="C22" s="27" t="s">
        <v>139</v>
      </c>
      <c r="D22" s="37">
        <v>0</v>
      </c>
      <c r="E22" s="36"/>
      <c r="F22" s="25"/>
      <c r="G22" s="25"/>
      <c r="H22" s="45"/>
    </row>
    <row r="23" spans="1:9" x14ac:dyDescent="0.2">
      <c r="A23" s="36"/>
      <c r="B23" s="25"/>
      <c r="C23" s="27"/>
      <c r="D23" s="37"/>
      <c r="E23" s="36"/>
      <c r="F23" s="25"/>
      <c r="G23" s="25"/>
      <c r="H23" s="45"/>
    </row>
    <row r="24" spans="1:9" x14ac:dyDescent="0.2">
      <c r="A24" s="36" t="s">
        <v>97</v>
      </c>
      <c r="B24" s="25" t="s">
        <v>98</v>
      </c>
      <c r="C24" s="27" t="s">
        <v>140</v>
      </c>
      <c r="D24" s="37">
        <v>80000</v>
      </c>
      <c r="E24" s="36"/>
      <c r="F24" s="25"/>
      <c r="G24" s="25"/>
      <c r="H24" s="45"/>
    </row>
    <row r="25" spans="1:9" x14ac:dyDescent="0.2">
      <c r="A25" s="36" t="s">
        <v>97</v>
      </c>
      <c r="B25" s="25" t="s">
        <v>98</v>
      </c>
      <c r="C25" s="27" t="s">
        <v>123</v>
      </c>
      <c r="D25" s="37">
        <v>22097.11</v>
      </c>
      <c r="E25" s="36"/>
      <c r="F25" s="25"/>
      <c r="G25" s="25"/>
      <c r="H25" s="45"/>
    </row>
    <row r="26" spans="1:9" x14ac:dyDescent="0.2">
      <c r="A26" s="36"/>
      <c r="B26" s="25"/>
      <c r="C26" s="27"/>
      <c r="D26" s="37">
        <v>852.45</v>
      </c>
      <c r="E26" s="36"/>
      <c r="F26" s="25"/>
      <c r="G26" s="25"/>
      <c r="H26" s="45"/>
    </row>
    <row r="27" spans="1:9" x14ac:dyDescent="0.2">
      <c r="A27" s="36" t="s">
        <v>97</v>
      </c>
      <c r="B27" s="25" t="s">
        <v>98</v>
      </c>
      <c r="C27" s="27" t="s">
        <v>124</v>
      </c>
      <c r="D27" s="37">
        <v>11514.83</v>
      </c>
      <c r="E27" s="36"/>
      <c r="F27" s="25"/>
      <c r="G27" s="25"/>
      <c r="H27" s="45"/>
    </row>
    <row r="28" spans="1:9" x14ac:dyDescent="0.2">
      <c r="A28" s="36"/>
      <c r="B28" s="25"/>
      <c r="C28" s="27"/>
      <c r="D28" s="37"/>
      <c r="E28" s="36"/>
      <c r="F28" s="25"/>
      <c r="G28" s="25"/>
      <c r="H28" s="45"/>
    </row>
    <row r="29" spans="1:9" ht="13.5" thickBot="1" x14ac:dyDescent="0.25">
      <c r="A29" s="38" t="s">
        <v>97</v>
      </c>
      <c r="B29" s="39" t="s">
        <v>98</v>
      </c>
      <c r="C29" s="40" t="s">
        <v>109</v>
      </c>
      <c r="D29" s="41">
        <v>856666.24</v>
      </c>
      <c r="E29" s="38" t="s">
        <v>112</v>
      </c>
      <c r="F29" s="39" t="s">
        <v>113</v>
      </c>
      <c r="G29" s="39" t="s">
        <v>109</v>
      </c>
      <c r="H29" s="51">
        <v>600</v>
      </c>
      <c r="I29" s="29">
        <f>SUM(D4:D29)+SUM(H4:H29)</f>
        <v>12013369.149999999</v>
      </c>
    </row>
    <row r="30" spans="1:9" x14ac:dyDescent="0.2">
      <c r="A30" s="36" t="s">
        <v>97</v>
      </c>
      <c r="B30" s="25" t="s">
        <v>98</v>
      </c>
      <c r="C30" s="27" t="s">
        <v>128</v>
      </c>
      <c r="D30" s="37">
        <v>73088.92</v>
      </c>
      <c r="E30" s="36"/>
      <c r="F30" s="25"/>
      <c r="G30" s="25"/>
      <c r="H30" s="48"/>
      <c r="I30" s="29"/>
    </row>
    <row r="31" spans="1:9" x14ac:dyDescent="0.2">
      <c r="A31" s="36"/>
      <c r="B31" s="25"/>
      <c r="C31" s="27"/>
      <c r="D31" s="37"/>
      <c r="E31" s="36"/>
      <c r="F31" s="25"/>
      <c r="G31" s="25"/>
      <c r="H31" s="48"/>
      <c r="I31" s="29"/>
    </row>
    <row r="32" spans="1:9" x14ac:dyDescent="0.2">
      <c r="A32" s="36"/>
      <c r="B32" s="25"/>
      <c r="C32" s="27"/>
      <c r="D32" s="37"/>
      <c r="E32" s="36"/>
      <c r="F32" s="25"/>
      <c r="G32" s="25"/>
      <c r="H32" s="48"/>
      <c r="I32" s="29"/>
    </row>
    <row r="33" spans="1:9" x14ac:dyDescent="0.2">
      <c r="A33" s="36"/>
      <c r="B33" s="25"/>
      <c r="C33" s="27"/>
      <c r="D33" s="37"/>
      <c r="E33" s="36"/>
      <c r="F33" s="25"/>
      <c r="G33" s="25"/>
      <c r="H33" s="48"/>
      <c r="I33" s="29"/>
    </row>
    <row r="34" spans="1:9" ht="13.5" thickBot="1" x14ac:dyDescent="0.25">
      <c r="A34" s="36" t="s">
        <v>97</v>
      </c>
      <c r="B34" s="25" t="s">
        <v>98</v>
      </c>
      <c r="C34" s="27" t="s">
        <v>127</v>
      </c>
      <c r="D34" s="37">
        <v>345519.7</v>
      </c>
      <c r="E34" s="36"/>
      <c r="F34" s="25"/>
      <c r="G34" s="25"/>
      <c r="H34" s="48"/>
      <c r="I34" s="29">
        <f>+D34+D30</f>
        <v>418608.62</v>
      </c>
    </row>
    <row r="35" spans="1:9" x14ac:dyDescent="0.2">
      <c r="A35" s="33" t="s">
        <v>97</v>
      </c>
      <c r="B35" s="34" t="s">
        <v>98</v>
      </c>
      <c r="C35" s="42" t="s">
        <v>110</v>
      </c>
      <c r="D35" s="35">
        <v>60662808.700000003</v>
      </c>
      <c r="E35" s="33"/>
      <c r="F35" s="34"/>
      <c r="G35" s="34"/>
      <c r="H35" s="44"/>
    </row>
    <row r="36" spans="1:9" x14ac:dyDescent="0.2">
      <c r="A36" s="36" t="s">
        <v>97</v>
      </c>
      <c r="B36" s="25" t="s">
        <v>98</v>
      </c>
      <c r="C36" s="27" t="s">
        <v>111</v>
      </c>
      <c r="D36" s="37">
        <v>13685089.43</v>
      </c>
      <c r="E36" s="36" t="s">
        <v>112</v>
      </c>
      <c r="F36" s="25" t="s">
        <v>113</v>
      </c>
      <c r="G36" s="25" t="s">
        <v>111</v>
      </c>
      <c r="H36" s="47">
        <v>105875</v>
      </c>
    </row>
    <row r="37" spans="1:9" x14ac:dyDescent="0.2">
      <c r="A37" s="36" t="s">
        <v>97</v>
      </c>
      <c r="B37" s="25" t="s">
        <v>98</v>
      </c>
      <c r="C37" s="27" t="s">
        <v>136</v>
      </c>
      <c r="D37" s="37">
        <v>72448.05</v>
      </c>
      <c r="E37" s="36"/>
      <c r="F37" s="25"/>
      <c r="G37" s="25"/>
      <c r="H37" s="45"/>
    </row>
    <row r="38" spans="1:9" ht="13.5" thickBot="1" x14ac:dyDescent="0.25">
      <c r="A38" s="38"/>
      <c r="B38" s="39"/>
      <c r="C38" s="40"/>
      <c r="D38" s="41"/>
      <c r="E38" s="38"/>
      <c r="F38" s="39"/>
      <c r="G38" s="39"/>
      <c r="H38" s="46"/>
      <c r="I38" s="29">
        <f>SUM(D35:D38)+H36</f>
        <v>74526221.179999992</v>
      </c>
    </row>
    <row r="39" spans="1:9" x14ac:dyDescent="0.2">
      <c r="A39" s="25"/>
      <c r="B39" s="25"/>
      <c r="C39" s="27"/>
      <c r="D39" s="28"/>
      <c r="E39" s="25"/>
      <c r="F39" s="25"/>
      <c r="I39" s="50">
        <f>SUM(I2:I38)</f>
        <v>147570187.77999997</v>
      </c>
    </row>
    <row r="40" spans="1:9" x14ac:dyDescent="0.2">
      <c r="A40" s="25"/>
      <c r="B40" s="25"/>
      <c r="C40" s="27"/>
      <c r="D40" s="28"/>
      <c r="E40" s="25"/>
      <c r="F40" s="25"/>
    </row>
    <row r="41" spans="1:9" x14ac:dyDescent="0.2">
      <c r="A41" s="25"/>
      <c r="B41" s="25"/>
      <c r="C41" s="27"/>
      <c r="D41" s="28"/>
      <c r="E41" s="25"/>
      <c r="F41" s="25"/>
    </row>
    <row r="42" spans="1:9" x14ac:dyDescent="0.2">
      <c r="A42" s="25"/>
      <c r="B42" s="25"/>
      <c r="C42" s="27"/>
      <c r="D42" s="28"/>
      <c r="E42" s="25"/>
      <c r="F42" s="25"/>
    </row>
    <row r="43" spans="1:9" x14ac:dyDescent="0.2">
      <c r="A43" s="25"/>
      <c r="B43" s="25"/>
      <c r="C43" s="27"/>
      <c r="D43" s="28"/>
      <c r="E43" s="25"/>
      <c r="F43" s="25"/>
    </row>
    <row r="44" spans="1:9" x14ac:dyDescent="0.2">
      <c r="A44" s="25"/>
      <c r="B44" s="25"/>
      <c r="C44" s="27"/>
      <c r="D44" s="28"/>
      <c r="E44" s="25"/>
      <c r="F44" s="25"/>
    </row>
    <row r="45" spans="1:9" x14ac:dyDescent="0.2">
      <c r="A45" s="25"/>
      <c r="B45" s="25"/>
      <c r="C45" s="27"/>
      <c r="D45" s="28"/>
      <c r="E45" s="25"/>
      <c r="F45" s="25"/>
    </row>
    <row r="46" spans="1:9" x14ac:dyDescent="0.2">
      <c r="A46" s="25"/>
      <c r="B46" s="25"/>
      <c r="C46" s="27"/>
      <c r="D46" s="28"/>
      <c r="E46" s="25"/>
      <c r="F46" s="25"/>
    </row>
    <row r="47" spans="1:9" x14ac:dyDescent="0.2">
      <c r="A47" s="25"/>
      <c r="B47" s="25"/>
      <c r="C47" s="27"/>
      <c r="D47" s="28"/>
      <c r="E47" s="25"/>
      <c r="F47" s="25"/>
    </row>
    <row r="48" spans="1:9" x14ac:dyDescent="0.2">
      <c r="A48" s="25"/>
      <c r="B48" s="25"/>
      <c r="C48" s="27"/>
      <c r="D48" s="28"/>
      <c r="E48" s="25"/>
      <c r="F48" s="25"/>
    </row>
    <row r="49" spans="1:6" x14ac:dyDescent="0.2">
      <c r="A49" s="25"/>
      <c r="B49" s="25"/>
      <c r="C49" s="27"/>
      <c r="D49" s="28"/>
      <c r="E49" s="25"/>
      <c r="F49" s="25"/>
    </row>
    <row r="50" spans="1:6" x14ac:dyDescent="0.2">
      <c r="A50" s="25"/>
      <c r="B50" s="25"/>
      <c r="C50" s="27"/>
      <c r="D50" s="28"/>
      <c r="E50" s="28"/>
      <c r="F50" s="25"/>
    </row>
    <row r="51" spans="1:6" x14ac:dyDescent="0.2">
      <c r="A51" s="25"/>
      <c r="B51" s="25"/>
      <c r="C51" s="27"/>
      <c r="D51" s="28"/>
      <c r="E51" s="25"/>
      <c r="F51" s="25"/>
    </row>
    <row r="52" spans="1:6" x14ac:dyDescent="0.2">
      <c r="A52" s="25"/>
      <c r="B52" s="25"/>
      <c r="C52" s="27"/>
      <c r="D52" s="28"/>
      <c r="E52" s="25"/>
      <c r="F52" s="25"/>
    </row>
    <row r="53" spans="1:6" x14ac:dyDescent="0.2">
      <c r="A53" s="25"/>
      <c r="B53" s="25"/>
      <c r="C53" s="27"/>
      <c r="D53" s="28"/>
      <c r="E53" s="25"/>
      <c r="F53" s="25"/>
    </row>
    <row r="54" spans="1:6" s="26" customFormat="1" ht="11.25" x14ac:dyDescent="0.2">
      <c r="A54" s="25"/>
      <c r="B54" s="25"/>
      <c r="C54" s="27"/>
      <c r="D54" s="28"/>
      <c r="E54" s="28"/>
      <c r="F54" s="25"/>
    </row>
    <row r="55" spans="1:6" s="26" customFormat="1" ht="11.25" x14ac:dyDescent="0.2">
      <c r="A55" s="25"/>
      <c r="B55" s="25"/>
      <c r="C55" s="27"/>
      <c r="D55" s="28"/>
      <c r="E55" s="28"/>
      <c r="F55" s="25"/>
    </row>
    <row r="56" spans="1:6" s="26" customFormat="1" ht="11.25" x14ac:dyDescent="0.2">
      <c r="A56" s="25"/>
      <c r="B56" s="25"/>
      <c r="C56" s="25"/>
      <c r="D56" s="28"/>
      <c r="E56" s="25"/>
      <c r="F56" s="25"/>
    </row>
    <row r="57" spans="1:6" s="26" customFormat="1" ht="11.25" x14ac:dyDescent="0.2">
      <c r="A57" s="25"/>
      <c r="B57" s="25"/>
      <c r="C57" s="25"/>
      <c r="D57" s="28"/>
      <c r="E57" s="28"/>
      <c r="F57" s="25"/>
    </row>
    <row r="58" spans="1:6" s="26" customFormat="1" ht="11.25" x14ac:dyDescent="0.2">
      <c r="A58" s="25"/>
      <c r="B58" s="25"/>
      <c r="C58" s="25"/>
      <c r="D58" s="28">
        <f>'TesGer - Jul'!I3</f>
        <v>60611988.829999998</v>
      </c>
      <c r="E58" s="28"/>
      <c r="F58" s="25"/>
    </row>
    <row r="59" spans="1:6" s="26" customFormat="1" ht="11.25" x14ac:dyDescent="0.2">
      <c r="A59" s="25"/>
      <c r="B59" s="25"/>
      <c r="C59" s="25"/>
      <c r="D59" s="30"/>
      <c r="E59" s="25"/>
      <c r="F59" s="25"/>
    </row>
    <row r="60" spans="1:6" s="26" customFormat="1" ht="11.25" x14ac:dyDescent="0.2">
      <c r="A60" s="25"/>
      <c r="B60" s="25"/>
      <c r="C60" s="25"/>
      <c r="D60" s="30"/>
      <c r="E60" s="25"/>
      <c r="F60" s="25"/>
    </row>
    <row r="61" spans="1:6" s="26" customFormat="1" ht="11.25" x14ac:dyDescent="0.2">
      <c r="A61" s="25"/>
      <c r="B61" s="25"/>
      <c r="C61" s="25"/>
      <c r="D61" s="30"/>
      <c r="E61" s="28"/>
      <c r="F61" s="25"/>
    </row>
    <row r="62" spans="1:6" s="26" customFormat="1" ht="11.25" x14ac:dyDescent="0.2">
      <c r="A62" s="25"/>
      <c r="B62" s="25"/>
      <c r="C62" s="25"/>
      <c r="D62" s="30"/>
      <c r="E62" s="28"/>
      <c r="F62" s="25"/>
    </row>
    <row r="63" spans="1:6" s="26" customFormat="1" ht="11.25" x14ac:dyDescent="0.2">
      <c r="A63" s="25"/>
      <c r="B63" s="25"/>
      <c r="C63" s="25"/>
      <c r="D63" s="30"/>
      <c r="E63" s="31"/>
      <c r="F63" s="25"/>
    </row>
    <row r="64" spans="1:6" s="26" customFormat="1" ht="11.25" x14ac:dyDescent="0.2">
      <c r="A64" s="25"/>
      <c r="B64" s="25"/>
      <c r="C64" s="25"/>
      <c r="D64" s="30"/>
      <c r="E64" s="28"/>
      <c r="F64" s="25"/>
    </row>
    <row r="65" spans="1:6" s="26" customFormat="1" ht="11.25" x14ac:dyDescent="0.2">
      <c r="A65" s="25"/>
      <c r="B65" s="25"/>
      <c r="C65" s="25"/>
      <c r="D65" s="30"/>
      <c r="E65" s="28"/>
      <c r="F65" s="25"/>
    </row>
    <row r="66" spans="1:6" s="26" customFormat="1" ht="11.25" x14ac:dyDescent="0.2">
      <c r="A66" s="25"/>
      <c r="B66" s="25"/>
      <c r="C66" s="25"/>
      <c r="D66" s="28"/>
      <c r="E66" s="32"/>
      <c r="F66" s="25"/>
    </row>
    <row r="67" spans="1:6" s="26" customFormat="1" ht="11.25" x14ac:dyDescent="0.2">
      <c r="A67" s="25"/>
      <c r="B67" s="25"/>
      <c r="C67" s="25"/>
      <c r="D67" s="28"/>
      <c r="E67" s="25"/>
      <c r="F67" s="25"/>
    </row>
    <row r="68" spans="1:6" s="26" customFormat="1" ht="11.25" x14ac:dyDescent="0.2">
      <c r="A68" s="25"/>
      <c r="B68" s="25"/>
      <c r="C68" s="25"/>
      <c r="D68" s="28"/>
      <c r="E68" s="25"/>
      <c r="F68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workbookViewId="0">
      <selection activeCell="A3" sqref="A3"/>
    </sheetView>
  </sheetViews>
  <sheetFormatPr defaultRowHeight="12.75" x14ac:dyDescent="0.2"/>
  <cols>
    <col min="1" max="1" width="6.140625" bestFit="1" customWidth="1"/>
    <col min="2" max="2" width="30.28515625" bestFit="1" customWidth="1"/>
    <col min="3" max="3" width="16.42578125" customWidth="1"/>
    <col min="4" max="4" width="16.140625" style="7" customWidth="1"/>
    <col min="5" max="5" width="6.140625" style="26" bestFit="1" customWidth="1"/>
    <col min="6" max="6" width="34.85546875" style="26" bestFit="1" customWidth="1"/>
    <col min="7" max="7" width="13.140625" style="26" bestFit="1" customWidth="1"/>
    <col min="8" max="8" width="9.7109375" style="26" bestFit="1" customWidth="1"/>
    <col min="9" max="9" width="12.42578125" style="26" customWidth="1"/>
    <col min="11" max="11" width="13.42578125" bestFit="1" customWidth="1"/>
  </cols>
  <sheetData>
    <row r="1" spans="1:9" x14ac:dyDescent="0.2">
      <c r="A1" s="33" t="s">
        <v>97</v>
      </c>
      <c r="B1" s="34" t="s">
        <v>98</v>
      </c>
      <c r="C1" s="34" t="s">
        <v>99</v>
      </c>
      <c r="D1" s="35">
        <v>37409761.130000003</v>
      </c>
      <c r="E1" s="25"/>
      <c r="F1" s="25"/>
    </row>
    <row r="2" spans="1:9" x14ac:dyDescent="0.2">
      <c r="A2" s="36" t="s">
        <v>97</v>
      </c>
      <c r="B2" s="25" t="s">
        <v>98</v>
      </c>
      <c r="C2" s="25" t="s">
        <v>100</v>
      </c>
      <c r="D2" s="37">
        <v>15104535.57</v>
      </c>
      <c r="E2" s="25"/>
      <c r="F2" s="25"/>
    </row>
    <row r="3" spans="1:9" ht="13.5" thickBot="1" x14ac:dyDescent="0.25">
      <c r="A3" s="38" t="s">
        <v>97</v>
      </c>
      <c r="B3" s="39" t="s">
        <v>98</v>
      </c>
      <c r="C3" s="40" t="s">
        <v>101</v>
      </c>
      <c r="D3" s="41">
        <v>6854113.1799999997</v>
      </c>
      <c r="E3" s="28"/>
      <c r="F3" s="25"/>
      <c r="G3" s="25"/>
      <c r="H3" s="25"/>
      <c r="I3" s="29">
        <f>SUM(D1:D3)</f>
        <v>59368409.880000003</v>
      </c>
    </row>
    <row r="4" spans="1:9" x14ac:dyDescent="0.2">
      <c r="A4" s="33" t="s">
        <v>97</v>
      </c>
      <c r="B4" s="34" t="s">
        <v>98</v>
      </c>
      <c r="C4" s="42" t="s">
        <v>102</v>
      </c>
      <c r="D4" s="35">
        <v>65493.62</v>
      </c>
      <c r="E4" s="43"/>
      <c r="F4" s="34"/>
      <c r="G4" s="34"/>
      <c r="H4" s="44"/>
    </row>
    <row r="5" spans="1:9" x14ac:dyDescent="0.2">
      <c r="A5" s="36" t="s">
        <v>97</v>
      </c>
      <c r="B5" s="25" t="s">
        <v>98</v>
      </c>
      <c r="C5" s="27" t="s">
        <v>103</v>
      </c>
      <c r="D5" s="37">
        <v>2453895.66</v>
      </c>
      <c r="E5" s="36"/>
      <c r="F5" s="25"/>
      <c r="G5" s="25"/>
      <c r="H5" s="45"/>
    </row>
    <row r="6" spans="1:9" x14ac:dyDescent="0.2">
      <c r="A6" s="36" t="s">
        <v>97</v>
      </c>
      <c r="B6" s="25" t="s">
        <v>98</v>
      </c>
      <c r="C6" s="27" t="s">
        <v>104</v>
      </c>
      <c r="D6" s="37">
        <v>254625.12</v>
      </c>
      <c r="E6" s="36"/>
      <c r="F6" s="25"/>
      <c r="G6" s="25"/>
      <c r="H6" s="45"/>
    </row>
    <row r="7" spans="1:9" x14ac:dyDescent="0.2">
      <c r="A7" s="36" t="s">
        <v>97</v>
      </c>
      <c r="B7" s="25" t="s">
        <v>98</v>
      </c>
      <c r="C7" s="27" t="s">
        <v>105</v>
      </c>
      <c r="D7" s="37">
        <v>2845751.3</v>
      </c>
      <c r="E7" s="36"/>
      <c r="F7" s="25"/>
      <c r="G7" s="25"/>
      <c r="H7" s="45"/>
    </row>
    <row r="8" spans="1:9" x14ac:dyDescent="0.2">
      <c r="A8" s="36" t="s">
        <v>97</v>
      </c>
      <c r="B8" s="25" t="s">
        <v>98</v>
      </c>
      <c r="C8" s="27" t="s">
        <v>106</v>
      </c>
      <c r="D8" s="37">
        <v>211425.77</v>
      </c>
      <c r="E8" s="36" t="s">
        <v>112</v>
      </c>
      <c r="F8" s="25" t="s">
        <v>113</v>
      </c>
      <c r="G8" s="25" t="s">
        <v>106</v>
      </c>
      <c r="H8" s="45">
        <v>34212.42</v>
      </c>
    </row>
    <row r="9" spans="1:9" x14ac:dyDescent="0.2">
      <c r="A9" s="36" t="s">
        <v>97</v>
      </c>
      <c r="B9" s="25" t="s">
        <v>98</v>
      </c>
      <c r="C9" s="27" t="s">
        <v>107</v>
      </c>
      <c r="D9" s="37">
        <v>37492.94</v>
      </c>
      <c r="E9" s="36" t="s">
        <v>112</v>
      </c>
      <c r="F9" s="25" t="s">
        <v>113</v>
      </c>
      <c r="G9" s="25" t="s">
        <v>107</v>
      </c>
      <c r="H9" s="45">
        <v>15101.69</v>
      </c>
    </row>
    <row r="10" spans="1:9" x14ac:dyDescent="0.2">
      <c r="A10" s="36" t="s">
        <v>97</v>
      </c>
      <c r="B10" s="25" t="s">
        <v>98</v>
      </c>
      <c r="C10" s="27" t="s">
        <v>114</v>
      </c>
      <c r="D10" s="37">
        <v>32577.68</v>
      </c>
      <c r="E10" s="36"/>
      <c r="F10" s="25"/>
      <c r="G10" s="25"/>
      <c r="H10" s="45"/>
    </row>
    <row r="11" spans="1:9" x14ac:dyDescent="0.2">
      <c r="A11" s="36" t="s">
        <v>97</v>
      </c>
      <c r="B11" s="25" t="s">
        <v>98</v>
      </c>
      <c r="C11" s="27" t="s">
        <v>108</v>
      </c>
      <c r="D11" s="37">
        <v>247945.13</v>
      </c>
      <c r="E11" s="36"/>
      <c r="F11" s="25"/>
      <c r="G11" s="25"/>
      <c r="H11" s="45"/>
    </row>
    <row r="12" spans="1:9" x14ac:dyDescent="0.2">
      <c r="A12" s="36" t="s">
        <v>97</v>
      </c>
      <c r="B12" s="25" t="s">
        <v>98</v>
      </c>
      <c r="C12" s="27" t="s">
        <v>115</v>
      </c>
      <c r="D12" s="37">
        <v>81411.08</v>
      </c>
      <c r="E12" s="36"/>
      <c r="F12" s="25"/>
      <c r="G12" s="25"/>
      <c r="H12" s="45"/>
    </row>
    <row r="13" spans="1:9" x14ac:dyDescent="0.2">
      <c r="A13" s="36" t="s">
        <v>97</v>
      </c>
      <c r="B13" s="25" t="s">
        <v>98</v>
      </c>
      <c r="C13" s="27" t="s">
        <v>116</v>
      </c>
      <c r="D13" s="37">
        <v>410448.87</v>
      </c>
      <c r="E13" s="36"/>
      <c r="F13" s="25"/>
      <c r="G13" s="25"/>
      <c r="H13" s="45"/>
    </row>
    <row r="14" spans="1:9" x14ac:dyDescent="0.2">
      <c r="A14" s="36" t="s">
        <v>97</v>
      </c>
      <c r="B14" s="25" t="s">
        <v>98</v>
      </c>
      <c r="C14" s="27" t="s">
        <v>125</v>
      </c>
      <c r="D14" s="37">
        <v>462.48</v>
      </c>
      <c r="E14" s="36"/>
      <c r="F14" s="25"/>
      <c r="G14" s="25"/>
      <c r="H14" s="45"/>
    </row>
    <row r="15" spans="1:9" x14ac:dyDescent="0.2">
      <c r="A15" s="36" t="s">
        <v>97</v>
      </c>
      <c r="B15" s="25" t="s">
        <v>98</v>
      </c>
      <c r="C15" s="27" t="s">
        <v>117</v>
      </c>
      <c r="D15" s="37">
        <v>21266.81</v>
      </c>
      <c r="E15" s="36"/>
      <c r="F15" s="25"/>
      <c r="G15" s="25"/>
      <c r="H15" s="45"/>
    </row>
    <row r="16" spans="1:9" x14ac:dyDescent="0.2">
      <c r="A16" s="36" t="s">
        <v>97</v>
      </c>
      <c r="B16" s="25" t="s">
        <v>98</v>
      </c>
      <c r="C16" s="27" t="s">
        <v>118</v>
      </c>
      <c r="D16" s="37">
        <v>513607.78</v>
      </c>
      <c r="E16" s="36"/>
      <c r="F16" s="25"/>
      <c r="G16" s="25"/>
      <c r="H16" s="45"/>
    </row>
    <row r="17" spans="1:9" x14ac:dyDescent="0.2">
      <c r="A17" s="36" t="s">
        <v>97</v>
      </c>
      <c r="B17" s="25" t="s">
        <v>98</v>
      </c>
      <c r="C17" s="27" t="s">
        <v>119</v>
      </c>
      <c r="D17" s="37">
        <v>13821.85</v>
      </c>
      <c r="E17" s="36"/>
      <c r="F17" s="25"/>
      <c r="G17" s="25"/>
      <c r="H17" s="45"/>
    </row>
    <row r="18" spans="1:9" x14ac:dyDescent="0.2">
      <c r="A18" s="36" t="s">
        <v>97</v>
      </c>
      <c r="B18" s="25" t="s">
        <v>98</v>
      </c>
      <c r="C18" s="27" t="s">
        <v>120</v>
      </c>
      <c r="D18" s="37">
        <v>254090.98</v>
      </c>
      <c r="E18" s="36"/>
      <c r="F18" s="25"/>
      <c r="G18" s="25"/>
      <c r="H18" s="45"/>
    </row>
    <row r="19" spans="1:9" x14ac:dyDescent="0.2">
      <c r="A19" s="36"/>
      <c r="B19" s="25"/>
      <c r="C19" s="27"/>
      <c r="D19" s="37"/>
      <c r="E19" s="36"/>
      <c r="F19" s="25"/>
      <c r="G19" s="25"/>
      <c r="H19" s="45"/>
    </row>
    <row r="20" spans="1:9" x14ac:dyDescent="0.2">
      <c r="A20" s="36" t="s">
        <v>97</v>
      </c>
      <c r="B20" s="25" t="s">
        <v>98</v>
      </c>
      <c r="C20" s="27" t="s">
        <v>121</v>
      </c>
      <c r="D20" s="37">
        <v>660745.24</v>
      </c>
      <c r="E20" s="36"/>
      <c r="F20" s="25"/>
      <c r="G20" s="25"/>
      <c r="H20" s="45"/>
    </row>
    <row r="21" spans="1:9" x14ac:dyDescent="0.2">
      <c r="A21" s="36" t="s">
        <v>97</v>
      </c>
      <c r="B21" s="25" t="s">
        <v>98</v>
      </c>
      <c r="C21" s="27" t="s">
        <v>122</v>
      </c>
      <c r="D21" s="37">
        <v>1672680.39</v>
      </c>
      <c r="E21" s="36" t="s">
        <v>112</v>
      </c>
      <c r="F21" s="25" t="s">
        <v>113</v>
      </c>
      <c r="G21" s="25" t="s">
        <v>122</v>
      </c>
      <c r="H21" s="45">
        <v>58813.26</v>
      </c>
    </row>
    <row r="22" spans="1:9" x14ac:dyDescent="0.2">
      <c r="A22" s="36" t="s">
        <v>97</v>
      </c>
      <c r="B22" s="25" t="s">
        <v>98</v>
      </c>
      <c r="C22" s="27" t="s">
        <v>139</v>
      </c>
      <c r="D22" s="37">
        <v>0</v>
      </c>
      <c r="E22" s="36"/>
      <c r="F22" s="25"/>
      <c r="G22" s="25"/>
      <c r="H22" s="45"/>
    </row>
    <row r="23" spans="1:9" x14ac:dyDescent="0.2">
      <c r="A23" s="36"/>
      <c r="B23" s="25"/>
      <c r="C23" s="27"/>
      <c r="D23" s="37"/>
      <c r="E23" s="36"/>
      <c r="F23" s="25"/>
      <c r="G23" s="25"/>
      <c r="H23" s="45"/>
    </row>
    <row r="24" spans="1:9" x14ac:dyDescent="0.2">
      <c r="A24" s="36" t="s">
        <v>97</v>
      </c>
      <c r="B24" s="25" t="s">
        <v>98</v>
      </c>
      <c r="C24" s="27" t="s">
        <v>140</v>
      </c>
      <c r="D24" s="37">
        <v>44913.72</v>
      </c>
      <c r="E24" s="36"/>
      <c r="F24" s="25"/>
      <c r="G24" s="25"/>
      <c r="H24" s="45"/>
    </row>
    <row r="25" spans="1:9" x14ac:dyDescent="0.2">
      <c r="A25" s="36" t="s">
        <v>97</v>
      </c>
      <c r="B25" s="25" t="s">
        <v>98</v>
      </c>
      <c r="C25" s="27" t="s">
        <v>123</v>
      </c>
      <c r="D25" s="37">
        <v>18002.14</v>
      </c>
      <c r="E25" s="36"/>
      <c r="F25" s="25"/>
      <c r="G25" s="25"/>
      <c r="H25" s="45"/>
    </row>
    <row r="26" spans="1:9" x14ac:dyDescent="0.2">
      <c r="A26" s="36"/>
      <c r="B26" s="25"/>
      <c r="C26" s="27"/>
      <c r="D26" s="37">
        <v>3624</v>
      </c>
      <c r="E26" s="36"/>
      <c r="F26" s="25"/>
      <c r="G26" s="25"/>
      <c r="H26" s="45"/>
    </row>
    <row r="27" spans="1:9" x14ac:dyDescent="0.2">
      <c r="A27" s="36" t="s">
        <v>97</v>
      </c>
      <c r="B27" s="25" t="s">
        <v>98</v>
      </c>
      <c r="C27" s="27" t="s">
        <v>124</v>
      </c>
      <c r="D27" s="37">
        <v>121761.48</v>
      </c>
      <c r="E27" s="36"/>
      <c r="F27" s="25"/>
      <c r="G27" s="25"/>
      <c r="H27" s="45"/>
    </row>
    <row r="28" spans="1:9" x14ac:dyDescent="0.2">
      <c r="A28" s="36"/>
      <c r="B28" s="25"/>
      <c r="C28" s="27"/>
      <c r="D28" s="37"/>
      <c r="E28" s="36"/>
      <c r="F28" s="25"/>
      <c r="G28" s="25"/>
      <c r="H28" s="45"/>
    </row>
    <row r="29" spans="1:9" ht="13.5" thickBot="1" x14ac:dyDescent="0.25">
      <c r="A29" s="38" t="s">
        <v>97</v>
      </c>
      <c r="B29" s="39" t="s">
        <v>98</v>
      </c>
      <c r="C29" s="40" t="s">
        <v>109</v>
      </c>
      <c r="D29" s="41">
        <v>768572.82</v>
      </c>
      <c r="E29" s="38" t="s">
        <v>112</v>
      </c>
      <c r="F29" s="39" t="s">
        <v>113</v>
      </c>
      <c r="G29" s="39" t="s">
        <v>109</v>
      </c>
      <c r="H29" s="51">
        <v>769.99</v>
      </c>
      <c r="I29" s="29">
        <f>SUM(D4:D29)+SUM(H4:H29)</f>
        <v>10843514.220000003</v>
      </c>
    </row>
    <row r="30" spans="1:9" x14ac:dyDescent="0.2">
      <c r="A30" s="36" t="s">
        <v>97</v>
      </c>
      <c r="B30" s="25" t="s">
        <v>98</v>
      </c>
      <c r="C30" s="27" t="s">
        <v>128</v>
      </c>
      <c r="D30" s="37">
        <v>34183.72</v>
      </c>
      <c r="E30" s="36"/>
      <c r="F30" s="25"/>
      <c r="G30" s="25"/>
      <c r="H30" s="48"/>
      <c r="I30" s="29"/>
    </row>
    <row r="31" spans="1:9" x14ac:dyDescent="0.2">
      <c r="A31" s="36"/>
      <c r="B31" s="25"/>
      <c r="C31" s="27"/>
      <c r="D31" s="37"/>
      <c r="E31" s="36"/>
      <c r="F31" s="25"/>
      <c r="G31" s="25"/>
      <c r="H31" s="48"/>
      <c r="I31" s="29"/>
    </row>
    <row r="32" spans="1:9" x14ac:dyDescent="0.2">
      <c r="A32" s="36"/>
      <c r="B32" s="25"/>
      <c r="C32" s="27"/>
      <c r="D32" s="37"/>
      <c r="E32" s="36"/>
      <c r="F32" s="25"/>
      <c r="G32" s="25"/>
      <c r="H32" s="48"/>
      <c r="I32" s="29"/>
    </row>
    <row r="33" spans="1:9" x14ac:dyDescent="0.2">
      <c r="A33" s="36"/>
      <c r="B33" s="25"/>
      <c r="C33" s="27"/>
      <c r="D33" s="37"/>
      <c r="E33" s="36"/>
      <c r="F33" s="25"/>
      <c r="G33" s="25"/>
      <c r="H33" s="48"/>
      <c r="I33" s="29"/>
    </row>
    <row r="34" spans="1:9" ht="13.5" thickBot="1" x14ac:dyDescent="0.25">
      <c r="A34" s="36" t="s">
        <v>97</v>
      </c>
      <c r="B34" s="25" t="s">
        <v>98</v>
      </c>
      <c r="C34" s="27" t="s">
        <v>127</v>
      </c>
      <c r="D34" s="37">
        <v>20640</v>
      </c>
      <c r="E34" s="36"/>
      <c r="F34" s="25"/>
      <c r="G34" s="25"/>
      <c r="H34" s="48"/>
      <c r="I34" s="29">
        <f>+D34+D30</f>
        <v>54823.72</v>
      </c>
    </row>
    <row r="35" spans="1:9" x14ac:dyDescent="0.2">
      <c r="A35" s="33" t="s">
        <v>97</v>
      </c>
      <c r="B35" s="34" t="s">
        <v>98</v>
      </c>
      <c r="C35" s="42" t="s">
        <v>110</v>
      </c>
      <c r="D35" s="35">
        <v>59530554.57</v>
      </c>
      <c r="E35" s="33"/>
      <c r="F35" s="34"/>
      <c r="G35" s="34"/>
      <c r="H35" s="44"/>
    </row>
    <row r="36" spans="1:9" x14ac:dyDescent="0.2">
      <c r="A36" s="36" t="s">
        <v>97</v>
      </c>
      <c r="B36" s="25" t="s">
        <v>98</v>
      </c>
      <c r="C36" s="27" t="s">
        <v>111</v>
      </c>
      <c r="D36" s="37">
        <v>10977681.73</v>
      </c>
      <c r="E36" s="36" t="s">
        <v>112</v>
      </c>
      <c r="F36" s="25" t="s">
        <v>113</v>
      </c>
      <c r="G36" s="25" t="s">
        <v>111</v>
      </c>
      <c r="H36" s="47">
        <v>161223.89000000001</v>
      </c>
    </row>
    <row r="37" spans="1:9" x14ac:dyDescent="0.2">
      <c r="A37" s="36" t="s">
        <v>97</v>
      </c>
      <c r="B37" s="25" t="s">
        <v>98</v>
      </c>
      <c r="C37" s="27" t="s">
        <v>136</v>
      </c>
      <c r="D37" s="37">
        <v>541030.02</v>
      </c>
      <c r="E37" s="36"/>
      <c r="F37" s="25"/>
      <c r="G37" s="25"/>
      <c r="H37" s="45"/>
    </row>
    <row r="38" spans="1:9" ht="13.5" thickBot="1" x14ac:dyDescent="0.25">
      <c r="A38" s="38"/>
      <c r="B38" s="39"/>
      <c r="C38" s="40"/>
      <c r="D38" s="41"/>
      <c r="E38" s="38"/>
      <c r="F38" s="39"/>
      <c r="G38" s="39"/>
      <c r="H38" s="46"/>
      <c r="I38" s="29">
        <f>SUM(D35:D38)+H36</f>
        <v>71210490.209999993</v>
      </c>
    </row>
    <row r="39" spans="1:9" x14ac:dyDescent="0.2">
      <c r="A39" s="25"/>
      <c r="B39" s="25"/>
      <c r="C39" s="27"/>
      <c r="D39" s="28"/>
      <c r="E39" s="25"/>
      <c r="F39" s="25"/>
      <c r="I39" s="50">
        <f>SUM(I2:I38)</f>
        <v>141477238.03</v>
      </c>
    </row>
    <row r="40" spans="1:9" x14ac:dyDescent="0.2">
      <c r="A40" s="25"/>
      <c r="B40" s="25"/>
      <c r="C40" s="27"/>
      <c r="D40" s="28"/>
      <c r="E40" s="25"/>
      <c r="F40" s="25"/>
    </row>
    <row r="41" spans="1:9" x14ac:dyDescent="0.2">
      <c r="A41" s="25"/>
      <c r="B41" s="25"/>
      <c r="C41" s="27"/>
      <c r="D41" s="28"/>
      <c r="E41" s="25"/>
      <c r="F41" s="25"/>
    </row>
    <row r="42" spans="1:9" x14ac:dyDescent="0.2">
      <c r="A42" s="25"/>
      <c r="B42" s="25"/>
      <c r="C42" s="27"/>
      <c r="D42" s="28"/>
      <c r="E42" s="25"/>
      <c r="F42" s="25"/>
    </row>
    <row r="43" spans="1:9" x14ac:dyDescent="0.2">
      <c r="A43" s="25"/>
      <c r="B43" s="25"/>
      <c r="C43" s="27"/>
      <c r="D43" s="28"/>
      <c r="E43" s="25"/>
      <c r="F43" s="25"/>
    </row>
    <row r="44" spans="1:9" x14ac:dyDescent="0.2">
      <c r="A44" s="25"/>
      <c r="B44" s="25"/>
      <c r="C44" s="27"/>
      <c r="D44" s="28"/>
      <c r="E44" s="25"/>
      <c r="F44" s="25"/>
    </row>
    <row r="45" spans="1:9" x14ac:dyDescent="0.2">
      <c r="A45" s="25"/>
      <c r="B45" s="25"/>
      <c r="C45" s="27"/>
      <c r="D45" s="28"/>
      <c r="E45" s="25"/>
      <c r="F45" s="25"/>
    </row>
    <row r="46" spans="1:9" x14ac:dyDescent="0.2">
      <c r="A46" s="25"/>
      <c r="B46" s="25"/>
      <c r="C46" s="27"/>
      <c r="D46" s="28"/>
      <c r="E46" s="25"/>
      <c r="F46" s="25"/>
    </row>
    <row r="47" spans="1:9" x14ac:dyDescent="0.2">
      <c r="A47" s="25"/>
      <c r="B47" s="25"/>
      <c r="C47" s="27"/>
      <c r="D47" s="28"/>
      <c r="E47" s="25"/>
      <c r="F47" s="25"/>
    </row>
    <row r="48" spans="1:9" x14ac:dyDescent="0.2">
      <c r="A48" s="25"/>
      <c r="B48" s="25"/>
      <c r="C48" s="27"/>
      <c r="D48" s="28"/>
      <c r="E48" s="25"/>
      <c r="F48" s="25"/>
    </row>
    <row r="49" spans="1:6" x14ac:dyDescent="0.2">
      <c r="A49" s="25"/>
      <c r="B49" s="25"/>
      <c r="C49" s="27"/>
      <c r="D49" s="28"/>
      <c r="E49" s="25"/>
      <c r="F49" s="25"/>
    </row>
    <row r="50" spans="1:6" x14ac:dyDescent="0.2">
      <c r="A50" s="25"/>
      <c r="B50" s="25"/>
      <c r="C50" s="27"/>
      <c r="D50" s="28"/>
      <c r="E50" s="28"/>
      <c r="F50" s="25"/>
    </row>
    <row r="51" spans="1:6" x14ac:dyDescent="0.2">
      <c r="A51" s="25"/>
      <c r="B51" s="25"/>
      <c r="C51" s="27"/>
      <c r="D51" s="28"/>
      <c r="E51" s="25"/>
      <c r="F51" s="25"/>
    </row>
    <row r="52" spans="1:6" x14ac:dyDescent="0.2">
      <c r="A52" s="25"/>
      <c r="B52" s="25"/>
      <c r="C52" s="27"/>
      <c r="D52" s="28"/>
      <c r="E52" s="25"/>
      <c r="F52" s="25"/>
    </row>
    <row r="53" spans="1:6" x14ac:dyDescent="0.2">
      <c r="A53" s="25"/>
      <c r="B53" s="25"/>
      <c r="C53" s="27"/>
      <c r="D53" s="28"/>
      <c r="E53" s="25"/>
      <c r="F53" s="25"/>
    </row>
    <row r="54" spans="1:6" s="26" customFormat="1" ht="11.25" x14ac:dyDescent="0.2">
      <c r="A54" s="25"/>
      <c r="B54" s="25"/>
      <c r="C54" s="27"/>
      <c r="D54" s="28"/>
      <c r="E54" s="28"/>
      <c r="F54" s="25"/>
    </row>
    <row r="55" spans="1:6" s="26" customFormat="1" ht="11.25" x14ac:dyDescent="0.2">
      <c r="A55" s="25"/>
      <c r="B55" s="25"/>
      <c r="C55" s="27"/>
      <c r="D55" s="28"/>
      <c r="E55" s="28"/>
      <c r="F55" s="25"/>
    </row>
    <row r="56" spans="1:6" s="26" customFormat="1" ht="11.25" x14ac:dyDescent="0.2">
      <c r="A56" s="25"/>
      <c r="B56" s="25"/>
      <c r="C56" s="25"/>
      <c r="D56" s="28"/>
      <c r="E56" s="25"/>
      <c r="F56" s="25"/>
    </row>
    <row r="57" spans="1:6" s="26" customFormat="1" ht="11.25" x14ac:dyDescent="0.2">
      <c r="A57" s="25"/>
      <c r="B57" s="25"/>
      <c r="C57" s="25"/>
      <c r="D57" s="28"/>
      <c r="E57" s="28"/>
      <c r="F57" s="25"/>
    </row>
    <row r="58" spans="1:6" s="26" customFormat="1" ht="11.25" x14ac:dyDescent="0.2">
      <c r="A58" s="25"/>
      <c r="B58" s="25"/>
      <c r="C58" s="25"/>
      <c r="D58" s="28">
        <f>'TesGer -Ago'!I3</f>
        <v>59368409.880000003</v>
      </c>
      <c r="E58" s="28"/>
      <c r="F58" s="25"/>
    </row>
    <row r="59" spans="1:6" s="26" customFormat="1" ht="11.25" x14ac:dyDescent="0.2">
      <c r="A59" s="25"/>
      <c r="B59" s="25"/>
      <c r="C59" s="25"/>
      <c r="D59" s="30"/>
      <c r="E59" s="25"/>
      <c r="F59" s="25"/>
    </row>
    <row r="60" spans="1:6" s="26" customFormat="1" ht="11.25" x14ac:dyDescent="0.2">
      <c r="A60" s="25"/>
      <c r="B60" s="25"/>
      <c r="C60" s="25"/>
      <c r="D60" s="30"/>
      <c r="E60" s="25"/>
      <c r="F60" s="25"/>
    </row>
    <row r="61" spans="1:6" s="26" customFormat="1" ht="11.25" x14ac:dyDescent="0.2">
      <c r="A61" s="25"/>
      <c r="B61" s="25"/>
      <c r="C61" s="25"/>
      <c r="D61" s="30"/>
      <c r="E61" s="28"/>
      <c r="F61" s="25"/>
    </row>
    <row r="62" spans="1:6" s="26" customFormat="1" ht="11.25" x14ac:dyDescent="0.2">
      <c r="A62" s="25"/>
      <c r="B62" s="25"/>
      <c r="C62" s="25"/>
      <c r="D62" s="30"/>
      <c r="E62" s="28"/>
      <c r="F62" s="25"/>
    </row>
    <row r="63" spans="1:6" s="26" customFormat="1" ht="11.25" x14ac:dyDescent="0.2">
      <c r="A63" s="25"/>
      <c r="B63" s="25"/>
      <c r="C63" s="25"/>
      <c r="D63" s="30"/>
      <c r="E63" s="31"/>
      <c r="F63" s="25"/>
    </row>
    <row r="64" spans="1:6" s="26" customFormat="1" ht="11.25" x14ac:dyDescent="0.2">
      <c r="A64" s="25"/>
      <c r="B64" s="25"/>
      <c r="C64" s="25"/>
      <c r="D64" s="30"/>
      <c r="E64" s="28"/>
      <c r="F64" s="25"/>
    </row>
    <row r="65" spans="1:6" s="26" customFormat="1" ht="11.25" x14ac:dyDescent="0.2">
      <c r="A65" s="25"/>
      <c r="B65" s="25"/>
      <c r="C65" s="25"/>
      <c r="D65" s="30"/>
      <c r="E65" s="28"/>
      <c r="F65" s="25"/>
    </row>
    <row r="66" spans="1:6" s="26" customFormat="1" ht="11.25" x14ac:dyDescent="0.2">
      <c r="A66" s="25"/>
      <c r="B66" s="25"/>
      <c r="C66" s="25"/>
      <c r="D66" s="28"/>
      <c r="E66" s="32"/>
      <c r="F66" s="25"/>
    </row>
    <row r="67" spans="1:6" s="26" customFormat="1" ht="11.25" x14ac:dyDescent="0.2">
      <c r="A67" s="25"/>
      <c r="B67" s="25"/>
      <c r="C67" s="25"/>
      <c r="D67" s="28"/>
      <c r="E67" s="25"/>
      <c r="F67" s="25"/>
    </row>
    <row r="68" spans="1:6" s="26" customFormat="1" ht="11.25" x14ac:dyDescent="0.2">
      <c r="A68" s="25"/>
      <c r="B68" s="25"/>
      <c r="C68" s="25"/>
      <c r="D68" s="28"/>
      <c r="E68" s="25"/>
      <c r="F68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tabSelected="1" view="pageBreakPreview" zoomScale="145" zoomScaleNormal="100" zoomScaleSheetLayoutView="14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7" customWidth="1"/>
    <col min="4" max="5" width="15.28515625" style="19" customWidth="1"/>
    <col min="6" max="6" width="15.28515625" style="20" customWidth="1"/>
    <col min="7" max="7" width="15.28515625" style="21" customWidth="1"/>
    <col min="9" max="9" width="10.140625" bestFit="1" customWidth="1"/>
    <col min="10" max="10" width="9.28515625" bestFit="1" customWidth="1"/>
  </cols>
  <sheetData>
    <row r="1" spans="1:7" x14ac:dyDescent="0.2">
      <c r="A1" s="56" t="s">
        <v>96</v>
      </c>
      <c r="B1" s="56"/>
      <c r="C1" s="56"/>
    </row>
    <row r="3" spans="1:7" x14ac:dyDescent="0.2">
      <c r="A3" s="1" t="s">
        <v>29</v>
      </c>
      <c r="B3" s="57" t="s">
        <v>82</v>
      </c>
      <c r="C3" s="57"/>
    </row>
    <row r="4" spans="1:7" x14ac:dyDescent="0.2">
      <c r="A4" s="1" t="s">
        <v>30</v>
      </c>
      <c r="B4" s="57" t="s">
        <v>77</v>
      </c>
      <c r="C4" s="57"/>
    </row>
    <row r="5" spans="1:7" x14ac:dyDescent="0.2">
      <c r="A5" s="1" t="s">
        <v>31</v>
      </c>
      <c r="B5" s="59" t="s">
        <v>147</v>
      </c>
      <c r="C5" s="57"/>
    </row>
    <row r="6" spans="1:7" x14ac:dyDescent="0.2">
      <c r="A6" s="1" t="s">
        <v>32</v>
      </c>
      <c r="B6" s="57" t="s">
        <v>78</v>
      </c>
      <c r="C6" s="57"/>
    </row>
    <row r="7" spans="1:7" x14ac:dyDescent="0.2">
      <c r="A7" s="1" t="s">
        <v>33</v>
      </c>
      <c r="B7" s="66" t="s">
        <v>144</v>
      </c>
      <c r="C7" s="67"/>
    </row>
    <row r="8" spans="1:7" x14ac:dyDescent="0.2">
      <c r="A8" s="1" t="s">
        <v>34</v>
      </c>
      <c r="B8" s="68">
        <v>45586</v>
      </c>
      <c r="C8" s="57"/>
    </row>
    <row r="10" spans="1:7" x14ac:dyDescent="0.2">
      <c r="A10" s="3" t="s">
        <v>80</v>
      </c>
    </row>
    <row r="12" spans="1:7" x14ac:dyDescent="0.2">
      <c r="A12" s="14" t="s">
        <v>35</v>
      </c>
      <c r="B12" s="14" t="s">
        <v>36</v>
      </c>
      <c r="C12" s="10" t="s">
        <v>91</v>
      </c>
    </row>
    <row r="13" spans="1:7" x14ac:dyDescent="0.2">
      <c r="A13" s="1" t="s">
        <v>37</v>
      </c>
      <c r="B13" s="4" t="s">
        <v>0</v>
      </c>
      <c r="C13" s="9">
        <f>'TesGer -Set'!D1</f>
        <v>37595122.649999999</v>
      </c>
    </row>
    <row r="14" spans="1:7" x14ac:dyDescent="0.2">
      <c r="A14" s="1" t="s">
        <v>38</v>
      </c>
      <c r="B14" s="4" t="s">
        <v>1</v>
      </c>
      <c r="C14" s="9">
        <f>'TesGer -Set'!D2</f>
        <v>16123027.77</v>
      </c>
    </row>
    <row r="15" spans="1:7" x14ac:dyDescent="0.2">
      <c r="A15" s="1" t="s">
        <v>39</v>
      </c>
      <c r="B15" s="4" t="s">
        <v>83</v>
      </c>
      <c r="C15" s="9">
        <f>'TesGer -Set'!D3</f>
        <v>6863613.5199999996</v>
      </c>
    </row>
    <row r="16" spans="1:7" ht="51" x14ac:dyDescent="0.2">
      <c r="A16" s="5" t="s">
        <v>40</v>
      </c>
      <c r="B16" s="4" t="s">
        <v>89</v>
      </c>
      <c r="C16" s="53">
        <v>0</v>
      </c>
      <c r="F16" s="65" t="s">
        <v>129</v>
      </c>
      <c r="G16" s="65"/>
    </row>
    <row r="17" spans="1:7" x14ac:dyDescent="0.2">
      <c r="A17" s="60" t="s">
        <v>68</v>
      </c>
      <c r="B17" s="60"/>
      <c r="C17" s="9">
        <f>SUM(C13:C16)</f>
        <v>60581763.939999998</v>
      </c>
      <c r="D17" s="19">
        <f>'TesGer -Set'!E3</f>
        <v>60581763.939999998</v>
      </c>
      <c r="E17" s="19">
        <f>D17-C17</f>
        <v>0</v>
      </c>
      <c r="F17" s="22">
        <v>60581763.939999998</v>
      </c>
      <c r="G17" s="23">
        <f>+C17-F17</f>
        <v>0</v>
      </c>
    </row>
    <row r="19" spans="1:7" x14ac:dyDescent="0.2">
      <c r="A19" s="3" t="s">
        <v>69</v>
      </c>
    </row>
    <row r="21" spans="1:7" x14ac:dyDescent="0.2">
      <c r="A21" s="14" t="s">
        <v>35</v>
      </c>
      <c r="B21" s="14" t="s">
        <v>36</v>
      </c>
      <c r="C21" s="10" t="s">
        <v>91</v>
      </c>
    </row>
    <row r="22" spans="1:7" x14ac:dyDescent="0.2">
      <c r="A22" s="1" t="s">
        <v>37</v>
      </c>
      <c r="B22" s="1" t="s">
        <v>2</v>
      </c>
      <c r="C22" s="9">
        <f>'TesGer -Set'!D4</f>
        <v>68047.3</v>
      </c>
    </row>
    <row r="23" spans="1:7" x14ac:dyDescent="0.2">
      <c r="A23" s="1" t="s">
        <v>38</v>
      </c>
      <c r="B23" s="1" t="s">
        <v>3</v>
      </c>
      <c r="C23" s="9">
        <f>'TesGer -Set'!D5</f>
        <v>2450100.9</v>
      </c>
    </row>
    <row r="24" spans="1:7" x14ac:dyDescent="0.2">
      <c r="A24" s="1" t="s">
        <v>39</v>
      </c>
      <c r="B24" s="1" t="s">
        <v>4</v>
      </c>
      <c r="C24" s="9">
        <f>'TesGer -Set'!D6</f>
        <v>256982.76</v>
      </c>
    </row>
    <row r="25" spans="1:7" x14ac:dyDescent="0.2">
      <c r="A25" s="1" t="s">
        <v>40</v>
      </c>
      <c r="B25" s="1" t="s">
        <v>5</v>
      </c>
      <c r="C25" s="9">
        <f>'TesGer -Set'!D7</f>
        <v>2853319.24</v>
      </c>
    </row>
    <row r="26" spans="1:7" x14ac:dyDescent="0.2">
      <c r="A26" s="1" t="s">
        <v>42</v>
      </c>
      <c r="B26" s="1" t="s">
        <v>6</v>
      </c>
      <c r="C26" s="9">
        <f>'TesGer -Set'!D8</f>
        <v>383073.18</v>
      </c>
    </row>
    <row r="27" spans="1:7" x14ac:dyDescent="0.2">
      <c r="A27" s="1" t="s">
        <v>43</v>
      </c>
      <c r="B27" s="1" t="s">
        <v>65</v>
      </c>
      <c r="C27" s="9">
        <f>'TesGer -Set'!D9</f>
        <v>112964.11</v>
      </c>
    </row>
    <row r="28" spans="1:7" x14ac:dyDescent="0.2">
      <c r="A28" s="1" t="s">
        <v>44</v>
      </c>
      <c r="B28" s="1" t="s">
        <v>7</v>
      </c>
      <c r="C28" s="9">
        <f>'TesGer -Set'!D10</f>
        <v>25643.64</v>
      </c>
    </row>
    <row r="29" spans="1:7" x14ac:dyDescent="0.2">
      <c r="A29" s="1" t="s">
        <v>45</v>
      </c>
      <c r="B29" s="1" t="s">
        <v>8</v>
      </c>
      <c r="C29" s="9">
        <f>'TesGer -Set'!D11</f>
        <v>247711.45</v>
      </c>
    </row>
    <row r="30" spans="1:7" x14ac:dyDescent="0.2">
      <c r="A30" s="1" t="s">
        <v>46</v>
      </c>
      <c r="B30" s="1" t="s">
        <v>9</v>
      </c>
      <c r="C30" s="9">
        <f>'TesGer -Set'!D12</f>
        <v>89902</v>
      </c>
    </row>
    <row r="31" spans="1:7" x14ac:dyDescent="0.2">
      <c r="A31" s="1" t="s">
        <v>47</v>
      </c>
      <c r="B31" s="1" t="s">
        <v>10</v>
      </c>
      <c r="C31" s="9">
        <f>'TesGer -Set'!D13</f>
        <v>394551.88</v>
      </c>
    </row>
    <row r="32" spans="1:7" x14ac:dyDescent="0.2">
      <c r="A32" s="1" t="s">
        <v>48</v>
      </c>
      <c r="B32" s="1" t="s">
        <v>11</v>
      </c>
      <c r="C32" s="9">
        <f>'TesGer -Set'!D14</f>
        <v>760.29</v>
      </c>
    </row>
    <row r="33" spans="1:10" x14ac:dyDescent="0.2">
      <c r="A33" s="1" t="s">
        <v>49</v>
      </c>
      <c r="B33" s="1" t="s">
        <v>12</v>
      </c>
      <c r="C33" s="9">
        <f>'TesGer -Set'!D15</f>
        <v>24917.68</v>
      </c>
    </row>
    <row r="34" spans="1:10" ht="63.75" x14ac:dyDescent="0.2">
      <c r="A34" s="5" t="s">
        <v>50</v>
      </c>
      <c r="B34" s="6" t="s">
        <v>93</v>
      </c>
      <c r="C34" s="9">
        <f>'TesGer -Set'!D16</f>
        <v>1920305.58</v>
      </c>
    </row>
    <row r="35" spans="1:10" x14ac:dyDescent="0.2">
      <c r="A35" s="1" t="s">
        <v>51</v>
      </c>
      <c r="B35" s="1" t="s">
        <v>13</v>
      </c>
      <c r="C35" s="9">
        <f>'TesGer -Set'!D17</f>
        <v>1118980.21</v>
      </c>
    </row>
    <row r="36" spans="1:10" x14ac:dyDescent="0.2">
      <c r="A36" s="1" t="s">
        <v>52</v>
      </c>
      <c r="B36" s="1" t="s">
        <v>84</v>
      </c>
      <c r="C36" s="9">
        <f>'TesGer -Set'!D18</f>
        <v>251550.07</v>
      </c>
    </row>
    <row r="37" spans="1:10" x14ac:dyDescent="0.2">
      <c r="A37" s="1" t="s">
        <v>53</v>
      </c>
      <c r="B37" s="1" t="s">
        <v>14</v>
      </c>
      <c r="C37" s="9">
        <v>0</v>
      </c>
    </row>
    <row r="38" spans="1:10" ht="25.5" x14ac:dyDescent="0.2">
      <c r="A38" s="5" t="s">
        <v>54</v>
      </c>
      <c r="B38" s="11" t="s">
        <v>66</v>
      </c>
      <c r="C38" s="9">
        <f>'TesGer -Set'!D19</f>
        <v>817666.84</v>
      </c>
    </row>
    <row r="39" spans="1:10" x14ac:dyDescent="0.2">
      <c r="A39" s="1" t="s">
        <v>55</v>
      </c>
      <c r="B39" s="1" t="s">
        <v>15</v>
      </c>
      <c r="C39" s="9">
        <f>'TesGer -Set'!D20</f>
        <v>87037</v>
      </c>
    </row>
    <row r="40" spans="1:10" ht="14.25" x14ac:dyDescent="0.2">
      <c r="A40" s="1" t="s">
        <v>56</v>
      </c>
      <c r="B40" s="1" t="s">
        <v>16</v>
      </c>
      <c r="C40" s="9">
        <f>'TesGer -Set'!D21</f>
        <v>0</v>
      </c>
      <c r="I40" s="24"/>
      <c r="J40" s="24"/>
    </row>
    <row r="41" spans="1:10" ht="14.25" x14ac:dyDescent="0.2">
      <c r="A41" s="1" t="s">
        <v>57</v>
      </c>
      <c r="B41" s="1" t="s">
        <v>17</v>
      </c>
      <c r="C41" s="9">
        <v>0</v>
      </c>
      <c r="I41" s="24"/>
      <c r="J41" s="24"/>
    </row>
    <row r="42" spans="1:10" ht="14.25" x14ac:dyDescent="0.2">
      <c r="A42" s="1" t="s">
        <v>58</v>
      </c>
      <c r="B42" s="1" t="s">
        <v>18</v>
      </c>
      <c r="C42" s="9">
        <f>'TesGer -Set'!D22</f>
        <v>10000</v>
      </c>
      <c r="I42" s="24"/>
      <c r="J42" s="24"/>
    </row>
    <row r="43" spans="1:10" x14ac:dyDescent="0.2">
      <c r="A43" s="1" t="s">
        <v>59</v>
      </c>
      <c r="B43" s="1" t="s">
        <v>19</v>
      </c>
      <c r="C43" s="9">
        <f>'TesGer -Set'!D23</f>
        <v>27701.33</v>
      </c>
    </row>
    <row r="44" spans="1:10" x14ac:dyDescent="0.2">
      <c r="A44" s="1" t="s">
        <v>60</v>
      </c>
      <c r="B44" s="1" t="s">
        <v>20</v>
      </c>
      <c r="C44" s="9">
        <f>'TesGer -Set'!D24</f>
        <v>0</v>
      </c>
    </row>
    <row r="45" spans="1:10" x14ac:dyDescent="0.2">
      <c r="A45" s="1" t="s">
        <v>61</v>
      </c>
      <c r="B45" s="1" t="s">
        <v>67</v>
      </c>
      <c r="C45" s="9">
        <f>'TesGer -Set'!D25</f>
        <v>6766.99</v>
      </c>
    </row>
    <row r="46" spans="1:10" x14ac:dyDescent="0.2">
      <c r="A46" s="1" t="s">
        <v>62</v>
      </c>
      <c r="B46" s="1" t="s">
        <v>21</v>
      </c>
      <c r="C46" s="9">
        <v>0</v>
      </c>
    </row>
    <row r="47" spans="1:10" x14ac:dyDescent="0.2">
      <c r="A47" s="1" t="s">
        <v>63</v>
      </c>
      <c r="B47" s="1" t="s">
        <v>22</v>
      </c>
      <c r="C47" s="9">
        <f>'TesGer -Set'!D26</f>
        <v>226339.66</v>
      </c>
      <c r="F47" s="65" t="s">
        <v>129</v>
      </c>
      <c r="G47" s="65"/>
    </row>
    <row r="48" spans="1:10" x14ac:dyDescent="0.2">
      <c r="A48" s="60" t="s">
        <v>68</v>
      </c>
      <c r="B48" s="60"/>
      <c r="C48" s="52">
        <f>SUM(C22:C47)</f>
        <v>11374322.109999999</v>
      </c>
      <c r="D48" s="19">
        <f>'TesGer -Set'!E26</f>
        <v>11374322.109999999</v>
      </c>
      <c r="E48" s="19">
        <f>D48-C48</f>
        <v>0</v>
      </c>
      <c r="F48" s="22">
        <f>11301198.09+73124.02</f>
        <v>11374322.109999999</v>
      </c>
      <c r="G48" s="23">
        <f>+C48-F48</f>
        <v>0</v>
      </c>
    </row>
    <row r="50" spans="1:7" x14ac:dyDescent="0.2">
      <c r="A50" s="3" t="s">
        <v>81</v>
      </c>
    </row>
    <row r="52" spans="1:7" x14ac:dyDescent="0.2">
      <c r="A52" s="14" t="s">
        <v>35</v>
      </c>
      <c r="B52" s="14" t="s">
        <v>36</v>
      </c>
      <c r="C52" s="10" t="s">
        <v>91</v>
      </c>
    </row>
    <row r="53" spans="1:7" x14ac:dyDescent="0.2">
      <c r="A53" s="1" t="s">
        <v>37</v>
      </c>
      <c r="B53" s="1" t="s">
        <v>23</v>
      </c>
      <c r="C53" s="9">
        <f>'TesGer -Set'!D27</f>
        <v>0</v>
      </c>
    </row>
    <row r="54" spans="1:7" x14ac:dyDescent="0.2">
      <c r="A54" s="1" t="s">
        <v>38</v>
      </c>
      <c r="B54" s="1" t="s">
        <v>24</v>
      </c>
      <c r="C54" s="9">
        <v>0</v>
      </c>
    </row>
    <row r="55" spans="1:7" x14ac:dyDescent="0.2">
      <c r="A55" s="1" t="s">
        <v>39</v>
      </c>
      <c r="B55" s="1" t="s">
        <v>64</v>
      </c>
      <c r="C55" s="9">
        <v>0</v>
      </c>
    </row>
    <row r="56" spans="1:7" x14ac:dyDescent="0.2">
      <c r="A56" s="1" t="s">
        <v>40</v>
      </c>
      <c r="B56" s="1" t="s">
        <v>25</v>
      </c>
      <c r="C56" s="9">
        <f>'TesGer -Set'!D28</f>
        <v>3087.27</v>
      </c>
    </row>
    <row r="57" spans="1:7" x14ac:dyDescent="0.2">
      <c r="A57" s="1" t="s">
        <v>42</v>
      </c>
      <c r="B57" s="1" t="s">
        <v>26</v>
      </c>
      <c r="C57" s="9">
        <f>'TesGer -Set'!D29</f>
        <v>6733272.4299999997</v>
      </c>
      <c r="F57" s="65" t="s">
        <v>129</v>
      </c>
      <c r="G57" s="65"/>
    </row>
    <row r="58" spans="1:7" x14ac:dyDescent="0.2">
      <c r="A58" s="60" t="s">
        <v>68</v>
      </c>
      <c r="B58" s="60"/>
      <c r="C58" s="9">
        <f>SUM(C53:C57)</f>
        <v>6736359.6999999993</v>
      </c>
      <c r="D58" s="19">
        <f>'TesGer -Set'!E29</f>
        <v>6736359.6999999993</v>
      </c>
      <c r="E58" s="19">
        <f>D58-C58</f>
        <v>0</v>
      </c>
      <c r="F58" s="22">
        <v>6736359.7000000002</v>
      </c>
      <c r="G58" s="23">
        <f>+C58-F58</f>
        <v>0</v>
      </c>
    </row>
    <row r="60" spans="1:7" x14ac:dyDescent="0.2">
      <c r="A60" s="3" t="s">
        <v>70</v>
      </c>
    </row>
    <row r="62" spans="1:7" x14ac:dyDescent="0.2">
      <c r="A62" s="14" t="s">
        <v>35</v>
      </c>
      <c r="B62" s="14" t="s">
        <v>36</v>
      </c>
      <c r="C62" s="10" t="s">
        <v>91</v>
      </c>
    </row>
    <row r="63" spans="1:7" x14ac:dyDescent="0.2">
      <c r="A63" s="1" t="s">
        <v>37</v>
      </c>
      <c r="B63" s="1" t="s">
        <v>27</v>
      </c>
      <c r="C63" s="9">
        <v>0</v>
      </c>
    </row>
    <row r="64" spans="1:7" x14ac:dyDescent="0.2">
      <c r="A64" s="1" t="s">
        <v>38</v>
      </c>
      <c r="B64" s="1" t="s">
        <v>28</v>
      </c>
      <c r="C64" s="9">
        <v>0</v>
      </c>
    </row>
    <row r="65" spans="1:5" x14ac:dyDescent="0.2">
      <c r="A65" s="60" t="s">
        <v>68</v>
      </c>
      <c r="B65" s="60"/>
      <c r="C65" s="9">
        <f>SUM(C63:C64)</f>
        <v>0</v>
      </c>
    </row>
    <row r="67" spans="1:5" x14ac:dyDescent="0.2">
      <c r="A67" s="3" t="s">
        <v>71</v>
      </c>
    </row>
    <row r="69" spans="1:5" x14ac:dyDescent="0.2">
      <c r="A69" s="14" t="s">
        <v>35</v>
      </c>
      <c r="B69" s="14" t="s">
        <v>36</v>
      </c>
      <c r="C69" s="10" t="s">
        <v>91</v>
      </c>
    </row>
    <row r="70" spans="1:5" x14ac:dyDescent="0.2">
      <c r="A70" s="1" t="s">
        <v>37</v>
      </c>
      <c r="B70" s="1" t="s">
        <v>72</v>
      </c>
      <c r="C70" s="8">
        <f>'TesGer -Set'!D30</f>
        <v>60451447.390000001</v>
      </c>
    </row>
    <row r="71" spans="1:5" x14ac:dyDescent="0.2">
      <c r="A71" s="1" t="s">
        <v>38</v>
      </c>
      <c r="B71" s="1" t="s">
        <v>73</v>
      </c>
      <c r="C71" s="8">
        <f>'TesGer -Set'!D31</f>
        <v>10468252.800000001</v>
      </c>
    </row>
    <row r="72" spans="1:5" x14ac:dyDescent="0.2">
      <c r="A72" s="1" t="s">
        <v>39</v>
      </c>
      <c r="B72" s="1" t="s">
        <v>75</v>
      </c>
      <c r="C72" s="8">
        <f>'TesGer -Set'!D32</f>
        <v>163692.24</v>
      </c>
    </row>
    <row r="73" spans="1:5" x14ac:dyDescent="0.2">
      <c r="A73" s="1" t="s">
        <v>40</v>
      </c>
      <c r="B73" s="1" t="s">
        <v>85</v>
      </c>
      <c r="C73" s="8">
        <v>0</v>
      </c>
    </row>
    <row r="74" spans="1:5" x14ac:dyDescent="0.2">
      <c r="A74" s="60" t="s">
        <v>68</v>
      </c>
      <c r="B74" s="60"/>
      <c r="C74" s="9">
        <f>SUM(C70:C73)</f>
        <v>71083392.429999992</v>
      </c>
      <c r="D74" s="19">
        <f>'TesGer -Set'!E32</f>
        <v>71083392.429999992</v>
      </c>
      <c r="E74" s="19">
        <f>D74-C74</f>
        <v>0</v>
      </c>
    </row>
    <row r="76" spans="1:5" x14ac:dyDescent="0.2">
      <c r="A76" s="3" t="s">
        <v>76</v>
      </c>
    </row>
    <row r="78" spans="1:5" x14ac:dyDescent="0.2">
      <c r="A78" s="14" t="s">
        <v>35</v>
      </c>
      <c r="B78" s="14" t="s">
        <v>36</v>
      </c>
      <c r="C78" s="10" t="s">
        <v>91</v>
      </c>
    </row>
    <row r="79" spans="1:5" x14ac:dyDescent="0.2">
      <c r="A79" s="1" t="s">
        <v>37</v>
      </c>
      <c r="B79" s="1" t="s">
        <v>86</v>
      </c>
      <c r="C79" s="8">
        <v>0</v>
      </c>
    </row>
    <row r="80" spans="1:5" x14ac:dyDescent="0.2">
      <c r="A80" s="1" t="s">
        <v>38</v>
      </c>
      <c r="B80" s="1" t="s">
        <v>87</v>
      </c>
      <c r="C80" s="8">
        <v>0</v>
      </c>
    </row>
    <row r="81" spans="1:3" x14ac:dyDescent="0.2">
      <c r="A81" s="1" t="s">
        <v>39</v>
      </c>
      <c r="B81" s="1" t="s">
        <v>88</v>
      </c>
      <c r="C81" s="8">
        <v>0</v>
      </c>
    </row>
    <row r="82" spans="1:3" x14ac:dyDescent="0.2">
      <c r="A82" s="1" t="s">
        <v>40</v>
      </c>
      <c r="B82" s="1" t="s">
        <v>74</v>
      </c>
      <c r="C82" s="8">
        <v>0</v>
      </c>
    </row>
    <row r="83" spans="1:3" x14ac:dyDescent="0.2">
      <c r="A83" s="60" t="s">
        <v>68</v>
      </c>
      <c r="B83" s="60"/>
      <c r="C83" s="9">
        <f>SUM(C79:C82)</f>
        <v>0</v>
      </c>
    </row>
    <row r="84" spans="1:3" x14ac:dyDescent="0.2">
      <c r="A84" s="69" t="s">
        <v>94</v>
      </c>
      <c r="B84" s="69"/>
      <c r="C84" s="69"/>
    </row>
  </sheetData>
  <mergeCells count="17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58:B58"/>
    <mergeCell ref="A65:B65"/>
    <mergeCell ref="A74:B74"/>
    <mergeCell ref="A83:B83"/>
    <mergeCell ref="A84:C84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view="pageBreakPreview" zoomScaleNormal="100" zoomScaleSheetLayoutView="10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7" customWidth="1"/>
    <col min="4" max="5" width="15.28515625" style="19" customWidth="1"/>
    <col min="6" max="6" width="15.28515625" style="20" customWidth="1"/>
    <col min="7" max="7" width="15.28515625" style="21" customWidth="1"/>
    <col min="9" max="9" width="10.140625" bestFit="1" customWidth="1"/>
    <col min="10" max="10" width="9.28515625" bestFit="1" customWidth="1"/>
  </cols>
  <sheetData>
    <row r="1" spans="1:7" x14ac:dyDescent="0.2">
      <c r="A1" s="56" t="s">
        <v>96</v>
      </c>
      <c r="B1" s="56"/>
      <c r="C1" s="56"/>
    </row>
    <row r="3" spans="1:7" x14ac:dyDescent="0.2">
      <c r="A3" s="1" t="s">
        <v>29</v>
      </c>
      <c r="B3" s="57" t="s">
        <v>82</v>
      </c>
      <c r="C3" s="57"/>
    </row>
    <row r="4" spans="1:7" x14ac:dyDescent="0.2">
      <c r="A4" s="1" t="s">
        <v>30</v>
      </c>
      <c r="B4" s="57" t="s">
        <v>77</v>
      </c>
      <c r="C4" s="57"/>
    </row>
    <row r="5" spans="1:7" x14ac:dyDescent="0.2">
      <c r="A5" s="1" t="s">
        <v>31</v>
      </c>
      <c r="B5" s="59" t="s">
        <v>130</v>
      </c>
      <c r="C5" s="57"/>
    </row>
    <row r="6" spans="1:7" x14ac:dyDescent="0.2">
      <c r="A6" s="1" t="s">
        <v>32</v>
      </c>
      <c r="B6" s="57" t="s">
        <v>78</v>
      </c>
      <c r="C6" s="57"/>
    </row>
    <row r="7" spans="1:7" x14ac:dyDescent="0.2">
      <c r="A7" s="1" t="s">
        <v>33</v>
      </c>
      <c r="B7" s="66" t="s">
        <v>134</v>
      </c>
      <c r="C7" s="67"/>
    </row>
    <row r="8" spans="1:7" x14ac:dyDescent="0.2">
      <c r="A8" s="1" t="s">
        <v>34</v>
      </c>
      <c r="B8" s="68">
        <v>45341</v>
      </c>
      <c r="C8" s="57"/>
    </row>
    <row r="10" spans="1:7" x14ac:dyDescent="0.2">
      <c r="A10" s="3" t="s">
        <v>80</v>
      </c>
    </row>
    <row r="12" spans="1:7" x14ac:dyDescent="0.2">
      <c r="A12" s="14" t="s">
        <v>35</v>
      </c>
      <c r="B12" s="14" t="s">
        <v>36</v>
      </c>
      <c r="C12" s="10" t="s">
        <v>91</v>
      </c>
    </row>
    <row r="13" spans="1:7" x14ac:dyDescent="0.2">
      <c r="A13" s="1" t="s">
        <v>37</v>
      </c>
      <c r="B13" s="4" t="s">
        <v>0</v>
      </c>
      <c r="C13" s="9">
        <f>'TesGer - Jan'!D1</f>
        <v>52660511.719999999</v>
      </c>
    </row>
    <row r="14" spans="1:7" x14ac:dyDescent="0.2">
      <c r="A14" s="1" t="s">
        <v>38</v>
      </c>
      <c r="B14" s="4" t="s">
        <v>1</v>
      </c>
      <c r="C14" s="9">
        <f>'TesGer - Jan'!D2</f>
        <v>21949321.850000001</v>
      </c>
    </row>
    <row r="15" spans="1:7" x14ac:dyDescent="0.2">
      <c r="A15" s="1" t="s">
        <v>39</v>
      </c>
      <c r="B15" s="4" t="s">
        <v>83</v>
      </c>
      <c r="C15" s="9">
        <f>'TesGer - Jan'!D3</f>
        <v>6618780.1200000001</v>
      </c>
    </row>
    <row r="16" spans="1:7" ht="51" x14ac:dyDescent="0.2">
      <c r="A16" s="5" t="s">
        <v>40</v>
      </c>
      <c r="B16" s="4" t="s">
        <v>89</v>
      </c>
      <c r="C16" s="9">
        <v>0</v>
      </c>
      <c r="F16" s="65" t="s">
        <v>129</v>
      </c>
      <c r="G16" s="65"/>
    </row>
    <row r="17" spans="1:7" x14ac:dyDescent="0.2">
      <c r="A17" s="60" t="s">
        <v>68</v>
      </c>
      <c r="B17" s="60"/>
      <c r="C17" s="9">
        <f>SUM(C13:C16)</f>
        <v>81228613.689999998</v>
      </c>
      <c r="D17" s="19">
        <f>'TesGer - Jan'!I3</f>
        <v>81228613.689999998</v>
      </c>
      <c r="E17" s="19">
        <f>D17-C17</f>
        <v>0</v>
      </c>
      <c r="F17" s="22">
        <v>81228613.689999998</v>
      </c>
      <c r="G17" s="23">
        <f>+C17-F17</f>
        <v>0</v>
      </c>
    </row>
    <row r="19" spans="1:7" x14ac:dyDescent="0.2">
      <c r="A19" s="3" t="s">
        <v>69</v>
      </c>
    </row>
    <row r="21" spans="1:7" x14ac:dyDescent="0.2">
      <c r="A21" s="14" t="s">
        <v>35</v>
      </c>
      <c r="B21" s="14" t="s">
        <v>36</v>
      </c>
      <c r="C21" s="10" t="s">
        <v>91</v>
      </c>
    </row>
    <row r="22" spans="1:7" x14ac:dyDescent="0.2">
      <c r="A22" s="1" t="s">
        <v>37</v>
      </c>
      <c r="B22" s="1" t="s">
        <v>2</v>
      </c>
      <c r="C22" s="9">
        <f>'TesGer - Jan'!D4</f>
        <v>133131.28</v>
      </c>
    </row>
    <row r="23" spans="1:7" x14ac:dyDescent="0.2">
      <c r="A23" s="1" t="s">
        <v>38</v>
      </c>
      <c r="B23" s="1" t="s">
        <v>3</v>
      </c>
      <c r="C23" s="9">
        <f>'TesGer - Jan'!D5</f>
        <v>2141921.0099999998</v>
      </c>
    </row>
    <row r="24" spans="1:7" x14ac:dyDescent="0.2">
      <c r="A24" s="1" t="s">
        <v>39</v>
      </c>
      <c r="B24" s="1" t="s">
        <v>4</v>
      </c>
      <c r="C24" s="9">
        <f>'TesGer - Jan'!D6</f>
        <v>183979.62</v>
      </c>
    </row>
    <row r="25" spans="1:7" x14ac:dyDescent="0.2">
      <c r="A25" s="1" t="s">
        <v>40</v>
      </c>
      <c r="B25" s="1" t="s">
        <v>5</v>
      </c>
      <c r="C25" s="9">
        <f>'TesGer - Jan'!D7</f>
        <v>129676.6</v>
      </c>
    </row>
    <row r="26" spans="1:7" x14ac:dyDescent="0.2">
      <c r="A26" s="1" t="s">
        <v>42</v>
      </c>
      <c r="B26" s="1" t="s">
        <v>6</v>
      </c>
      <c r="C26" s="9">
        <f>'TesGer - Jan'!D8</f>
        <v>98875.28</v>
      </c>
    </row>
    <row r="27" spans="1:7" x14ac:dyDescent="0.2">
      <c r="A27" s="1" t="s">
        <v>43</v>
      </c>
      <c r="B27" s="1" t="s">
        <v>65</v>
      </c>
      <c r="C27" s="9">
        <f>'TesGer - Jan'!D9</f>
        <v>3056.32</v>
      </c>
    </row>
    <row r="28" spans="1:7" x14ac:dyDescent="0.2">
      <c r="A28" s="1" t="s">
        <v>44</v>
      </c>
      <c r="B28" s="1" t="s">
        <v>7</v>
      </c>
      <c r="C28" s="9">
        <f>'TesGer - Jan'!D10</f>
        <v>57158.34</v>
      </c>
    </row>
    <row r="29" spans="1:7" x14ac:dyDescent="0.2">
      <c r="A29" s="1" t="s">
        <v>45</v>
      </c>
      <c r="B29" s="1" t="s">
        <v>8</v>
      </c>
      <c r="C29" s="9">
        <f>'TesGer - Jan'!D11</f>
        <v>260187.68</v>
      </c>
    </row>
    <row r="30" spans="1:7" x14ac:dyDescent="0.2">
      <c r="A30" s="1" t="s">
        <v>46</v>
      </c>
      <c r="B30" s="1" t="s">
        <v>9</v>
      </c>
      <c r="C30" s="9">
        <f>'TesGer - Jan'!D12</f>
        <v>0</v>
      </c>
    </row>
    <row r="31" spans="1:7" x14ac:dyDescent="0.2">
      <c r="A31" s="1" t="s">
        <v>47</v>
      </c>
      <c r="B31" s="1" t="s">
        <v>10</v>
      </c>
      <c r="C31" s="9">
        <f>'TesGer - Jan'!D13</f>
        <v>0</v>
      </c>
    </row>
    <row r="32" spans="1:7" x14ac:dyDescent="0.2">
      <c r="A32" s="1" t="s">
        <v>48</v>
      </c>
      <c r="B32" s="1" t="s">
        <v>11</v>
      </c>
      <c r="C32" s="9">
        <f>'TesGer - Jan'!D14</f>
        <v>0</v>
      </c>
    </row>
    <row r="33" spans="1:10" x14ac:dyDescent="0.2">
      <c r="A33" s="1" t="s">
        <v>49</v>
      </c>
      <c r="B33" s="1" t="s">
        <v>12</v>
      </c>
      <c r="C33" s="9">
        <f>'TesGer - Jan'!D15</f>
        <v>0</v>
      </c>
    </row>
    <row r="34" spans="1:10" ht="63.75" x14ac:dyDescent="0.2">
      <c r="A34" s="5" t="s">
        <v>50</v>
      </c>
      <c r="B34" s="6" t="s">
        <v>93</v>
      </c>
      <c r="C34" s="9">
        <f>'TesGer - Jan'!D16</f>
        <v>0</v>
      </c>
    </row>
    <row r="35" spans="1:10" x14ac:dyDescent="0.2">
      <c r="A35" s="1" t="s">
        <v>51</v>
      </c>
      <c r="B35" s="1" t="s">
        <v>13</v>
      </c>
      <c r="C35" s="9">
        <f>'TesGer - Jan'!D17</f>
        <v>1441.85</v>
      </c>
    </row>
    <row r="36" spans="1:10" x14ac:dyDescent="0.2">
      <c r="A36" s="1" t="s">
        <v>52</v>
      </c>
      <c r="B36" s="1" t="s">
        <v>84</v>
      </c>
      <c r="C36" s="9">
        <f>'TesGer - Jan'!D18</f>
        <v>0</v>
      </c>
    </row>
    <row r="37" spans="1:10" x14ac:dyDescent="0.2">
      <c r="A37" s="1" t="s">
        <v>53</v>
      </c>
      <c r="B37" s="1" t="s">
        <v>14</v>
      </c>
      <c r="C37" s="9">
        <f>'TesGer - Jan'!D19</f>
        <v>0</v>
      </c>
    </row>
    <row r="38" spans="1:10" ht="25.5" x14ac:dyDescent="0.2">
      <c r="A38" s="5" t="s">
        <v>54</v>
      </c>
      <c r="B38" s="11" t="s">
        <v>66</v>
      </c>
      <c r="C38" s="9">
        <f>'TesGer - Jan'!D20</f>
        <v>0</v>
      </c>
    </row>
    <row r="39" spans="1:10" x14ac:dyDescent="0.2">
      <c r="A39" s="1" t="s">
        <v>55</v>
      </c>
      <c r="B39" s="1" t="s">
        <v>15</v>
      </c>
      <c r="C39" s="9">
        <f>'TesGer - Jan'!D21</f>
        <v>0</v>
      </c>
    </row>
    <row r="40" spans="1:10" ht="14.25" x14ac:dyDescent="0.2">
      <c r="A40" s="1" t="s">
        <v>56</v>
      </c>
      <c r="B40" s="1" t="s">
        <v>16</v>
      </c>
      <c r="C40" s="9">
        <f>'TesGer - Jan'!D22</f>
        <v>0</v>
      </c>
      <c r="I40" s="24"/>
      <c r="J40" s="24"/>
    </row>
    <row r="41" spans="1:10" ht="14.25" x14ac:dyDescent="0.2">
      <c r="A41" s="1" t="s">
        <v>57</v>
      </c>
      <c r="B41" s="1" t="s">
        <v>17</v>
      </c>
      <c r="C41" s="9">
        <f>'TesGer - Jan'!D23</f>
        <v>0</v>
      </c>
      <c r="I41" s="24"/>
      <c r="J41" s="24"/>
    </row>
    <row r="42" spans="1:10" ht="14.25" x14ac:dyDescent="0.2">
      <c r="A42" s="1" t="s">
        <v>58</v>
      </c>
      <c r="B42" s="1" t="s">
        <v>18</v>
      </c>
      <c r="C42" s="9">
        <f>'TesGer - Jan'!D24</f>
        <v>0</v>
      </c>
      <c r="I42" s="24"/>
      <c r="J42" s="24"/>
    </row>
    <row r="43" spans="1:10" x14ac:dyDescent="0.2">
      <c r="A43" s="1" t="s">
        <v>59</v>
      </c>
      <c r="B43" s="1" t="s">
        <v>19</v>
      </c>
      <c r="C43" s="9">
        <f>'TesGer - Jan'!D25</f>
        <v>0</v>
      </c>
    </row>
    <row r="44" spans="1:10" x14ac:dyDescent="0.2">
      <c r="A44" s="1" t="s">
        <v>60</v>
      </c>
      <c r="B44" s="1" t="s">
        <v>20</v>
      </c>
      <c r="C44" s="9">
        <f>'TesGer - Jan'!D26</f>
        <v>0</v>
      </c>
    </row>
    <row r="45" spans="1:10" x14ac:dyDescent="0.2">
      <c r="A45" s="1" t="s">
        <v>61</v>
      </c>
      <c r="B45" s="1" t="s">
        <v>67</v>
      </c>
      <c r="C45" s="9">
        <f>'TesGer - Jan'!D27</f>
        <v>2000</v>
      </c>
    </row>
    <row r="46" spans="1:10" x14ac:dyDescent="0.2">
      <c r="A46" s="1" t="s">
        <v>62</v>
      </c>
      <c r="B46" s="1" t="s">
        <v>21</v>
      </c>
      <c r="C46" s="9">
        <f>'TesGer - Jan'!D28</f>
        <v>0</v>
      </c>
    </row>
    <row r="47" spans="1:10" x14ac:dyDescent="0.2">
      <c r="A47" s="1" t="s">
        <v>63</v>
      </c>
      <c r="B47" s="1" t="s">
        <v>22</v>
      </c>
      <c r="C47" s="9">
        <f>'TesGer - Jan'!D29+'TesGer - Jan'!H29</f>
        <v>486101.32</v>
      </c>
      <c r="F47" s="65" t="s">
        <v>129</v>
      </c>
      <c r="G47" s="65"/>
    </row>
    <row r="48" spans="1:10" x14ac:dyDescent="0.2">
      <c r="A48" s="60" t="s">
        <v>68</v>
      </c>
      <c r="B48" s="60"/>
      <c r="C48" s="9">
        <f>SUM(C22:C47)</f>
        <v>3497529.2999999993</v>
      </c>
      <c r="D48" s="19">
        <f>'TesGer - Jan'!I29</f>
        <v>3497529.2999999993</v>
      </c>
      <c r="E48" s="19">
        <f>D48-C48</f>
        <v>0</v>
      </c>
      <c r="F48" s="22">
        <f>3497529.28+0.02</f>
        <v>3497529.3</v>
      </c>
      <c r="G48" s="23">
        <f>+C48-F48</f>
        <v>0</v>
      </c>
    </row>
    <row r="50" spans="1:7" x14ac:dyDescent="0.2">
      <c r="A50" s="3" t="s">
        <v>81</v>
      </c>
    </row>
    <row r="52" spans="1:7" x14ac:dyDescent="0.2">
      <c r="A52" s="14" t="s">
        <v>35</v>
      </c>
      <c r="B52" s="14" t="s">
        <v>36</v>
      </c>
      <c r="C52" s="10" t="s">
        <v>91</v>
      </c>
    </row>
    <row r="53" spans="1:7" x14ac:dyDescent="0.2">
      <c r="A53" s="1" t="s">
        <v>37</v>
      </c>
      <c r="B53" s="1" t="s">
        <v>23</v>
      </c>
      <c r="C53" s="9">
        <v>0</v>
      </c>
    </row>
    <row r="54" spans="1:7" x14ac:dyDescent="0.2">
      <c r="A54" s="1" t="s">
        <v>38</v>
      </c>
      <c r="B54" s="1" t="s">
        <v>24</v>
      </c>
      <c r="C54" s="9">
        <v>0</v>
      </c>
    </row>
    <row r="55" spans="1:7" x14ac:dyDescent="0.2">
      <c r="A55" s="1" t="s">
        <v>39</v>
      </c>
      <c r="B55" s="1" t="s">
        <v>64</v>
      </c>
      <c r="C55" s="9">
        <v>0</v>
      </c>
    </row>
    <row r="56" spans="1:7" x14ac:dyDescent="0.2">
      <c r="A56" s="1" t="s">
        <v>40</v>
      </c>
      <c r="B56" s="1" t="s">
        <v>25</v>
      </c>
      <c r="C56" s="9">
        <v>0</v>
      </c>
    </row>
    <row r="57" spans="1:7" x14ac:dyDescent="0.2">
      <c r="A57" s="1" t="s">
        <v>42</v>
      </c>
      <c r="B57" s="1" t="s">
        <v>26</v>
      </c>
      <c r="C57" s="9">
        <v>0</v>
      </c>
      <c r="F57" s="65" t="s">
        <v>129</v>
      </c>
      <c r="G57" s="65"/>
    </row>
    <row r="58" spans="1:7" x14ac:dyDescent="0.2">
      <c r="A58" s="60" t="s">
        <v>68</v>
      </c>
      <c r="B58" s="60"/>
      <c r="C58" s="9">
        <f>SUM(C53:C57)</f>
        <v>0</v>
      </c>
      <c r="D58" s="19">
        <f>'TesGer - Jan'!E50</f>
        <v>0</v>
      </c>
      <c r="E58" s="19">
        <f>D58-C58</f>
        <v>0</v>
      </c>
      <c r="F58" s="22">
        <v>0</v>
      </c>
      <c r="G58" s="23">
        <f>+C58-F58</f>
        <v>0</v>
      </c>
    </row>
    <row r="60" spans="1:7" x14ac:dyDescent="0.2">
      <c r="A60" s="3" t="s">
        <v>70</v>
      </c>
    </row>
    <row r="62" spans="1:7" x14ac:dyDescent="0.2">
      <c r="A62" s="14" t="s">
        <v>35</v>
      </c>
      <c r="B62" s="14" t="s">
        <v>36</v>
      </c>
      <c r="C62" s="10" t="s">
        <v>91</v>
      </c>
    </row>
    <row r="63" spans="1:7" x14ac:dyDescent="0.2">
      <c r="A63" s="1" t="s">
        <v>37</v>
      </c>
      <c r="B63" s="1" t="s">
        <v>27</v>
      </c>
      <c r="C63" s="9">
        <v>0</v>
      </c>
    </row>
    <row r="64" spans="1:7" x14ac:dyDescent="0.2">
      <c r="A64" s="1" t="s">
        <v>38</v>
      </c>
      <c r="B64" s="1" t="s">
        <v>28</v>
      </c>
      <c r="C64" s="9">
        <v>0</v>
      </c>
    </row>
    <row r="65" spans="1:5" x14ac:dyDescent="0.2">
      <c r="A65" s="60" t="s">
        <v>68</v>
      </c>
      <c r="B65" s="60"/>
      <c r="C65" s="9">
        <f>SUM(C63:C64)</f>
        <v>0</v>
      </c>
    </row>
    <row r="67" spans="1:5" x14ac:dyDescent="0.2">
      <c r="A67" s="3" t="s">
        <v>71</v>
      </c>
    </row>
    <row r="69" spans="1:5" x14ac:dyDescent="0.2">
      <c r="A69" s="14" t="s">
        <v>35</v>
      </c>
      <c r="B69" s="14" t="s">
        <v>36</v>
      </c>
      <c r="C69" s="10" t="s">
        <v>91</v>
      </c>
    </row>
    <row r="70" spans="1:5" x14ac:dyDescent="0.2">
      <c r="A70" s="1" t="s">
        <v>37</v>
      </c>
      <c r="B70" s="1" t="s">
        <v>72</v>
      </c>
      <c r="C70" s="8">
        <f>'TesGer - Jan'!D30</f>
        <v>72664721.849999994</v>
      </c>
    </row>
    <row r="71" spans="1:5" x14ac:dyDescent="0.2">
      <c r="A71" s="1" t="s">
        <v>38</v>
      </c>
      <c r="B71" s="1" t="s">
        <v>73</v>
      </c>
      <c r="C71" s="8">
        <f>'TesGer - Jan'!D31+'TesGer - Jan'!H31</f>
        <v>12806750.140000001</v>
      </c>
    </row>
    <row r="72" spans="1:5" x14ac:dyDescent="0.2">
      <c r="A72" s="1" t="s">
        <v>39</v>
      </c>
      <c r="B72" s="1" t="s">
        <v>75</v>
      </c>
      <c r="C72" s="8">
        <f>'TesGer - Jan'!D32</f>
        <v>0</v>
      </c>
    </row>
    <row r="73" spans="1:5" x14ac:dyDescent="0.2">
      <c r="A73" s="1" t="s">
        <v>40</v>
      </c>
      <c r="B73" s="1" t="s">
        <v>85</v>
      </c>
      <c r="C73" s="8">
        <f>'TesGer - Jan'!D33</f>
        <v>0</v>
      </c>
    </row>
    <row r="74" spans="1:5" x14ac:dyDescent="0.2">
      <c r="A74" s="60" t="s">
        <v>68</v>
      </c>
      <c r="B74" s="60"/>
      <c r="C74" s="9">
        <f>SUM(C70:C73)</f>
        <v>85471471.989999995</v>
      </c>
      <c r="D74" s="19">
        <f>'TesGer - Jan'!I33</f>
        <v>85471471.989999995</v>
      </c>
      <c r="E74" s="19">
        <f>D74-C74</f>
        <v>0</v>
      </c>
    </row>
    <row r="76" spans="1:5" x14ac:dyDescent="0.2">
      <c r="A76" s="3" t="s">
        <v>76</v>
      </c>
    </row>
    <row r="78" spans="1:5" x14ac:dyDescent="0.2">
      <c r="A78" s="14" t="s">
        <v>35</v>
      </c>
      <c r="B78" s="14" t="s">
        <v>36</v>
      </c>
      <c r="C78" s="10" t="s">
        <v>91</v>
      </c>
    </row>
    <row r="79" spans="1:5" x14ac:dyDescent="0.2">
      <c r="A79" s="1" t="s">
        <v>37</v>
      </c>
      <c r="B79" s="1" t="s">
        <v>86</v>
      </c>
      <c r="C79" s="8">
        <v>0</v>
      </c>
    </row>
    <row r="80" spans="1:5" x14ac:dyDescent="0.2">
      <c r="A80" s="1" t="s">
        <v>38</v>
      </c>
      <c r="B80" s="1" t="s">
        <v>87</v>
      </c>
      <c r="C80" s="8">
        <v>0</v>
      </c>
    </row>
    <row r="81" spans="1:5" x14ac:dyDescent="0.2">
      <c r="A81" s="1" t="s">
        <v>39</v>
      </c>
      <c r="B81" s="1" t="s">
        <v>88</v>
      </c>
      <c r="C81" s="8">
        <v>0</v>
      </c>
    </row>
    <row r="82" spans="1:5" x14ac:dyDescent="0.2">
      <c r="A82" s="1" t="s">
        <v>40</v>
      </c>
      <c r="B82" s="1" t="s">
        <v>74</v>
      </c>
      <c r="C82" s="8">
        <v>0</v>
      </c>
    </row>
    <row r="83" spans="1:5" x14ac:dyDescent="0.2">
      <c r="A83" s="60" t="s">
        <v>68</v>
      </c>
      <c r="B83" s="60"/>
      <c r="C83" s="9">
        <f>SUM(C79:C82)</f>
        <v>0</v>
      </c>
    </row>
    <row r="84" spans="1:5" x14ac:dyDescent="0.2">
      <c r="A84" s="69" t="s">
        <v>94</v>
      </c>
      <c r="B84" s="69"/>
      <c r="C84" s="69"/>
      <c r="D84" s="19">
        <f>'TesGer - Jan'!I3+'TesGer - Jan'!I29+'TesGer - Jan'!I33</f>
        <v>170197614.97999999</v>
      </c>
      <c r="E84" s="19">
        <f>D84-C17-C48-C58-C65-C74-C83</f>
        <v>0</v>
      </c>
    </row>
  </sheetData>
  <mergeCells count="17">
    <mergeCell ref="A58:B58"/>
    <mergeCell ref="A65:B65"/>
    <mergeCell ref="A74:B74"/>
    <mergeCell ref="A83:B83"/>
    <mergeCell ref="A84:C84"/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zoomScale="130" zoomScaleNormal="130" workbookViewId="0">
      <selection activeCell="D27" sqref="D27"/>
    </sheetView>
  </sheetViews>
  <sheetFormatPr defaultRowHeight="12.75" x14ac:dyDescent="0.2"/>
  <cols>
    <col min="1" max="1" width="7" bestFit="1" customWidth="1"/>
    <col min="2" max="2" width="43.85546875" bestFit="1" customWidth="1"/>
    <col min="3" max="3" width="13.85546875" bestFit="1" customWidth="1"/>
    <col min="4" max="4" width="16.140625" style="7" customWidth="1"/>
    <col min="5" max="5" width="13.42578125" bestFit="1" customWidth="1"/>
  </cols>
  <sheetData>
    <row r="1" spans="1:5" x14ac:dyDescent="0.2">
      <c r="A1" t="s">
        <v>97</v>
      </c>
      <c r="B1" t="s">
        <v>98</v>
      </c>
      <c r="C1" t="s">
        <v>99</v>
      </c>
      <c r="D1" s="16">
        <v>37595122.649999999</v>
      </c>
    </row>
    <row r="2" spans="1:5" x14ac:dyDescent="0.2">
      <c r="A2" t="s">
        <v>97</v>
      </c>
      <c r="B2" t="s">
        <v>98</v>
      </c>
      <c r="C2" t="s">
        <v>100</v>
      </c>
      <c r="D2" s="16">
        <v>16123027.77</v>
      </c>
    </row>
    <row r="3" spans="1:5" x14ac:dyDescent="0.2">
      <c r="A3" t="s">
        <v>97</v>
      </c>
      <c r="B3" t="s">
        <v>98</v>
      </c>
      <c r="C3" t="s">
        <v>101</v>
      </c>
      <c r="D3" s="16">
        <v>6863613.5199999996</v>
      </c>
      <c r="E3" s="17">
        <f>SUM(D1:D3)</f>
        <v>60581763.939999998</v>
      </c>
    </row>
    <row r="4" spans="1:5" x14ac:dyDescent="0.2">
      <c r="A4" t="s">
        <v>97</v>
      </c>
      <c r="B4" t="s">
        <v>98</v>
      </c>
      <c r="C4" t="s">
        <v>102</v>
      </c>
      <c r="D4" s="16">
        <v>68047.3</v>
      </c>
    </row>
    <row r="5" spans="1:5" x14ac:dyDescent="0.2">
      <c r="A5" t="s">
        <v>97</v>
      </c>
      <c r="B5" t="s">
        <v>98</v>
      </c>
      <c r="C5" t="s">
        <v>103</v>
      </c>
      <c r="D5" s="16">
        <v>2450100.9</v>
      </c>
    </row>
    <row r="6" spans="1:5" x14ac:dyDescent="0.2">
      <c r="A6" t="s">
        <v>97</v>
      </c>
      <c r="B6" t="s">
        <v>98</v>
      </c>
      <c r="C6" t="s">
        <v>104</v>
      </c>
      <c r="D6" s="16">
        <v>256982.76</v>
      </c>
    </row>
    <row r="7" spans="1:5" x14ac:dyDescent="0.2">
      <c r="A7" t="s">
        <v>97</v>
      </c>
      <c r="B7" t="s">
        <v>98</v>
      </c>
      <c r="C7" t="s">
        <v>105</v>
      </c>
      <c r="D7" s="16">
        <v>2853319.24</v>
      </c>
    </row>
    <row r="8" spans="1:5" x14ac:dyDescent="0.2">
      <c r="A8" t="s">
        <v>97</v>
      </c>
      <c r="B8" t="s">
        <v>98</v>
      </c>
      <c r="C8" t="s">
        <v>106</v>
      </c>
      <c r="D8" s="16">
        <v>383073.18</v>
      </c>
    </row>
    <row r="9" spans="1:5" x14ac:dyDescent="0.2">
      <c r="A9" t="s">
        <v>97</v>
      </c>
      <c r="B9" t="s">
        <v>98</v>
      </c>
      <c r="C9" t="s">
        <v>107</v>
      </c>
      <c r="D9" s="16">
        <v>112964.11</v>
      </c>
    </row>
    <row r="10" spans="1:5" x14ac:dyDescent="0.2">
      <c r="A10" t="s">
        <v>97</v>
      </c>
      <c r="B10" t="s">
        <v>98</v>
      </c>
      <c r="C10" t="s">
        <v>114</v>
      </c>
      <c r="D10" s="16">
        <v>25643.64</v>
      </c>
    </row>
    <row r="11" spans="1:5" x14ac:dyDescent="0.2">
      <c r="A11" t="s">
        <v>97</v>
      </c>
      <c r="B11" t="s">
        <v>98</v>
      </c>
      <c r="C11" t="s">
        <v>108</v>
      </c>
      <c r="D11" s="16">
        <v>247711.45</v>
      </c>
    </row>
    <row r="12" spans="1:5" x14ac:dyDescent="0.2">
      <c r="A12" t="s">
        <v>97</v>
      </c>
      <c r="B12" t="s">
        <v>98</v>
      </c>
      <c r="C12" t="s">
        <v>115</v>
      </c>
      <c r="D12" s="16">
        <v>89902</v>
      </c>
    </row>
    <row r="13" spans="1:5" x14ac:dyDescent="0.2">
      <c r="A13" t="s">
        <v>97</v>
      </c>
      <c r="B13" t="s">
        <v>98</v>
      </c>
      <c r="C13" t="s">
        <v>116</v>
      </c>
      <c r="D13" s="16">
        <v>394551.88</v>
      </c>
    </row>
    <row r="14" spans="1:5" x14ac:dyDescent="0.2">
      <c r="A14" t="s">
        <v>97</v>
      </c>
      <c r="B14" t="s">
        <v>98</v>
      </c>
      <c r="C14" t="s">
        <v>125</v>
      </c>
      <c r="D14" s="16">
        <v>760.29</v>
      </c>
    </row>
    <row r="15" spans="1:5" x14ac:dyDescent="0.2">
      <c r="A15" t="s">
        <v>97</v>
      </c>
      <c r="B15" t="s">
        <v>98</v>
      </c>
      <c r="C15" t="s">
        <v>117</v>
      </c>
      <c r="D15" s="16">
        <v>24917.68</v>
      </c>
    </row>
    <row r="16" spans="1:5" x14ac:dyDescent="0.2">
      <c r="A16" t="s">
        <v>97</v>
      </c>
      <c r="B16" t="s">
        <v>98</v>
      </c>
      <c r="C16" t="s">
        <v>118</v>
      </c>
      <c r="D16" s="16">
        <v>1920305.58</v>
      </c>
    </row>
    <row r="17" spans="1:5" x14ac:dyDescent="0.2">
      <c r="A17" t="s">
        <v>97</v>
      </c>
      <c r="B17" t="s">
        <v>98</v>
      </c>
      <c r="C17" t="s">
        <v>119</v>
      </c>
      <c r="D17" s="16">
        <v>1118980.21</v>
      </c>
    </row>
    <row r="18" spans="1:5" x14ac:dyDescent="0.2">
      <c r="A18" t="s">
        <v>97</v>
      </c>
      <c r="B18" t="s">
        <v>98</v>
      </c>
      <c r="C18" t="s">
        <v>120</v>
      </c>
      <c r="D18" s="16">
        <v>251550.07</v>
      </c>
    </row>
    <row r="19" spans="1:5" x14ac:dyDescent="0.2">
      <c r="A19" t="s">
        <v>97</v>
      </c>
      <c r="B19" t="s">
        <v>98</v>
      </c>
      <c r="C19" t="s">
        <v>121</v>
      </c>
      <c r="D19" s="16">
        <v>817666.84</v>
      </c>
    </row>
    <row r="20" spans="1:5" x14ac:dyDescent="0.2">
      <c r="A20" t="s">
        <v>97</v>
      </c>
      <c r="B20" t="s">
        <v>98</v>
      </c>
      <c r="C20" t="s">
        <v>122</v>
      </c>
      <c r="D20" s="16">
        <v>87037</v>
      </c>
    </row>
    <row r="21" spans="1:5" x14ac:dyDescent="0.2">
      <c r="A21" t="s">
        <v>97</v>
      </c>
      <c r="B21" t="s">
        <v>98</v>
      </c>
      <c r="C21" t="s">
        <v>139</v>
      </c>
      <c r="D21" s="16">
        <v>0</v>
      </c>
    </row>
    <row r="22" spans="1:5" x14ac:dyDescent="0.2">
      <c r="A22" t="s">
        <v>97</v>
      </c>
      <c r="B22" t="s">
        <v>98</v>
      </c>
      <c r="C22" t="s">
        <v>140</v>
      </c>
      <c r="D22" s="16">
        <v>10000</v>
      </c>
    </row>
    <row r="23" spans="1:5" x14ac:dyDescent="0.2">
      <c r="A23" t="s">
        <v>97</v>
      </c>
      <c r="B23" t="s">
        <v>98</v>
      </c>
      <c r="C23" t="s">
        <v>123</v>
      </c>
      <c r="D23" s="16">
        <v>27701.33</v>
      </c>
    </row>
    <row r="24" spans="1:5" x14ac:dyDescent="0.2">
      <c r="A24" t="s">
        <v>97</v>
      </c>
      <c r="B24" t="s">
        <v>98</v>
      </c>
      <c r="C24" t="s">
        <v>145</v>
      </c>
      <c r="D24" s="16">
        <v>0</v>
      </c>
    </row>
    <row r="25" spans="1:5" x14ac:dyDescent="0.2">
      <c r="A25" t="s">
        <v>97</v>
      </c>
      <c r="B25" t="s">
        <v>98</v>
      </c>
      <c r="C25" t="s">
        <v>124</v>
      </c>
      <c r="D25" s="16">
        <v>6766.99</v>
      </c>
    </row>
    <row r="26" spans="1:5" x14ac:dyDescent="0.2">
      <c r="A26" t="s">
        <v>97</v>
      </c>
      <c r="B26" t="s">
        <v>98</v>
      </c>
      <c r="C26" t="s">
        <v>109</v>
      </c>
      <c r="D26" s="16">
        <f>242025.24-15685.58</f>
        <v>226339.66</v>
      </c>
      <c r="E26" s="17">
        <f>SUM(D4:D26)</f>
        <v>11374322.109999999</v>
      </c>
    </row>
    <row r="27" spans="1:5" x14ac:dyDescent="0.2">
      <c r="A27" t="s">
        <v>97</v>
      </c>
      <c r="B27" t="s">
        <v>98</v>
      </c>
      <c r="C27" t="s">
        <v>128</v>
      </c>
      <c r="D27" s="16">
        <v>0</v>
      </c>
    </row>
    <row r="28" spans="1:5" x14ac:dyDescent="0.2">
      <c r="A28" t="s">
        <v>97</v>
      </c>
      <c r="B28" t="s">
        <v>98</v>
      </c>
      <c r="C28" t="s">
        <v>146</v>
      </c>
      <c r="D28" s="16">
        <v>3087.27</v>
      </c>
    </row>
    <row r="29" spans="1:5" x14ac:dyDescent="0.2">
      <c r="A29" t="s">
        <v>97</v>
      </c>
      <c r="B29" t="s">
        <v>98</v>
      </c>
      <c r="C29" t="s">
        <v>127</v>
      </c>
      <c r="D29" s="16">
        <f>6733272.43</f>
        <v>6733272.4299999997</v>
      </c>
      <c r="E29" s="17">
        <f>SUM(D27:D29)</f>
        <v>6736359.6999999993</v>
      </c>
    </row>
    <row r="30" spans="1:5" x14ac:dyDescent="0.2">
      <c r="A30" t="s">
        <v>97</v>
      </c>
      <c r="B30" t="s">
        <v>98</v>
      </c>
      <c r="C30" t="s">
        <v>110</v>
      </c>
      <c r="D30" s="16">
        <v>60451447.390000001</v>
      </c>
    </row>
    <row r="31" spans="1:5" x14ac:dyDescent="0.2">
      <c r="A31" t="s">
        <v>97</v>
      </c>
      <c r="B31" t="s">
        <v>98</v>
      </c>
      <c r="C31" t="s">
        <v>111</v>
      </c>
      <c r="D31" s="16">
        <v>10468252.800000001</v>
      </c>
    </row>
    <row r="32" spans="1:5" x14ac:dyDescent="0.2">
      <c r="A32" t="s">
        <v>97</v>
      </c>
      <c r="B32" t="s">
        <v>98</v>
      </c>
      <c r="C32" t="s">
        <v>136</v>
      </c>
      <c r="D32" s="16">
        <v>163692.24</v>
      </c>
      <c r="E32" s="17">
        <f>SUM(D30:D32)</f>
        <v>71083392.429999992</v>
      </c>
    </row>
    <row r="33" spans="1:4" s="26" customFormat="1" ht="11.25" x14ac:dyDescent="0.2">
      <c r="A33" s="25"/>
      <c r="B33" s="25"/>
      <c r="C33" s="27"/>
      <c r="D33" s="28"/>
    </row>
    <row r="34" spans="1:4" s="26" customFormat="1" ht="11.25" x14ac:dyDescent="0.2">
      <c r="A34" s="25"/>
      <c r="B34" s="25"/>
      <c r="C34" s="27"/>
      <c r="D34" s="28"/>
    </row>
    <row r="35" spans="1:4" s="26" customFormat="1" ht="11.25" x14ac:dyDescent="0.2"/>
    <row r="36" spans="1:4" s="26" customFormat="1" ht="11.25" x14ac:dyDescent="0.2"/>
    <row r="37" spans="1:4" s="26" customFormat="1" ht="11.25" x14ac:dyDescent="0.2"/>
    <row r="38" spans="1:4" s="26" customFormat="1" ht="11.25" x14ac:dyDescent="0.2"/>
    <row r="39" spans="1:4" s="26" customFormat="1" ht="11.25" x14ac:dyDescent="0.2"/>
    <row r="40" spans="1:4" s="26" customFormat="1" ht="11.25" x14ac:dyDescent="0.2">
      <c r="A40" s="25"/>
      <c r="B40" s="25"/>
      <c r="C40" s="25"/>
      <c r="D40" s="28"/>
    </row>
    <row r="41" spans="1:4" s="26" customFormat="1" ht="11.25" x14ac:dyDescent="0.2">
      <c r="A41" s="25"/>
      <c r="B41" s="25"/>
      <c r="C41" s="25"/>
      <c r="D41" s="28"/>
    </row>
    <row r="42" spans="1:4" s="26" customFormat="1" ht="11.25" x14ac:dyDescent="0.2">
      <c r="A42" s="25"/>
      <c r="B42" s="25"/>
      <c r="C42" s="25"/>
      <c r="D42" s="28" t="e">
        <f>'TesGer -Set'!#REF!</f>
        <v>#REF!</v>
      </c>
    </row>
    <row r="43" spans="1:4" s="26" customFormat="1" ht="11.25" x14ac:dyDescent="0.2">
      <c r="A43" s="25"/>
      <c r="B43" s="25"/>
      <c r="C43" s="25"/>
      <c r="D43" s="30"/>
    </row>
    <row r="44" spans="1:4" s="26" customFormat="1" ht="11.25" x14ac:dyDescent="0.2">
      <c r="A44" s="25"/>
      <c r="B44" s="25"/>
      <c r="C44" s="25"/>
      <c r="D44" s="30"/>
    </row>
    <row r="45" spans="1:4" s="26" customFormat="1" ht="11.25" x14ac:dyDescent="0.2">
      <c r="A45" s="25"/>
      <c r="B45" s="25"/>
      <c r="C45" s="25"/>
      <c r="D45" s="30"/>
    </row>
    <row r="46" spans="1:4" s="26" customFormat="1" ht="11.25" x14ac:dyDescent="0.2">
      <c r="A46" s="25"/>
      <c r="B46" s="25"/>
      <c r="C46" s="25"/>
      <c r="D46" s="30"/>
    </row>
    <row r="47" spans="1:4" s="26" customFormat="1" ht="11.25" x14ac:dyDescent="0.2">
      <c r="A47" s="25"/>
      <c r="B47" s="25"/>
      <c r="C47" s="25"/>
      <c r="D47" s="30"/>
    </row>
    <row r="48" spans="1:4" s="26" customFormat="1" ht="11.25" x14ac:dyDescent="0.2">
      <c r="A48" s="25"/>
      <c r="B48" s="25"/>
      <c r="C48" s="25"/>
      <c r="D48" s="30"/>
    </row>
    <row r="49" spans="1:4" s="26" customFormat="1" ht="11.25" x14ac:dyDescent="0.2">
      <c r="A49" s="25"/>
      <c r="B49" s="25"/>
      <c r="C49" s="25"/>
      <c r="D49" s="30"/>
    </row>
    <row r="50" spans="1:4" s="26" customFormat="1" ht="11.25" x14ac:dyDescent="0.2">
      <c r="A50" s="25"/>
      <c r="B50" s="25"/>
      <c r="C50" s="25"/>
      <c r="D50" s="28"/>
    </row>
    <row r="51" spans="1:4" s="26" customFormat="1" ht="11.25" x14ac:dyDescent="0.2">
      <c r="A51" s="25"/>
      <c r="B51" s="25"/>
      <c r="C51" s="25"/>
      <c r="D51" s="28"/>
    </row>
    <row r="52" spans="1:4" s="26" customFormat="1" ht="11.25" x14ac:dyDescent="0.2">
      <c r="A52" s="25"/>
      <c r="B52" s="25"/>
      <c r="C52" s="25"/>
      <c r="D52" s="2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7" customWidth="1"/>
    <col min="4" max="5" width="15.28515625" style="19" customWidth="1"/>
    <col min="6" max="6" width="15.28515625" style="20" customWidth="1"/>
    <col min="7" max="7" width="15.28515625" style="21" customWidth="1"/>
    <col min="9" max="9" width="10.140625" bestFit="1" customWidth="1"/>
    <col min="10" max="10" width="9.28515625" bestFit="1" customWidth="1"/>
  </cols>
  <sheetData>
    <row r="1" spans="1:7" x14ac:dyDescent="0.2">
      <c r="A1" s="56" t="s">
        <v>96</v>
      </c>
      <c r="B1" s="56"/>
      <c r="C1" s="56"/>
    </row>
    <row r="3" spans="1:7" x14ac:dyDescent="0.2">
      <c r="A3" s="1" t="s">
        <v>29</v>
      </c>
      <c r="B3" s="57" t="s">
        <v>82</v>
      </c>
      <c r="C3" s="57"/>
    </row>
    <row r="4" spans="1:7" x14ac:dyDescent="0.2">
      <c r="A4" s="1" t="s">
        <v>30</v>
      </c>
      <c r="B4" s="57" t="s">
        <v>77</v>
      </c>
      <c r="C4" s="57"/>
    </row>
    <row r="5" spans="1:7" x14ac:dyDescent="0.2">
      <c r="A5" s="1" t="s">
        <v>31</v>
      </c>
      <c r="B5" s="59" t="s">
        <v>130</v>
      </c>
      <c r="C5" s="57"/>
    </row>
    <row r="6" spans="1:7" x14ac:dyDescent="0.2">
      <c r="A6" s="1" t="s">
        <v>32</v>
      </c>
      <c r="B6" s="57" t="s">
        <v>78</v>
      </c>
      <c r="C6" s="57"/>
    </row>
    <row r="7" spans="1:7" x14ac:dyDescent="0.2">
      <c r="A7" s="1" t="s">
        <v>33</v>
      </c>
      <c r="B7" s="66" t="s">
        <v>135</v>
      </c>
      <c r="C7" s="67"/>
    </row>
    <row r="8" spans="1:7" x14ac:dyDescent="0.2">
      <c r="A8" s="1" t="s">
        <v>34</v>
      </c>
      <c r="B8" s="68">
        <v>45371</v>
      </c>
      <c r="C8" s="57"/>
    </row>
    <row r="10" spans="1:7" x14ac:dyDescent="0.2">
      <c r="A10" s="3" t="s">
        <v>80</v>
      </c>
    </row>
    <row r="12" spans="1:7" x14ac:dyDescent="0.2">
      <c r="A12" s="14" t="s">
        <v>35</v>
      </c>
      <c r="B12" s="14" t="s">
        <v>36</v>
      </c>
      <c r="C12" s="10" t="s">
        <v>91</v>
      </c>
    </row>
    <row r="13" spans="1:7" x14ac:dyDescent="0.2">
      <c r="A13" s="1" t="s">
        <v>37</v>
      </c>
      <c r="B13" s="4" t="s">
        <v>0</v>
      </c>
      <c r="C13" s="9">
        <f>'TesGer - Fev'!D1</f>
        <v>38021653.770000003</v>
      </c>
    </row>
    <row r="14" spans="1:7" x14ac:dyDescent="0.2">
      <c r="A14" s="1" t="s">
        <v>38</v>
      </c>
      <c r="B14" s="4" t="s">
        <v>1</v>
      </c>
      <c r="C14" s="9">
        <f>'TesGer - Fev'!D2</f>
        <v>14789821.220000001</v>
      </c>
    </row>
    <row r="15" spans="1:7" x14ac:dyDescent="0.2">
      <c r="A15" s="1" t="s">
        <v>39</v>
      </c>
      <c r="B15" s="4" t="s">
        <v>83</v>
      </c>
      <c r="C15" s="9">
        <f>'TesGer - Fev'!D3</f>
        <v>7034456.5999999996</v>
      </c>
    </row>
    <row r="16" spans="1:7" ht="51" x14ac:dyDescent="0.2">
      <c r="A16" s="5" t="s">
        <v>40</v>
      </c>
      <c r="B16" s="4" t="s">
        <v>89</v>
      </c>
      <c r="C16" s="49">
        <v>0</v>
      </c>
      <c r="F16" s="65" t="s">
        <v>129</v>
      </c>
      <c r="G16" s="65"/>
    </row>
    <row r="17" spans="1:7" x14ac:dyDescent="0.2">
      <c r="A17" s="60" t="s">
        <v>68</v>
      </c>
      <c r="B17" s="60"/>
      <c r="C17" s="9">
        <f>SUM(C13:C16)</f>
        <v>59845931.590000004</v>
      </c>
      <c r="D17" s="19">
        <f>'TesGer - Fev'!I3</f>
        <v>59845931.590000004</v>
      </c>
      <c r="E17" s="19">
        <f>D17-C17</f>
        <v>0</v>
      </c>
      <c r="F17" s="22">
        <v>59845931.590000004</v>
      </c>
      <c r="G17" s="23">
        <f>+C17-F17</f>
        <v>0</v>
      </c>
    </row>
    <row r="19" spans="1:7" x14ac:dyDescent="0.2">
      <c r="A19" s="3" t="s">
        <v>69</v>
      </c>
    </row>
    <row r="21" spans="1:7" x14ac:dyDescent="0.2">
      <c r="A21" s="14" t="s">
        <v>35</v>
      </c>
      <c r="B21" s="14" t="s">
        <v>36</v>
      </c>
      <c r="C21" s="10" t="s">
        <v>91</v>
      </c>
    </row>
    <row r="22" spans="1:7" x14ac:dyDescent="0.2">
      <c r="A22" s="1" t="s">
        <v>37</v>
      </c>
      <c r="B22" s="1" t="s">
        <v>2</v>
      </c>
      <c r="C22" s="9">
        <f>'TesGer - Fev'!D4</f>
        <v>128355.87</v>
      </c>
    </row>
    <row r="23" spans="1:7" x14ac:dyDescent="0.2">
      <c r="A23" s="1" t="s">
        <v>38</v>
      </c>
      <c r="B23" s="1" t="s">
        <v>3</v>
      </c>
      <c r="C23" s="9">
        <f>'TesGer - Fev'!D5</f>
        <v>2889649.89</v>
      </c>
    </row>
    <row r="24" spans="1:7" x14ac:dyDescent="0.2">
      <c r="A24" s="1" t="s">
        <v>39</v>
      </c>
      <c r="B24" s="1" t="s">
        <v>4</v>
      </c>
      <c r="C24" s="9">
        <f>'TesGer - Fev'!D6</f>
        <v>235764</v>
      </c>
    </row>
    <row r="25" spans="1:7" x14ac:dyDescent="0.2">
      <c r="A25" s="1" t="s">
        <v>40</v>
      </c>
      <c r="B25" s="1" t="s">
        <v>5</v>
      </c>
      <c r="C25" s="9">
        <f>'TesGer - Fev'!D7</f>
        <v>2340513.0499999998</v>
      </c>
    </row>
    <row r="26" spans="1:7" x14ac:dyDescent="0.2">
      <c r="A26" s="1" t="s">
        <v>42</v>
      </c>
      <c r="B26" s="1" t="s">
        <v>6</v>
      </c>
      <c r="C26" s="9">
        <f>'TesGer - Fev'!D8+'TesGer - Fev'!H8</f>
        <v>203576.1</v>
      </c>
    </row>
    <row r="27" spans="1:7" x14ac:dyDescent="0.2">
      <c r="A27" s="1" t="s">
        <v>43</v>
      </c>
      <c r="B27" s="1" t="s">
        <v>65</v>
      </c>
      <c r="C27" s="9">
        <f>'TesGer - Fev'!D9+'TesGer - Fev'!H9</f>
        <v>39047.47</v>
      </c>
    </row>
    <row r="28" spans="1:7" x14ac:dyDescent="0.2">
      <c r="A28" s="1" t="s">
        <v>44</v>
      </c>
      <c r="B28" s="1" t="s">
        <v>7</v>
      </c>
      <c r="C28" s="9">
        <f>'TesGer - Fev'!D10</f>
        <v>88140.39</v>
      </c>
    </row>
    <row r="29" spans="1:7" x14ac:dyDescent="0.2">
      <c r="A29" s="1" t="s">
        <v>45</v>
      </c>
      <c r="B29" s="1" t="s">
        <v>8</v>
      </c>
      <c r="C29" s="9">
        <f>'TesGer - Fev'!D11</f>
        <v>277866.40000000002</v>
      </c>
    </row>
    <row r="30" spans="1:7" x14ac:dyDescent="0.2">
      <c r="A30" s="1" t="s">
        <v>46</v>
      </c>
      <c r="B30" s="1" t="s">
        <v>9</v>
      </c>
      <c r="C30" s="9">
        <f>'TesGer - Fev'!D12</f>
        <v>104871.24</v>
      </c>
    </row>
    <row r="31" spans="1:7" x14ac:dyDescent="0.2">
      <c r="A31" s="1" t="s">
        <v>47</v>
      </c>
      <c r="B31" s="1" t="s">
        <v>10</v>
      </c>
      <c r="C31" s="9">
        <f>'TesGer - Fev'!D13</f>
        <v>436602.95</v>
      </c>
    </row>
    <row r="32" spans="1:7" x14ac:dyDescent="0.2">
      <c r="A32" s="1" t="s">
        <v>48</v>
      </c>
      <c r="B32" s="1" t="s">
        <v>11</v>
      </c>
      <c r="C32" s="9">
        <f>'TesGer - Fev'!D14</f>
        <v>694.05</v>
      </c>
    </row>
    <row r="33" spans="1:10" x14ac:dyDescent="0.2">
      <c r="A33" s="1" t="s">
        <v>49</v>
      </c>
      <c r="B33" s="1" t="s">
        <v>12</v>
      </c>
      <c r="C33" s="9">
        <f>'TesGer - Fev'!D15</f>
        <v>19109.16</v>
      </c>
    </row>
    <row r="34" spans="1:10" ht="63.75" x14ac:dyDescent="0.2">
      <c r="A34" s="5" t="s">
        <v>50</v>
      </c>
      <c r="B34" s="6" t="s">
        <v>93</v>
      </c>
      <c r="C34" s="9">
        <f>'TesGer - Fev'!D16</f>
        <v>398072.73</v>
      </c>
    </row>
    <row r="35" spans="1:10" x14ac:dyDescent="0.2">
      <c r="A35" s="1" t="s">
        <v>51</v>
      </c>
      <c r="B35" s="1" t="s">
        <v>13</v>
      </c>
      <c r="C35" s="9">
        <f>'TesGer - Fev'!D17</f>
        <v>12380</v>
      </c>
    </row>
    <row r="36" spans="1:10" x14ac:dyDescent="0.2">
      <c r="A36" s="1" t="s">
        <v>52</v>
      </c>
      <c r="B36" s="1" t="s">
        <v>84</v>
      </c>
      <c r="C36" s="9">
        <f>'TesGer - Fev'!D18</f>
        <v>240505.55</v>
      </c>
    </row>
    <row r="37" spans="1:10" x14ac:dyDescent="0.2">
      <c r="A37" s="1" t="s">
        <v>53</v>
      </c>
      <c r="B37" s="1" t="s">
        <v>14</v>
      </c>
      <c r="C37" s="9">
        <f>'TesGer - Fev'!D19</f>
        <v>0</v>
      </c>
    </row>
    <row r="38" spans="1:10" ht="25.5" x14ac:dyDescent="0.2">
      <c r="A38" s="5" t="s">
        <v>54</v>
      </c>
      <c r="B38" s="11" t="s">
        <v>66</v>
      </c>
      <c r="C38" s="9">
        <f>'TesGer - Fev'!D20</f>
        <v>472023.75</v>
      </c>
    </row>
    <row r="39" spans="1:10" x14ac:dyDescent="0.2">
      <c r="A39" s="1" t="s">
        <v>55</v>
      </c>
      <c r="B39" s="1" t="s">
        <v>15</v>
      </c>
      <c r="C39" s="9">
        <f>'TesGer - Fev'!D21+'TesGer - Fev'!H21</f>
        <v>10114.16</v>
      </c>
    </row>
    <row r="40" spans="1:10" ht="14.25" x14ac:dyDescent="0.2">
      <c r="A40" s="1" t="s">
        <v>56</v>
      </c>
      <c r="B40" s="1" t="s">
        <v>16</v>
      </c>
      <c r="C40" s="9">
        <f>'TesGer - Fev'!D22</f>
        <v>0</v>
      </c>
      <c r="I40" s="24"/>
      <c r="J40" s="24"/>
    </row>
    <row r="41" spans="1:10" ht="14.25" x14ac:dyDescent="0.2">
      <c r="A41" s="1" t="s">
        <v>57</v>
      </c>
      <c r="B41" s="1" t="s">
        <v>17</v>
      </c>
      <c r="C41" s="9">
        <f>'TesGer - Fev'!D23</f>
        <v>0</v>
      </c>
      <c r="I41" s="24"/>
      <c r="J41" s="24"/>
    </row>
    <row r="42" spans="1:10" ht="14.25" x14ac:dyDescent="0.2">
      <c r="A42" s="1" t="s">
        <v>58</v>
      </c>
      <c r="B42" s="1" t="s">
        <v>18</v>
      </c>
      <c r="C42" s="9">
        <f>'TesGer - Fev'!D24</f>
        <v>0</v>
      </c>
      <c r="I42" s="24"/>
      <c r="J42" s="24"/>
    </row>
    <row r="43" spans="1:10" x14ac:dyDescent="0.2">
      <c r="A43" s="1" t="s">
        <v>59</v>
      </c>
      <c r="B43" s="1" t="s">
        <v>19</v>
      </c>
      <c r="C43" s="9">
        <f>'TesGer - Fev'!D25</f>
        <v>8603.75</v>
      </c>
    </row>
    <row r="44" spans="1:10" x14ac:dyDescent="0.2">
      <c r="A44" s="1" t="s">
        <v>60</v>
      </c>
      <c r="B44" s="1" t="s">
        <v>20</v>
      </c>
      <c r="C44" s="9">
        <f>'TesGer - Fev'!D26</f>
        <v>0</v>
      </c>
    </row>
    <row r="45" spans="1:10" x14ac:dyDescent="0.2">
      <c r="A45" s="1" t="s">
        <v>61</v>
      </c>
      <c r="B45" s="1" t="s">
        <v>67</v>
      </c>
      <c r="C45" s="9">
        <f>'TesGer - Fev'!D27</f>
        <v>4000</v>
      </c>
    </row>
    <row r="46" spans="1:10" x14ac:dyDescent="0.2">
      <c r="A46" s="1" t="s">
        <v>62</v>
      </c>
      <c r="B46" s="1" t="s">
        <v>21</v>
      </c>
      <c r="C46" s="9">
        <f>'TesGer - Fev'!D28</f>
        <v>0</v>
      </c>
    </row>
    <row r="47" spans="1:10" x14ac:dyDescent="0.2">
      <c r="A47" s="1" t="s">
        <v>63</v>
      </c>
      <c r="B47" s="1" t="s">
        <v>22</v>
      </c>
      <c r="C47" s="9">
        <f>'TesGer - Fev'!D29</f>
        <v>362729.76</v>
      </c>
      <c r="F47" s="65" t="s">
        <v>129</v>
      </c>
      <c r="G47" s="65"/>
    </row>
    <row r="48" spans="1:10" x14ac:dyDescent="0.2">
      <c r="A48" s="60" t="s">
        <v>68</v>
      </c>
      <c r="B48" s="60"/>
      <c r="C48" s="9">
        <f>SUM(C22:C47)</f>
        <v>8272620.2700000005</v>
      </c>
      <c r="D48" s="19">
        <f>'TesGer - Fev'!I29</f>
        <v>8272620.2699999996</v>
      </c>
      <c r="E48" s="19">
        <f>D48-C48</f>
        <v>0</v>
      </c>
      <c r="F48" s="22">
        <f>8172312.56+100307.71</f>
        <v>8272620.2699999996</v>
      </c>
      <c r="G48" s="23">
        <f>+C48-F48</f>
        <v>0</v>
      </c>
    </row>
    <row r="50" spans="1:7" x14ac:dyDescent="0.2">
      <c r="A50" s="3" t="s">
        <v>81</v>
      </c>
    </row>
    <row r="52" spans="1:7" x14ac:dyDescent="0.2">
      <c r="A52" s="14" t="s">
        <v>35</v>
      </c>
      <c r="B52" s="14" t="s">
        <v>36</v>
      </c>
      <c r="C52" s="10" t="s">
        <v>91</v>
      </c>
    </row>
    <row r="53" spans="1:7" x14ac:dyDescent="0.2">
      <c r="A53" s="1" t="s">
        <v>37</v>
      </c>
      <c r="B53" s="1" t="s">
        <v>23</v>
      </c>
      <c r="C53" s="9">
        <v>0</v>
      </c>
    </row>
    <row r="54" spans="1:7" x14ac:dyDescent="0.2">
      <c r="A54" s="1" t="s">
        <v>38</v>
      </c>
      <c r="B54" s="1" t="s">
        <v>24</v>
      </c>
      <c r="C54" s="9">
        <v>0</v>
      </c>
    </row>
    <row r="55" spans="1:7" x14ac:dyDescent="0.2">
      <c r="A55" s="1" t="s">
        <v>39</v>
      </c>
      <c r="B55" s="1" t="s">
        <v>64</v>
      </c>
      <c r="C55" s="9">
        <v>0</v>
      </c>
    </row>
    <row r="56" spans="1:7" x14ac:dyDescent="0.2">
      <c r="A56" s="1" t="s">
        <v>40</v>
      </c>
      <c r="B56" s="1" t="s">
        <v>25</v>
      </c>
      <c r="C56" s="9">
        <v>0</v>
      </c>
    </row>
    <row r="57" spans="1:7" x14ac:dyDescent="0.2">
      <c r="A57" s="1" t="s">
        <v>42</v>
      </c>
      <c r="B57" s="1" t="s">
        <v>26</v>
      </c>
      <c r="C57" s="9">
        <v>0</v>
      </c>
      <c r="F57" s="65" t="s">
        <v>129</v>
      </c>
      <c r="G57" s="65"/>
    </row>
    <row r="58" spans="1:7" x14ac:dyDescent="0.2">
      <c r="A58" s="60" t="s">
        <v>68</v>
      </c>
      <c r="B58" s="60"/>
      <c r="C58" s="9">
        <f>SUM(C53:C57)</f>
        <v>0</v>
      </c>
      <c r="D58" s="19">
        <f>'TesGer - Fev'!E50</f>
        <v>0</v>
      </c>
      <c r="E58" s="19">
        <f>D58-C58</f>
        <v>0</v>
      </c>
      <c r="F58" s="22">
        <v>0</v>
      </c>
      <c r="G58" s="23">
        <f>+C58-F58</f>
        <v>0</v>
      </c>
    </row>
    <row r="60" spans="1:7" x14ac:dyDescent="0.2">
      <c r="A60" s="3" t="s">
        <v>70</v>
      </c>
    </row>
    <row r="62" spans="1:7" x14ac:dyDescent="0.2">
      <c r="A62" s="14" t="s">
        <v>35</v>
      </c>
      <c r="B62" s="14" t="s">
        <v>36</v>
      </c>
      <c r="C62" s="10" t="s">
        <v>91</v>
      </c>
    </row>
    <row r="63" spans="1:7" x14ac:dyDescent="0.2">
      <c r="A63" s="1" t="s">
        <v>37</v>
      </c>
      <c r="B63" s="1" t="s">
        <v>27</v>
      </c>
      <c r="C63" s="9">
        <v>0</v>
      </c>
    </row>
    <row r="64" spans="1:7" x14ac:dyDescent="0.2">
      <c r="A64" s="1" t="s">
        <v>38</v>
      </c>
      <c r="B64" s="1" t="s">
        <v>28</v>
      </c>
      <c r="C64" s="9">
        <v>0</v>
      </c>
    </row>
    <row r="65" spans="1:5" x14ac:dyDescent="0.2">
      <c r="A65" s="60" t="s">
        <v>68</v>
      </c>
      <c r="B65" s="60"/>
      <c r="C65" s="9">
        <f>SUM(C63:C64)</f>
        <v>0</v>
      </c>
    </row>
    <row r="67" spans="1:5" x14ac:dyDescent="0.2">
      <c r="A67" s="3" t="s">
        <v>71</v>
      </c>
    </row>
    <row r="69" spans="1:5" x14ac:dyDescent="0.2">
      <c r="A69" s="14" t="s">
        <v>35</v>
      </c>
      <c r="B69" s="14" t="s">
        <v>36</v>
      </c>
      <c r="C69" s="10" t="s">
        <v>91</v>
      </c>
    </row>
    <row r="70" spans="1:5" x14ac:dyDescent="0.2">
      <c r="A70" s="1" t="s">
        <v>37</v>
      </c>
      <c r="B70" s="1" t="s">
        <v>72</v>
      </c>
      <c r="C70" s="8">
        <f>'TesGer - Fev'!D30</f>
        <v>59213872.07</v>
      </c>
    </row>
    <row r="71" spans="1:5" x14ac:dyDescent="0.2">
      <c r="A71" s="1" t="s">
        <v>38</v>
      </c>
      <c r="B71" s="1" t="s">
        <v>73</v>
      </c>
      <c r="C71" s="8">
        <f>'TesGer - Fev'!D31+'TesGer - Fev'!H31</f>
        <v>10816666.039999999</v>
      </c>
    </row>
    <row r="72" spans="1:5" x14ac:dyDescent="0.2">
      <c r="A72" s="1" t="s">
        <v>39</v>
      </c>
      <c r="B72" s="1" t="s">
        <v>75</v>
      </c>
      <c r="C72" s="8">
        <f>'TesGer - Fev'!D32</f>
        <v>0</v>
      </c>
    </row>
    <row r="73" spans="1:5" x14ac:dyDescent="0.2">
      <c r="A73" s="1" t="s">
        <v>40</v>
      </c>
      <c r="B73" s="1" t="s">
        <v>85</v>
      </c>
      <c r="C73" s="8">
        <f>'TesGer - Fev'!D33</f>
        <v>0</v>
      </c>
    </row>
    <row r="74" spans="1:5" x14ac:dyDescent="0.2">
      <c r="A74" s="60" t="s">
        <v>68</v>
      </c>
      <c r="B74" s="60"/>
      <c r="C74" s="9">
        <f>SUM(C70:C73)</f>
        <v>70030538.109999999</v>
      </c>
      <c r="D74" s="19">
        <f>'TesGer - Fev'!I33</f>
        <v>70030538.109999999</v>
      </c>
      <c r="E74" s="19">
        <f>D74-C74</f>
        <v>0</v>
      </c>
    </row>
    <row r="76" spans="1:5" x14ac:dyDescent="0.2">
      <c r="A76" s="3" t="s">
        <v>76</v>
      </c>
    </row>
    <row r="78" spans="1:5" x14ac:dyDescent="0.2">
      <c r="A78" s="14" t="s">
        <v>35</v>
      </c>
      <c r="B78" s="14" t="s">
        <v>36</v>
      </c>
      <c r="C78" s="10" t="s">
        <v>91</v>
      </c>
    </row>
    <row r="79" spans="1:5" x14ac:dyDescent="0.2">
      <c r="A79" s="1" t="s">
        <v>37</v>
      </c>
      <c r="B79" s="1" t="s">
        <v>86</v>
      </c>
      <c r="C79" s="8">
        <v>0</v>
      </c>
    </row>
    <row r="80" spans="1:5" x14ac:dyDescent="0.2">
      <c r="A80" s="1" t="s">
        <v>38</v>
      </c>
      <c r="B80" s="1" t="s">
        <v>87</v>
      </c>
      <c r="C80" s="8">
        <v>0</v>
      </c>
    </row>
    <row r="81" spans="1:5" x14ac:dyDescent="0.2">
      <c r="A81" s="1" t="s">
        <v>39</v>
      </c>
      <c r="B81" s="1" t="s">
        <v>88</v>
      </c>
      <c r="C81" s="8">
        <v>0</v>
      </c>
    </row>
    <row r="82" spans="1:5" x14ac:dyDescent="0.2">
      <c r="A82" s="1" t="s">
        <v>40</v>
      </c>
      <c r="B82" s="1" t="s">
        <v>74</v>
      </c>
      <c r="C82" s="8">
        <v>0</v>
      </c>
    </row>
    <row r="83" spans="1:5" x14ac:dyDescent="0.2">
      <c r="A83" s="60" t="s">
        <v>68</v>
      </c>
      <c r="B83" s="60"/>
      <c r="C83" s="9">
        <f>SUM(C79:C82)</f>
        <v>0</v>
      </c>
    </row>
    <row r="84" spans="1:5" x14ac:dyDescent="0.2">
      <c r="A84" s="69" t="s">
        <v>94</v>
      </c>
      <c r="B84" s="69"/>
      <c r="C84" s="69"/>
      <c r="D84" s="19">
        <f>'TesGer - Fev'!I34</f>
        <v>138149089.97</v>
      </c>
      <c r="E84" s="19">
        <f>D84-C17-C48-C58-C65-C74-C83</f>
        <v>0</v>
      </c>
    </row>
  </sheetData>
  <mergeCells count="17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58:B58"/>
    <mergeCell ref="A65:B65"/>
    <mergeCell ref="A74:B74"/>
    <mergeCell ref="A83:B83"/>
    <mergeCell ref="A84:C84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view="pageBreakPreview" zoomScaleNormal="100" zoomScaleSheetLayoutView="100" workbookViewId="0">
      <selection activeCell="I35" sqref="I35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7" customWidth="1"/>
    <col min="4" max="5" width="15.28515625" style="19" customWidth="1"/>
    <col min="6" max="6" width="15.28515625" style="20" customWidth="1"/>
    <col min="7" max="7" width="15.28515625" style="21" customWidth="1"/>
    <col min="9" max="9" width="10.140625" bestFit="1" customWidth="1"/>
    <col min="10" max="10" width="9.28515625" bestFit="1" customWidth="1"/>
  </cols>
  <sheetData>
    <row r="1" spans="1:7" x14ac:dyDescent="0.2">
      <c r="A1" s="56" t="s">
        <v>96</v>
      </c>
      <c r="B1" s="56"/>
      <c r="C1" s="56"/>
    </row>
    <row r="3" spans="1:7" x14ac:dyDescent="0.2">
      <c r="A3" s="1" t="s">
        <v>29</v>
      </c>
      <c r="B3" s="57" t="s">
        <v>82</v>
      </c>
      <c r="C3" s="57"/>
    </row>
    <row r="4" spans="1:7" x14ac:dyDescent="0.2">
      <c r="A4" s="1" t="s">
        <v>30</v>
      </c>
      <c r="B4" s="57" t="s">
        <v>77</v>
      </c>
      <c r="C4" s="57"/>
    </row>
    <row r="5" spans="1:7" x14ac:dyDescent="0.2">
      <c r="A5" s="1" t="s">
        <v>31</v>
      </c>
      <c r="B5" s="59" t="s">
        <v>130</v>
      </c>
      <c r="C5" s="57"/>
    </row>
    <row r="6" spans="1:7" x14ac:dyDescent="0.2">
      <c r="A6" s="1" t="s">
        <v>32</v>
      </c>
      <c r="B6" s="57" t="s">
        <v>78</v>
      </c>
      <c r="C6" s="57"/>
    </row>
    <row r="7" spans="1:7" x14ac:dyDescent="0.2">
      <c r="A7" s="1" t="s">
        <v>33</v>
      </c>
      <c r="B7" s="66" t="s">
        <v>137</v>
      </c>
      <c r="C7" s="67"/>
    </row>
    <row r="8" spans="1:7" x14ac:dyDescent="0.2">
      <c r="A8" s="1" t="s">
        <v>34</v>
      </c>
      <c r="B8" s="68">
        <v>45399</v>
      </c>
      <c r="C8" s="57"/>
    </row>
    <row r="10" spans="1:7" x14ac:dyDescent="0.2">
      <c r="A10" s="3" t="s">
        <v>80</v>
      </c>
    </row>
    <row r="12" spans="1:7" x14ac:dyDescent="0.2">
      <c r="A12" s="14" t="s">
        <v>35</v>
      </c>
      <c r="B12" s="14" t="s">
        <v>36</v>
      </c>
      <c r="C12" s="10" t="s">
        <v>91</v>
      </c>
    </row>
    <row r="13" spans="1:7" x14ac:dyDescent="0.2">
      <c r="A13" s="1" t="s">
        <v>37</v>
      </c>
      <c r="B13" s="4" t="s">
        <v>0</v>
      </c>
      <c r="C13" s="9">
        <f>'TesGer - Mar'!D1</f>
        <v>39855598.549999997</v>
      </c>
    </row>
    <row r="14" spans="1:7" x14ac:dyDescent="0.2">
      <c r="A14" s="1" t="s">
        <v>38</v>
      </c>
      <c r="B14" s="4" t="s">
        <v>1</v>
      </c>
      <c r="C14" s="9">
        <f>'TesGer - Mar'!D2</f>
        <v>15046489.140000001</v>
      </c>
    </row>
    <row r="15" spans="1:7" x14ac:dyDescent="0.2">
      <c r="A15" s="1" t="s">
        <v>39</v>
      </c>
      <c r="B15" s="4" t="s">
        <v>83</v>
      </c>
      <c r="C15" s="9">
        <f>'TesGer - Mar'!D3</f>
        <v>7055931.6799999997</v>
      </c>
    </row>
    <row r="16" spans="1:7" ht="51" x14ac:dyDescent="0.2">
      <c r="A16" s="5" t="s">
        <v>40</v>
      </c>
      <c r="B16" s="4" t="s">
        <v>89</v>
      </c>
      <c r="C16" s="52">
        <v>0</v>
      </c>
      <c r="F16" s="65" t="s">
        <v>129</v>
      </c>
      <c r="G16" s="65"/>
    </row>
    <row r="17" spans="1:7" x14ac:dyDescent="0.2">
      <c r="A17" s="60" t="s">
        <v>68</v>
      </c>
      <c r="B17" s="60"/>
      <c r="C17" s="9">
        <f>SUM(C13:C16)</f>
        <v>61958019.369999997</v>
      </c>
      <c r="D17" s="19">
        <f>'TesGer - Mar'!I3</f>
        <v>61958019.369999997</v>
      </c>
      <c r="E17" s="19">
        <f>D17-C17</f>
        <v>0</v>
      </c>
      <c r="F17" s="22">
        <v>61958019.369999997</v>
      </c>
      <c r="G17" s="23">
        <f>+C17-F17</f>
        <v>0</v>
      </c>
    </row>
    <row r="19" spans="1:7" x14ac:dyDescent="0.2">
      <c r="A19" s="3" t="s">
        <v>69</v>
      </c>
    </row>
    <row r="21" spans="1:7" x14ac:dyDescent="0.2">
      <c r="A21" s="14" t="s">
        <v>35</v>
      </c>
      <c r="B21" s="14" t="s">
        <v>36</v>
      </c>
      <c r="C21" s="10" t="s">
        <v>91</v>
      </c>
    </row>
    <row r="22" spans="1:7" x14ac:dyDescent="0.2">
      <c r="A22" s="1" t="s">
        <v>37</v>
      </c>
      <c r="B22" s="1" t="s">
        <v>2</v>
      </c>
      <c r="C22" s="9">
        <f>'TesGer - Mar'!D4</f>
        <v>120490.02</v>
      </c>
    </row>
    <row r="23" spans="1:7" x14ac:dyDescent="0.2">
      <c r="A23" s="1" t="s">
        <v>38</v>
      </c>
      <c r="B23" s="1" t="s">
        <v>3</v>
      </c>
      <c r="C23" s="9">
        <f>'TesGer - Mar'!D5</f>
        <v>2502142.9900000002</v>
      </c>
    </row>
    <row r="24" spans="1:7" x14ac:dyDescent="0.2">
      <c r="A24" s="1" t="s">
        <v>39</v>
      </c>
      <c r="B24" s="1" t="s">
        <v>4</v>
      </c>
      <c r="C24" s="9">
        <f>'TesGer - Mar'!D6</f>
        <v>244911.78</v>
      </c>
    </row>
    <row r="25" spans="1:7" x14ac:dyDescent="0.2">
      <c r="A25" s="1" t="s">
        <v>40</v>
      </c>
      <c r="B25" s="1" t="s">
        <v>5</v>
      </c>
      <c r="C25" s="9">
        <f>'TesGer - Mar'!D7</f>
        <v>2420748.52</v>
      </c>
    </row>
    <row r="26" spans="1:7" x14ac:dyDescent="0.2">
      <c r="A26" s="1" t="s">
        <v>42</v>
      </c>
      <c r="B26" s="1" t="s">
        <v>6</v>
      </c>
      <c r="C26" s="9">
        <f>'TesGer - Mar'!D8+'TesGer - Mar'!H8</f>
        <v>171692.73</v>
      </c>
    </row>
    <row r="27" spans="1:7" x14ac:dyDescent="0.2">
      <c r="A27" s="1" t="s">
        <v>43</v>
      </c>
      <c r="B27" s="1" t="s">
        <v>65</v>
      </c>
      <c r="C27" s="9">
        <f>'TesGer - Mar'!D9+'TesGer - Mar'!H9</f>
        <v>70499.680000000008</v>
      </c>
    </row>
    <row r="28" spans="1:7" x14ac:dyDescent="0.2">
      <c r="A28" s="1" t="s">
        <v>44</v>
      </c>
      <c r="B28" s="1" t="s">
        <v>7</v>
      </c>
      <c r="C28" s="9">
        <f>'TesGer - Mar'!D10</f>
        <v>35851.74</v>
      </c>
    </row>
    <row r="29" spans="1:7" x14ac:dyDescent="0.2">
      <c r="A29" s="1" t="s">
        <v>45</v>
      </c>
      <c r="B29" s="1" t="s">
        <v>8</v>
      </c>
      <c r="C29" s="9">
        <f>'TesGer - Mar'!D11</f>
        <v>261381.88</v>
      </c>
    </row>
    <row r="30" spans="1:7" x14ac:dyDescent="0.2">
      <c r="A30" s="1" t="s">
        <v>46</v>
      </c>
      <c r="B30" s="1" t="s">
        <v>9</v>
      </c>
      <c r="C30" s="9">
        <f>'TesGer - Mar'!D12</f>
        <v>110127.72</v>
      </c>
    </row>
    <row r="31" spans="1:7" x14ac:dyDescent="0.2">
      <c r="A31" s="1" t="s">
        <v>47</v>
      </c>
      <c r="B31" s="1" t="s">
        <v>10</v>
      </c>
      <c r="C31" s="9">
        <f>'TesGer - Mar'!D13</f>
        <v>452368.08</v>
      </c>
    </row>
    <row r="32" spans="1:7" x14ac:dyDescent="0.2">
      <c r="A32" s="1" t="s">
        <v>48</v>
      </c>
      <c r="B32" s="1" t="s">
        <v>11</v>
      </c>
      <c r="C32" s="9">
        <f>'TesGer - Mar'!D14</f>
        <v>781.41</v>
      </c>
    </row>
    <row r="33" spans="1:10" x14ac:dyDescent="0.2">
      <c r="A33" s="1" t="s">
        <v>49</v>
      </c>
      <c r="B33" s="1" t="s">
        <v>12</v>
      </c>
      <c r="C33" s="9">
        <f>'TesGer - Mar'!D15</f>
        <v>20713.59</v>
      </c>
    </row>
    <row r="34" spans="1:10" ht="63.75" x14ac:dyDescent="0.2">
      <c r="A34" s="5" t="s">
        <v>50</v>
      </c>
      <c r="B34" s="6" t="s">
        <v>93</v>
      </c>
      <c r="C34" s="9">
        <f>'TesGer - Mar'!D16</f>
        <v>552778.67000000004</v>
      </c>
    </row>
    <row r="35" spans="1:10" x14ac:dyDescent="0.2">
      <c r="A35" s="1" t="s">
        <v>51</v>
      </c>
      <c r="B35" s="1" t="s">
        <v>13</v>
      </c>
      <c r="C35" s="9">
        <f>'TesGer - Mar'!D17</f>
        <v>467946.17</v>
      </c>
    </row>
    <row r="36" spans="1:10" x14ac:dyDescent="0.2">
      <c r="A36" s="1" t="s">
        <v>52</v>
      </c>
      <c r="B36" s="1" t="s">
        <v>84</v>
      </c>
      <c r="C36" s="9">
        <f>'TesGer - Mar'!D18</f>
        <v>241214</v>
      </c>
    </row>
    <row r="37" spans="1:10" x14ac:dyDescent="0.2">
      <c r="A37" s="1" t="s">
        <v>53</v>
      </c>
      <c r="B37" s="1" t="s">
        <v>14</v>
      </c>
      <c r="C37" s="9">
        <f>'TesGer - Mar'!D19</f>
        <v>0</v>
      </c>
    </row>
    <row r="38" spans="1:10" ht="25.5" x14ac:dyDescent="0.2">
      <c r="A38" s="5" t="s">
        <v>54</v>
      </c>
      <c r="B38" s="11" t="s">
        <v>66</v>
      </c>
      <c r="C38" s="9">
        <f>'TesGer - Mar'!D20</f>
        <v>608386.65</v>
      </c>
    </row>
    <row r="39" spans="1:10" x14ac:dyDescent="0.2">
      <c r="A39" s="1" t="s">
        <v>55</v>
      </c>
      <c r="B39" s="1" t="s">
        <v>15</v>
      </c>
      <c r="C39" s="9">
        <f>'TesGer - Mar'!D21+'TesGer - Mar'!H21</f>
        <v>86118.27</v>
      </c>
    </row>
    <row r="40" spans="1:10" ht="14.25" x14ac:dyDescent="0.2">
      <c r="A40" s="1" t="s">
        <v>56</v>
      </c>
      <c r="B40" s="1" t="s">
        <v>16</v>
      </c>
      <c r="C40" s="9">
        <f>'TesGer - Mar'!D22</f>
        <v>0</v>
      </c>
      <c r="I40" s="24"/>
      <c r="J40" s="24"/>
    </row>
    <row r="41" spans="1:10" ht="14.25" x14ac:dyDescent="0.2">
      <c r="A41" s="1" t="s">
        <v>57</v>
      </c>
      <c r="B41" s="1" t="s">
        <v>17</v>
      </c>
      <c r="C41" s="9">
        <f>'TesGer - Mar'!D23</f>
        <v>0</v>
      </c>
      <c r="I41" s="24"/>
      <c r="J41" s="24"/>
    </row>
    <row r="42" spans="1:10" ht="14.25" x14ac:dyDescent="0.2">
      <c r="A42" s="1" t="s">
        <v>58</v>
      </c>
      <c r="B42" s="1" t="s">
        <v>18</v>
      </c>
      <c r="C42" s="9">
        <f>'TesGer - Mar'!D24</f>
        <v>0</v>
      </c>
      <c r="I42" s="24"/>
      <c r="J42" s="24"/>
    </row>
    <row r="43" spans="1:10" x14ac:dyDescent="0.2">
      <c r="A43" s="1" t="s">
        <v>59</v>
      </c>
      <c r="B43" s="1" t="s">
        <v>19</v>
      </c>
      <c r="C43" s="9">
        <f>'TesGer - Mar'!D25</f>
        <v>20274.439999999999</v>
      </c>
    </row>
    <row r="44" spans="1:10" x14ac:dyDescent="0.2">
      <c r="A44" s="1" t="s">
        <v>60</v>
      </c>
      <c r="B44" s="1" t="s">
        <v>20</v>
      </c>
      <c r="C44" s="9">
        <f>'TesGer - Mar'!D26</f>
        <v>0</v>
      </c>
    </row>
    <row r="45" spans="1:10" x14ac:dyDescent="0.2">
      <c r="A45" s="1" t="s">
        <v>61</v>
      </c>
      <c r="B45" s="1" t="s">
        <v>67</v>
      </c>
      <c r="C45" s="9">
        <f>'TesGer - Mar'!D27</f>
        <v>23136.16</v>
      </c>
    </row>
    <row r="46" spans="1:10" x14ac:dyDescent="0.2">
      <c r="A46" s="1" t="s">
        <v>62</v>
      </c>
      <c r="B46" s="1" t="s">
        <v>21</v>
      </c>
      <c r="C46" s="9">
        <f>'TesGer - Mar'!D28</f>
        <v>0</v>
      </c>
    </row>
    <row r="47" spans="1:10" x14ac:dyDescent="0.2">
      <c r="A47" s="1" t="s">
        <v>63</v>
      </c>
      <c r="B47" s="1" t="s">
        <v>22</v>
      </c>
      <c r="C47" s="9">
        <f>'TesGer - Mar'!D29+'TesGer - Mar'!H29</f>
        <v>486184.67000000004</v>
      </c>
      <c r="F47" s="65" t="s">
        <v>129</v>
      </c>
      <c r="G47" s="65"/>
    </row>
    <row r="48" spans="1:10" x14ac:dyDescent="0.2">
      <c r="A48" s="60" t="s">
        <v>68</v>
      </c>
      <c r="B48" s="60"/>
      <c r="C48" s="9">
        <f>SUM(C22:C47)</f>
        <v>8897749.1699999999</v>
      </c>
      <c r="D48" s="19">
        <f>'TesGer - Mar'!I29</f>
        <v>8897749.1699999999</v>
      </c>
      <c r="E48" s="19">
        <f>D48-C48</f>
        <v>0</v>
      </c>
      <c r="F48" s="22">
        <f>8695102.25+202646.92</f>
        <v>8897749.1699999999</v>
      </c>
      <c r="G48" s="23">
        <f>+C48-F48</f>
        <v>0</v>
      </c>
    </row>
    <row r="50" spans="1:7" x14ac:dyDescent="0.2">
      <c r="A50" s="3" t="s">
        <v>81</v>
      </c>
    </row>
    <row r="52" spans="1:7" x14ac:dyDescent="0.2">
      <c r="A52" s="14" t="s">
        <v>35</v>
      </c>
      <c r="B52" s="14" t="s">
        <v>36</v>
      </c>
      <c r="C52" s="10" t="s">
        <v>91</v>
      </c>
    </row>
    <row r="53" spans="1:7" x14ac:dyDescent="0.2">
      <c r="A53" s="1" t="s">
        <v>37</v>
      </c>
      <c r="B53" s="1" t="s">
        <v>23</v>
      </c>
      <c r="C53" s="9">
        <f>'TesGer - Mar'!D30</f>
        <v>0</v>
      </c>
    </row>
    <row r="54" spans="1:7" x14ac:dyDescent="0.2">
      <c r="A54" s="1" t="s">
        <v>38</v>
      </c>
      <c r="B54" s="1" t="s">
        <v>24</v>
      </c>
      <c r="C54" s="9">
        <f>'TesGer - Mar'!D31</f>
        <v>0</v>
      </c>
    </row>
    <row r="55" spans="1:7" x14ac:dyDescent="0.2">
      <c r="A55" s="1" t="s">
        <v>39</v>
      </c>
      <c r="B55" s="1" t="s">
        <v>64</v>
      </c>
      <c r="C55" s="9">
        <f>'TesGer - Mar'!D32</f>
        <v>0</v>
      </c>
    </row>
    <row r="56" spans="1:7" x14ac:dyDescent="0.2">
      <c r="A56" s="1" t="s">
        <v>40</v>
      </c>
      <c r="B56" s="1" t="s">
        <v>25</v>
      </c>
      <c r="C56" s="9">
        <f>'TesGer - Mar'!D33</f>
        <v>0</v>
      </c>
    </row>
    <row r="57" spans="1:7" x14ac:dyDescent="0.2">
      <c r="A57" s="1" t="s">
        <v>42</v>
      </c>
      <c r="B57" s="1" t="s">
        <v>26</v>
      </c>
      <c r="C57" s="9">
        <f>'TesGer - Mar'!D34</f>
        <v>28000</v>
      </c>
      <c r="F57" s="65" t="s">
        <v>129</v>
      </c>
      <c r="G57" s="65"/>
    </row>
    <row r="58" spans="1:7" x14ac:dyDescent="0.2">
      <c r="A58" s="60" t="s">
        <v>68</v>
      </c>
      <c r="B58" s="60"/>
      <c r="C58" s="9">
        <f>SUM(C53:C57)</f>
        <v>28000</v>
      </c>
      <c r="D58" s="19">
        <f>'TesGer - Mar'!I34</f>
        <v>28000</v>
      </c>
      <c r="E58" s="19">
        <f>D58-C58</f>
        <v>0</v>
      </c>
      <c r="F58" s="22">
        <v>28000</v>
      </c>
      <c r="G58" s="23">
        <f>+C58-F58</f>
        <v>0</v>
      </c>
    </row>
    <row r="60" spans="1:7" x14ac:dyDescent="0.2">
      <c r="A60" s="3" t="s">
        <v>70</v>
      </c>
    </row>
    <row r="62" spans="1:7" x14ac:dyDescent="0.2">
      <c r="A62" s="14" t="s">
        <v>35</v>
      </c>
      <c r="B62" s="14" t="s">
        <v>36</v>
      </c>
      <c r="C62" s="10" t="s">
        <v>91</v>
      </c>
    </row>
    <row r="63" spans="1:7" x14ac:dyDescent="0.2">
      <c r="A63" s="1" t="s">
        <v>37</v>
      </c>
      <c r="B63" s="1" t="s">
        <v>27</v>
      </c>
      <c r="C63" s="9">
        <v>0</v>
      </c>
    </row>
    <row r="64" spans="1:7" x14ac:dyDescent="0.2">
      <c r="A64" s="1" t="s">
        <v>38</v>
      </c>
      <c r="B64" s="1" t="s">
        <v>28</v>
      </c>
      <c r="C64" s="9">
        <v>0</v>
      </c>
    </row>
    <row r="65" spans="1:5" x14ac:dyDescent="0.2">
      <c r="A65" s="60" t="s">
        <v>68</v>
      </c>
      <c r="B65" s="60"/>
      <c r="C65" s="9">
        <f>SUM(C63:C64)</f>
        <v>0</v>
      </c>
    </row>
    <row r="67" spans="1:5" x14ac:dyDescent="0.2">
      <c r="A67" s="3" t="s">
        <v>71</v>
      </c>
    </row>
    <row r="69" spans="1:5" x14ac:dyDescent="0.2">
      <c r="A69" s="14" t="s">
        <v>35</v>
      </c>
      <c r="B69" s="14" t="s">
        <v>36</v>
      </c>
      <c r="C69" s="10" t="s">
        <v>91</v>
      </c>
    </row>
    <row r="70" spans="1:5" x14ac:dyDescent="0.2">
      <c r="A70" s="1" t="s">
        <v>37</v>
      </c>
      <c r="B70" s="1" t="s">
        <v>72</v>
      </c>
      <c r="C70" s="8">
        <f>'TesGer - Mar'!D35</f>
        <v>61467131.200000003</v>
      </c>
    </row>
    <row r="71" spans="1:5" x14ac:dyDescent="0.2">
      <c r="A71" s="1" t="s">
        <v>38</v>
      </c>
      <c r="B71" s="1" t="s">
        <v>73</v>
      </c>
      <c r="C71" s="8">
        <f>'TesGer - Mar'!D36+'TesGer - Mar'!H36</f>
        <v>10910646.869999999</v>
      </c>
    </row>
    <row r="72" spans="1:5" x14ac:dyDescent="0.2">
      <c r="A72" s="1" t="s">
        <v>39</v>
      </c>
      <c r="B72" s="1" t="s">
        <v>75</v>
      </c>
      <c r="C72" s="8">
        <f>'TesGer - Mar'!D37</f>
        <v>3087.27</v>
      </c>
    </row>
    <row r="73" spans="1:5" x14ac:dyDescent="0.2">
      <c r="A73" s="1" t="s">
        <v>40</v>
      </c>
      <c r="B73" s="1" t="s">
        <v>85</v>
      </c>
      <c r="C73" s="8">
        <f>'TesGer - Mar'!D38</f>
        <v>0</v>
      </c>
    </row>
    <row r="74" spans="1:5" x14ac:dyDescent="0.2">
      <c r="A74" s="60" t="s">
        <v>68</v>
      </c>
      <c r="B74" s="60"/>
      <c r="C74" s="9">
        <f>SUM(C70:C73)</f>
        <v>72380865.340000004</v>
      </c>
      <c r="D74" s="19">
        <f>'TesGer - Mar'!I38</f>
        <v>72380865.340000004</v>
      </c>
      <c r="E74" s="19">
        <f>D74-C74</f>
        <v>0</v>
      </c>
    </row>
    <row r="76" spans="1:5" x14ac:dyDescent="0.2">
      <c r="A76" s="3" t="s">
        <v>76</v>
      </c>
    </row>
    <row r="78" spans="1:5" x14ac:dyDescent="0.2">
      <c r="A78" s="14" t="s">
        <v>35</v>
      </c>
      <c r="B78" s="14" t="s">
        <v>36</v>
      </c>
      <c r="C78" s="10" t="s">
        <v>91</v>
      </c>
    </row>
    <row r="79" spans="1:5" x14ac:dyDescent="0.2">
      <c r="A79" s="1" t="s">
        <v>37</v>
      </c>
      <c r="B79" s="1" t="s">
        <v>86</v>
      </c>
      <c r="C79" s="8">
        <v>0</v>
      </c>
    </row>
    <row r="80" spans="1:5" x14ac:dyDescent="0.2">
      <c r="A80" s="1" t="s">
        <v>38</v>
      </c>
      <c r="B80" s="1" t="s">
        <v>87</v>
      </c>
      <c r="C80" s="8">
        <v>0</v>
      </c>
    </row>
    <row r="81" spans="1:5" x14ac:dyDescent="0.2">
      <c r="A81" s="1" t="s">
        <v>39</v>
      </c>
      <c r="B81" s="1" t="s">
        <v>88</v>
      </c>
      <c r="C81" s="8">
        <v>0</v>
      </c>
    </row>
    <row r="82" spans="1:5" x14ac:dyDescent="0.2">
      <c r="A82" s="1" t="s">
        <v>40</v>
      </c>
      <c r="B82" s="1" t="s">
        <v>74</v>
      </c>
      <c r="C82" s="8">
        <v>0</v>
      </c>
    </row>
    <row r="83" spans="1:5" x14ac:dyDescent="0.2">
      <c r="A83" s="60" t="s">
        <v>68</v>
      </c>
      <c r="B83" s="60"/>
      <c r="C83" s="9">
        <f>SUM(C79:C82)</f>
        <v>0</v>
      </c>
    </row>
    <row r="84" spans="1:5" x14ac:dyDescent="0.2">
      <c r="A84" s="69" t="s">
        <v>94</v>
      </c>
      <c r="B84" s="69"/>
      <c r="C84" s="69"/>
      <c r="D84" s="19">
        <f>'TesGer - Mar'!I39</f>
        <v>143264633.88</v>
      </c>
      <c r="E84" s="19">
        <f>D84-C17-C48-C58-C65-C74-C83</f>
        <v>-1.4901161193847656E-8</v>
      </c>
    </row>
  </sheetData>
  <mergeCells count="17">
    <mergeCell ref="A58:B58"/>
    <mergeCell ref="A65:B65"/>
    <mergeCell ref="A74:B74"/>
    <mergeCell ref="A83:B83"/>
    <mergeCell ref="A84:C84"/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view="pageBreakPreview" zoomScaleNormal="100" zoomScaleSheetLayoutView="100" workbookViewId="0">
      <selection activeCell="C16" sqref="C16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7" customWidth="1"/>
    <col min="4" max="5" width="15.28515625" style="19" customWidth="1"/>
    <col min="6" max="6" width="15.28515625" style="20" customWidth="1"/>
    <col min="7" max="7" width="15.28515625" style="21" customWidth="1"/>
    <col min="9" max="9" width="10.140625" bestFit="1" customWidth="1"/>
    <col min="10" max="10" width="9.28515625" bestFit="1" customWidth="1"/>
  </cols>
  <sheetData>
    <row r="1" spans="1:7" x14ac:dyDescent="0.2">
      <c r="A1" s="56" t="s">
        <v>96</v>
      </c>
      <c r="B1" s="56"/>
      <c r="C1" s="56"/>
    </row>
    <row r="3" spans="1:7" x14ac:dyDescent="0.2">
      <c r="A3" s="1" t="s">
        <v>29</v>
      </c>
      <c r="B3" s="57" t="s">
        <v>82</v>
      </c>
      <c r="C3" s="57"/>
    </row>
    <row r="4" spans="1:7" x14ac:dyDescent="0.2">
      <c r="A4" s="1" t="s">
        <v>30</v>
      </c>
      <c r="B4" s="57" t="s">
        <v>77</v>
      </c>
      <c r="C4" s="57"/>
    </row>
    <row r="5" spans="1:7" x14ac:dyDescent="0.2">
      <c r="A5" s="1" t="s">
        <v>31</v>
      </c>
      <c r="B5" s="59" t="s">
        <v>130</v>
      </c>
      <c r="C5" s="57"/>
    </row>
    <row r="6" spans="1:7" x14ac:dyDescent="0.2">
      <c r="A6" s="1" t="s">
        <v>32</v>
      </c>
      <c r="B6" s="57" t="s">
        <v>78</v>
      </c>
      <c r="C6" s="57"/>
    </row>
    <row r="7" spans="1:7" x14ac:dyDescent="0.2">
      <c r="A7" s="1" t="s">
        <v>33</v>
      </c>
      <c r="B7" s="66" t="s">
        <v>138</v>
      </c>
      <c r="C7" s="67"/>
    </row>
    <row r="8" spans="1:7" x14ac:dyDescent="0.2">
      <c r="A8" s="1" t="s">
        <v>34</v>
      </c>
      <c r="B8" s="68">
        <v>45432</v>
      </c>
      <c r="C8" s="57"/>
    </row>
    <row r="10" spans="1:7" x14ac:dyDescent="0.2">
      <c r="A10" s="3" t="s">
        <v>80</v>
      </c>
    </row>
    <row r="12" spans="1:7" x14ac:dyDescent="0.2">
      <c r="A12" s="14" t="s">
        <v>35</v>
      </c>
      <c r="B12" s="14" t="s">
        <v>36</v>
      </c>
      <c r="C12" s="10" t="s">
        <v>91</v>
      </c>
    </row>
    <row r="13" spans="1:7" x14ac:dyDescent="0.2">
      <c r="A13" s="1" t="s">
        <v>37</v>
      </c>
      <c r="B13" s="4" t="s">
        <v>0</v>
      </c>
      <c r="C13" s="9">
        <f>'TesGer - Abr'!D1</f>
        <v>39274719.850000001</v>
      </c>
    </row>
    <row r="14" spans="1:7" x14ac:dyDescent="0.2">
      <c r="A14" s="1" t="s">
        <v>38</v>
      </c>
      <c r="B14" s="4" t="s">
        <v>1</v>
      </c>
      <c r="C14" s="9">
        <f>'TesGer - Abr'!D2</f>
        <v>14849724.75</v>
      </c>
    </row>
    <row r="15" spans="1:7" x14ac:dyDescent="0.2">
      <c r="A15" s="1" t="s">
        <v>39</v>
      </c>
      <c r="B15" s="4" t="s">
        <v>83</v>
      </c>
      <c r="C15" s="9">
        <f>'TesGer - Abr'!D3</f>
        <v>7157324.8200000003</v>
      </c>
    </row>
    <row r="16" spans="1:7" ht="51" x14ac:dyDescent="0.2">
      <c r="A16" s="5" t="s">
        <v>40</v>
      </c>
      <c r="B16" s="4" t="s">
        <v>89</v>
      </c>
      <c r="C16" s="52">
        <f>'[1]RPVs Pagos em abr-24'!$M$5</f>
        <v>63881.75</v>
      </c>
      <c r="F16" s="65" t="s">
        <v>129</v>
      </c>
      <c r="G16" s="65"/>
    </row>
    <row r="17" spans="1:7" x14ac:dyDescent="0.2">
      <c r="A17" s="60" t="s">
        <v>68</v>
      </c>
      <c r="B17" s="60"/>
      <c r="C17" s="9">
        <f>SUM(C13:C16)</f>
        <v>61345651.170000002</v>
      </c>
      <c r="D17" s="19">
        <f>'TesGer - Abr'!I3</f>
        <v>61281769.420000002</v>
      </c>
      <c r="E17" s="19">
        <f>D17-C17</f>
        <v>-63881.75</v>
      </c>
      <c r="F17" s="22">
        <v>61281769.420000002</v>
      </c>
      <c r="G17" s="23">
        <f>+C17-F17</f>
        <v>63881.75</v>
      </c>
    </row>
    <row r="19" spans="1:7" x14ac:dyDescent="0.2">
      <c r="A19" s="3" t="s">
        <v>69</v>
      </c>
    </row>
    <row r="21" spans="1:7" x14ac:dyDescent="0.2">
      <c r="A21" s="14" t="s">
        <v>35</v>
      </c>
      <c r="B21" s="14" t="s">
        <v>36</v>
      </c>
      <c r="C21" s="10" t="s">
        <v>91</v>
      </c>
    </row>
    <row r="22" spans="1:7" x14ac:dyDescent="0.2">
      <c r="A22" s="1" t="s">
        <v>37</v>
      </c>
      <c r="B22" s="1" t="s">
        <v>2</v>
      </c>
      <c r="C22" s="9">
        <f>'TesGer - Abr'!D4</f>
        <v>65152.82</v>
      </c>
    </row>
    <row r="23" spans="1:7" x14ac:dyDescent="0.2">
      <c r="A23" s="1" t="s">
        <v>38</v>
      </c>
      <c r="B23" s="1" t="s">
        <v>3</v>
      </c>
      <c r="C23" s="9">
        <f>'TesGer - Abr'!D5</f>
        <v>2522242.4900000002</v>
      </c>
    </row>
    <row r="24" spans="1:7" x14ac:dyDescent="0.2">
      <c r="A24" s="1" t="s">
        <v>39</v>
      </c>
      <c r="B24" s="1" t="s">
        <v>4</v>
      </c>
      <c r="C24" s="9">
        <f>'TesGer - Abr'!D6</f>
        <v>245194.56</v>
      </c>
    </row>
    <row r="25" spans="1:7" x14ac:dyDescent="0.2">
      <c r="A25" s="1" t="s">
        <v>40</v>
      </c>
      <c r="B25" s="1" t="s">
        <v>5</v>
      </c>
      <c r="C25" s="9">
        <f>'TesGer - Abr'!D7</f>
        <v>2294679.7000000002</v>
      </c>
    </row>
    <row r="26" spans="1:7" x14ac:dyDescent="0.2">
      <c r="A26" s="1" t="s">
        <v>42</v>
      </c>
      <c r="B26" s="1" t="s">
        <v>6</v>
      </c>
      <c r="C26" s="9">
        <f>'TesGer - Abr'!D8+'TesGer - Abr'!H8</f>
        <v>157533.28</v>
      </c>
    </row>
    <row r="27" spans="1:7" x14ac:dyDescent="0.2">
      <c r="A27" s="1" t="s">
        <v>43</v>
      </c>
      <c r="B27" s="1" t="s">
        <v>65</v>
      </c>
      <c r="C27" s="9">
        <f>'TesGer - Abr'!D9+'TesGer - Abr'!H9</f>
        <v>14134.12</v>
      </c>
    </row>
    <row r="28" spans="1:7" x14ac:dyDescent="0.2">
      <c r="A28" s="1" t="s">
        <v>44</v>
      </c>
      <c r="B28" s="1" t="s">
        <v>7</v>
      </c>
      <c r="C28" s="9">
        <f>'TesGer - Abr'!D10</f>
        <v>27715.05</v>
      </c>
    </row>
    <row r="29" spans="1:7" x14ac:dyDescent="0.2">
      <c r="A29" s="1" t="s">
        <v>45</v>
      </c>
      <c r="B29" s="1" t="s">
        <v>8</v>
      </c>
      <c r="C29" s="9">
        <f>'TesGer - Abr'!D11</f>
        <v>247048.53</v>
      </c>
    </row>
    <row r="30" spans="1:7" x14ac:dyDescent="0.2">
      <c r="A30" s="1" t="s">
        <v>46</v>
      </c>
      <c r="B30" s="1" t="s">
        <v>9</v>
      </c>
      <c r="C30" s="9">
        <f>'TesGer - Abr'!D12</f>
        <v>90499.8</v>
      </c>
    </row>
    <row r="31" spans="1:7" x14ac:dyDescent="0.2">
      <c r="A31" s="1" t="s">
        <v>47</v>
      </c>
      <c r="B31" s="1" t="s">
        <v>10</v>
      </c>
      <c r="C31" s="9">
        <f>'TesGer - Abr'!D13</f>
        <v>451382.82</v>
      </c>
    </row>
    <row r="32" spans="1:7" x14ac:dyDescent="0.2">
      <c r="A32" s="1" t="s">
        <v>48</v>
      </c>
      <c r="B32" s="1" t="s">
        <v>11</v>
      </c>
      <c r="C32" s="9">
        <f>'TesGer - Abr'!D14</f>
        <v>675.86</v>
      </c>
    </row>
    <row r="33" spans="1:10" x14ac:dyDescent="0.2">
      <c r="A33" s="1" t="s">
        <v>49</v>
      </c>
      <c r="B33" s="1" t="s">
        <v>12</v>
      </c>
      <c r="C33" s="9">
        <f>'TesGer - Abr'!D15</f>
        <v>17005.43</v>
      </c>
    </row>
    <row r="34" spans="1:10" ht="63.75" x14ac:dyDescent="0.2">
      <c r="A34" s="5" t="s">
        <v>50</v>
      </c>
      <c r="B34" s="6" t="s">
        <v>93</v>
      </c>
      <c r="C34" s="9">
        <f>'TesGer - Abr'!D16</f>
        <v>622953.11</v>
      </c>
    </row>
    <row r="35" spans="1:10" x14ac:dyDescent="0.2">
      <c r="A35" s="1" t="s">
        <v>51</v>
      </c>
      <c r="B35" s="1" t="s">
        <v>13</v>
      </c>
      <c r="C35" s="9">
        <f>'TesGer - Abr'!D17</f>
        <v>917808.89</v>
      </c>
    </row>
    <row r="36" spans="1:10" x14ac:dyDescent="0.2">
      <c r="A36" s="1" t="s">
        <v>52</v>
      </c>
      <c r="B36" s="1" t="s">
        <v>84</v>
      </c>
      <c r="C36" s="9">
        <f>'TesGer - Abr'!D18</f>
        <v>241218.17</v>
      </c>
    </row>
    <row r="37" spans="1:10" x14ac:dyDescent="0.2">
      <c r="A37" s="1" t="s">
        <v>53</v>
      </c>
      <c r="B37" s="1" t="s">
        <v>14</v>
      </c>
      <c r="C37" s="9">
        <f>'TesGer - Abr'!D19</f>
        <v>0</v>
      </c>
    </row>
    <row r="38" spans="1:10" ht="25.5" x14ac:dyDescent="0.2">
      <c r="A38" s="5" t="s">
        <v>54</v>
      </c>
      <c r="B38" s="11" t="s">
        <v>66</v>
      </c>
      <c r="C38" s="9">
        <f>'TesGer - Abr'!D20</f>
        <v>673947.65</v>
      </c>
    </row>
    <row r="39" spans="1:10" x14ac:dyDescent="0.2">
      <c r="A39" s="1" t="s">
        <v>55</v>
      </c>
      <c r="B39" s="1" t="s">
        <v>15</v>
      </c>
      <c r="C39" s="9">
        <f>'TesGer - Abr'!D21+'TesGer - Abr'!H21</f>
        <v>413889.15</v>
      </c>
    </row>
    <row r="40" spans="1:10" ht="14.25" x14ac:dyDescent="0.2">
      <c r="A40" s="1" t="s">
        <v>56</v>
      </c>
      <c r="B40" s="1" t="s">
        <v>16</v>
      </c>
      <c r="C40" s="9">
        <f>'TesGer - Abr'!D22</f>
        <v>0</v>
      </c>
      <c r="I40" s="24"/>
      <c r="J40" s="24"/>
    </row>
    <row r="41" spans="1:10" ht="14.25" x14ac:dyDescent="0.2">
      <c r="A41" s="1" t="s">
        <v>57</v>
      </c>
      <c r="B41" s="1" t="s">
        <v>17</v>
      </c>
      <c r="C41" s="9">
        <f>'TesGer - Abr'!D23</f>
        <v>0</v>
      </c>
      <c r="I41" s="24"/>
      <c r="J41" s="24"/>
    </row>
    <row r="42" spans="1:10" ht="14.25" x14ac:dyDescent="0.2">
      <c r="A42" s="1" t="s">
        <v>58</v>
      </c>
      <c r="B42" s="1" t="s">
        <v>18</v>
      </c>
      <c r="C42" s="9">
        <f>'TesGer - Abr'!D24</f>
        <v>0</v>
      </c>
      <c r="I42" s="24"/>
      <c r="J42" s="24"/>
    </row>
    <row r="43" spans="1:10" x14ac:dyDescent="0.2">
      <c r="A43" s="1" t="s">
        <v>59</v>
      </c>
      <c r="B43" s="1" t="s">
        <v>19</v>
      </c>
      <c r="C43" s="9">
        <f>'TesGer - Abr'!D25</f>
        <v>18709.62</v>
      </c>
    </row>
    <row r="44" spans="1:10" x14ac:dyDescent="0.2">
      <c r="A44" s="1" t="s">
        <v>60</v>
      </c>
      <c r="B44" s="1" t="s">
        <v>20</v>
      </c>
      <c r="C44" s="9">
        <f>'TesGer - Abr'!D26</f>
        <v>0</v>
      </c>
    </row>
    <row r="45" spans="1:10" x14ac:dyDescent="0.2">
      <c r="A45" s="1" t="s">
        <v>61</v>
      </c>
      <c r="B45" s="1" t="s">
        <v>67</v>
      </c>
      <c r="C45" s="9">
        <f>'TesGer - Abr'!D27</f>
        <v>16143.24</v>
      </c>
    </row>
    <row r="46" spans="1:10" x14ac:dyDescent="0.2">
      <c r="A46" s="1" t="s">
        <v>62</v>
      </c>
      <c r="B46" s="1" t="s">
        <v>21</v>
      </c>
      <c r="C46" s="9">
        <f>'TesGer - Abr'!D28</f>
        <v>0</v>
      </c>
    </row>
    <row r="47" spans="1:10" x14ac:dyDescent="0.2">
      <c r="A47" s="1" t="s">
        <v>63</v>
      </c>
      <c r="B47" s="1" t="s">
        <v>22</v>
      </c>
      <c r="C47" s="9">
        <f>'TesGer - Abr'!D29+'TesGer - Abr'!H29</f>
        <v>471722.72000000003</v>
      </c>
      <c r="F47" s="65" t="s">
        <v>129</v>
      </c>
      <c r="G47" s="65"/>
    </row>
    <row r="48" spans="1:10" x14ac:dyDescent="0.2">
      <c r="A48" s="60" t="s">
        <v>68</v>
      </c>
      <c r="B48" s="60"/>
      <c r="C48" s="9">
        <f>SUM(C22:C47)</f>
        <v>9509657.0100000016</v>
      </c>
      <c r="D48" s="19">
        <f>'TesGer - Abr'!I29</f>
        <v>9509657.0099999998</v>
      </c>
      <c r="E48" s="19">
        <f>D48-C48</f>
        <v>0</v>
      </c>
      <c r="F48" s="22">
        <f>205780+9303877.01</f>
        <v>9509657.0099999998</v>
      </c>
      <c r="G48" s="23">
        <f>+C48-F48</f>
        <v>0</v>
      </c>
    </row>
    <row r="50" spans="1:7" x14ac:dyDescent="0.2">
      <c r="A50" s="3" t="s">
        <v>81</v>
      </c>
    </row>
    <row r="52" spans="1:7" x14ac:dyDescent="0.2">
      <c r="A52" s="14" t="s">
        <v>35</v>
      </c>
      <c r="B52" s="14" t="s">
        <v>36</v>
      </c>
      <c r="C52" s="10" t="s">
        <v>91</v>
      </c>
    </row>
    <row r="53" spans="1:7" x14ac:dyDescent="0.2">
      <c r="A53" s="1" t="s">
        <v>37</v>
      </c>
      <c r="B53" s="1" t="s">
        <v>23</v>
      </c>
      <c r="C53" s="9">
        <f>'TesGer - Abr'!D30</f>
        <v>0</v>
      </c>
    </row>
    <row r="54" spans="1:7" x14ac:dyDescent="0.2">
      <c r="A54" s="1" t="s">
        <v>38</v>
      </c>
      <c r="B54" s="1" t="s">
        <v>24</v>
      </c>
      <c r="C54" s="9">
        <f>'TesGer - Abr'!D31</f>
        <v>0</v>
      </c>
    </row>
    <row r="55" spans="1:7" x14ac:dyDescent="0.2">
      <c r="A55" s="1" t="s">
        <v>39</v>
      </c>
      <c r="B55" s="1" t="s">
        <v>64</v>
      </c>
      <c r="C55" s="9">
        <f>'TesGer - Abr'!D32</f>
        <v>0</v>
      </c>
    </row>
    <row r="56" spans="1:7" x14ac:dyDescent="0.2">
      <c r="A56" s="1" t="s">
        <v>40</v>
      </c>
      <c r="B56" s="1" t="s">
        <v>25</v>
      </c>
      <c r="C56" s="9">
        <f>'TesGer - Abr'!D33</f>
        <v>0</v>
      </c>
    </row>
    <row r="57" spans="1:7" x14ac:dyDescent="0.2">
      <c r="A57" s="1" t="s">
        <v>42</v>
      </c>
      <c r="B57" s="1" t="s">
        <v>26</v>
      </c>
      <c r="C57" s="9">
        <f>'TesGer - Abr'!D34</f>
        <v>0</v>
      </c>
      <c r="F57" s="65" t="s">
        <v>129</v>
      </c>
      <c r="G57" s="65"/>
    </row>
    <row r="58" spans="1:7" x14ac:dyDescent="0.2">
      <c r="A58" s="60" t="s">
        <v>68</v>
      </c>
      <c r="B58" s="60"/>
      <c r="C58" s="9">
        <f>SUM(C53:C57)</f>
        <v>0</v>
      </c>
      <c r="D58" s="19">
        <f>'TesGer - Abr'!I34</f>
        <v>0</v>
      </c>
      <c r="E58" s="19">
        <f>D58-C58</f>
        <v>0</v>
      </c>
      <c r="F58" s="22"/>
      <c r="G58" s="23">
        <f>+C58-F58</f>
        <v>0</v>
      </c>
    </row>
    <row r="60" spans="1:7" x14ac:dyDescent="0.2">
      <c r="A60" s="3" t="s">
        <v>70</v>
      </c>
    </row>
    <row r="62" spans="1:7" x14ac:dyDescent="0.2">
      <c r="A62" s="14" t="s">
        <v>35</v>
      </c>
      <c r="B62" s="14" t="s">
        <v>36</v>
      </c>
      <c r="C62" s="10" t="s">
        <v>91</v>
      </c>
    </row>
    <row r="63" spans="1:7" x14ac:dyDescent="0.2">
      <c r="A63" s="1" t="s">
        <v>37</v>
      </c>
      <c r="B63" s="1" t="s">
        <v>27</v>
      </c>
      <c r="C63" s="9">
        <v>0</v>
      </c>
    </row>
    <row r="64" spans="1:7" x14ac:dyDescent="0.2">
      <c r="A64" s="1" t="s">
        <v>38</v>
      </c>
      <c r="B64" s="1" t="s">
        <v>28</v>
      </c>
      <c r="C64" s="9">
        <v>0</v>
      </c>
    </row>
    <row r="65" spans="1:5" x14ac:dyDescent="0.2">
      <c r="A65" s="60" t="s">
        <v>68</v>
      </c>
      <c r="B65" s="60"/>
      <c r="C65" s="9">
        <f>SUM(C63:C64)</f>
        <v>0</v>
      </c>
    </row>
    <row r="67" spans="1:5" x14ac:dyDescent="0.2">
      <c r="A67" s="3" t="s">
        <v>71</v>
      </c>
    </row>
    <row r="69" spans="1:5" x14ac:dyDescent="0.2">
      <c r="A69" s="14" t="s">
        <v>35</v>
      </c>
      <c r="B69" s="14" t="s">
        <v>36</v>
      </c>
      <c r="C69" s="10" t="s">
        <v>91</v>
      </c>
    </row>
    <row r="70" spans="1:5" x14ac:dyDescent="0.2">
      <c r="A70" s="1" t="s">
        <v>37</v>
      </c>
      <c r="B70" s="1" t="s">
        <v>72</v>
      </c>
      <c r="C70" s="8">
        <f>'TesGer - Abr'!D35</f>
        <v>61613842.780000001</v>
      </c>
    </row>
    <row r="71" spans="1:5" x14ac:dyDescent="0.2">
      <c r="A71" s="1" t="s">
        <v>38</v>
      </c>
      <c r="B71" s="1" t="s">
        <v>73</v>
      </c>
      <c r="C71" s="8">
        <f>'TesGer - Abr'!D36+'TesGer - Abr'!H36</f>
        <v>8127027.1899999995</v>
      </c>
    </row>
    <row r="72" spans="1:5" x14ac:dyDescent="0.2">
      <c r="A72" s="1" t="s">
        <v>39</v>
      </c>
      <c r="B72" s="1" t="s">
        <v>75</v>
      </c>
      <c r="C72" s="8">
        <f>'TesGer - Abr'!D37</f>
        <v>9655644.2300000004</v>
      </c>
    </row>
    <row r="73" spans="1:5" x14ac:dyDescent="0.2">
      <c r="A73" s="1" t="s">
        <v>40</v>
      </c>
      <c r="B73" s="1" t="s">
        <v>85</v>
      </c>
      <c r="C73" s="8">
        <f>'TesGer - Abr'!D38</f>
        <v>0</v>
      </c>
    </row>
    <row r="74" spans="1:5" x14ac:dyDescent="0.2">
      <c r="A74" s="60" t="s">
        <v>68</v>
      </c>
      <c r="B74" s="60"/>
      <c r="C74" s="9">
        <f>SUM(C70:C73)</f>
        <v>79396514.200000003</v>
      </c>
      <c r="D74" s="19">
        <f>'TesGer - Abr'!I38</f>
        <v>79396514.200000018</v>
      </c>
      <c r="E74" s="19">
        <f>D74-C74</f>
        <v>0</v>
      </c>
    </row>
    <row r="76" spans="1:5" x14ac:dyDescent="0.2">
      <c r="A76" s="3" t="s">
        <v>76</v>
      </c>
    </row>
    <row r="78" spans="1:5" x14ac:dyDescent="0.2">
      <c r="A78" s="14" t="s">
        <v>35</v>
      </c>
      <c r="B78" s="14" t="s">
        <v>36</v>
      </c>
      <c r="C78" s="10" t="s">
        <v>91</v>
      </c>
    </row>
    <row r="79" spans="1:5" x14ac:dyDescent="0.2">
      <c r="A79" s="1" t="s">
        <v>37</v>
      </c>
      <c r="B79" s="1" t="s">
        <v>86</v>
      </c>
      <c r="C79" s="8">
        <v>0</v>
      </c>
    </row>
    <row r="80" spans="1:5" x14ac:dyDescent="0.2">
      <c r="A80" s="1" t="s">
        <v>38</v>
      </c>
      <c r="B80" s="1" t="s">
        <v>87</v>
      </c>
      <c r="C80" s="8">
        <v>0</v>
      </c>
    </row>
    <row r="81" spans="1:5" x14ac:dyDescent="0.2">
      <c r="A81" s="1" t="s">
        <v>39</v>
      </c>
      <c r="B81" s="1" t="s">
        <v>88</v>
      </c>
      <c r="C81" s="8">
        <v>0</v>
      </c>
    </row>
    <row r="82" spans="1:5" x14ac:dyDescent="0.2">
      <c r="A82" s="1" t="s">
        <v>40</v>
      </c>
      <c r="B82" s="1" t="s">
        <v>74</v>
      </c>
      <c r="C82" s="8">
        <v>0</v>
      </c>
    </row>
    <row r="83" spans="1:5" x14ac:dyDescent="0.2">
      <c r="A83" s="60" t="s">
        <v>68</v>
      </c>
      <c r="B83" s="60"/>
      <c r="C83" s="9">
        <f>SUM(C79:C82)</f>
        <v>0</v>
      </c>
    </row>
    <row r="84" spans="1:5" x14ac:dyDescent="0.2">
      <c r="A84" s="69" t="s">
        <v>94</v>
      </c>
      <c r="B84" s="69"/>
      <c r="C84" s="69"/>
      <c r="D84" s="19">
        <f>'TesGer - Abr'!I39</f>
        <v>150187940.63000003</v>
      </c>
      <c r="E84" s="19">
        <f>D84-C17-C48-C58-C65-C74-C83</f>
        <v>-63881.749999985099</v>
      </c>
    </row>
  </sheetData>
  <mergeCells count="17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58:B58"/>
    <mergeCell ref="A65:B65"/>
    <mergeCell ref="A74:B74"/>
    <mergeCell ref="A83:B83"/>
    <mergeCell ref="A84:C84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view="pageBreakPreview" zoomScaleNormal="100" zoomScaleSheetLayoutView="100" workbookViewId="0">
      <selection activeCell="G28" sqref="G2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7" customWidth="1"/>
    <col min="4" max="5" width="15.28515625" style="19" customWidth="1"/>
    <col min="6" max="6" width="15.28515625" style="20" customWidth="1"/>
    <col min="7" max="7" width="15.28515625" style="21" customWidth="1"/>
    <col min="9" max="9" width="10.140625" bestFit="1" customWidth="1"/>
    <col min="10" max="10" width="9.28515625" bestFit="1" customWidth="1"/>
  </cols>
  <sheetData>
    <row r="1" spans="1:7" x14ac:dyDescent="0.2">
      <c r="A1" s="56" t="s">
        <v>96</v>
      </c>
      <c r="B1" s="56"/>
      <c r="C1" s="56"/>
    </row>
    <row r="3" spans="1:7" x14ac:dyDescent="0.2">
      <c r="A3" s="1" t="s">
        <v>29</v>
      </c>
      <c r="B3" s="57" t="s">
        <v>82</v>
      </c>
      <c r="C3" s="57"/>
    </row>
    <row r="4" spans="1:7" x14ac:dyDescent="0.2">
      <c r="A4" s="1" t="s">
        <v>30</v>
      </c>
      <c r="B4" s="57" t="s">
        <v>77</v>
      </c>
      <c r="C4" s="57"/>
    </row>
    <row r="5" spans="1:7" x14ac:dyDescent="0.2">
      <c r="A5" s="1" t="s">
        <v>31</v>
      </c>
      <c r="B5" s="59" t="s">
        <v>130</v>
      </c>
      <c r="C5" s="57"/>
    </row>
    <row r="6" spans="1:7" x14ac:dyDescent="0.2">
      <c r="A6" s="1" t="s">
        <v>32</v>
      </c>
      <c r="B6" s="57" t="s">
        <v>78</v>
      </c>
      <c r="C6" s="57"/>
    </row>
    <row r="7" spans="1:7" x14ac:dyDescent="0.2">
      <c r="A7" s="1" t="s">
        <v>33</v>
      </c>
      <c r="B7" s="66" t="s">
        <v>141</v>
      </c>
      <c r="C7" s="67"/>
    </row>
    <row r="8" spans="1:7" x14ac:dyDescent="0.2">
      <c r="A8" s="1" t="s">
        <v>34</v>
      </c>
      <c r="B8" s="68">
        <v>45463</v>
      </c>
      <c r="C8" s="57"/>
    </row>
    <row r="10" spans="1:7" x14ac:dyDescent="0.2">
      <c r="A10" s="3" t="s">
        <v>80</v>
      </c>
    </row>
    <row r="12" spans="1:7" x14ac:dyDescent="0.2">
      <c r="A12" s="14" t="s">
        <v>35</v>
      </c>
      <c r="B12" s="14" t="s">
        <v>36</v>
      </c>
      <c r="C12" s="10" t="s">
        <v>91</v>
      </c>
    </row>
    <row r="13" spans="1:7" x14ac:dyDescent="0.2">
      <c r="A13" s="1" t="s">
        <v>37</v>
      </c>
      <c r="B13" s="4" t="s">
        <v>0</v>
      </c>
      <c r="C13" s="9">
        <f>'TesGer - Mai'!D1</f>
        <v>38432647.539999999</v>
      </c>
    </row>
    <row r="14" spans="1:7" x14ac:dyDescent="0.2">
      <c r="A14" s="1" t="s">
        <v>38</v>
      </c>
      <c r="B14" s="4" t="s">
        <v>1</v>
      </c>
      <c r="C14" s="9">
        <f>'TesGer - Mai'!D2</f>
        <v>15036156.07</v>
      </c>
    </row>
    <row r="15" spans="1:7" x14ac:dyDescent="0.2">
      <c r="A15" s="1" t="s">
        <v>39</v>
      </c>
      <c r="B15" s="4" t="s">
        <v>83</v>
      </c>
      <c r="C15" s="9">
        <f>'TesGer - Mai'!D3</f>
        <v>7036486</v>
      </c>
    </row>
    <row r="16" spans="1:7" ht="51" x14ac:dyDescent="0.2">
      <c r="A16" s="5" t="s">
        <v>40</v>
      </c>
      <c r="B16" s="4" t="s">
        <v>89</v>
      </c>
      <c r="C16" s="52">
        <v>6766.96</v>
      </c>
      <c r="F16" s="65" t="s">
        <v>129</v>
      </c>
      <c r="G16" s="65"/>
    </row>
    <row r="17" spans="1:7" x14ac:dyDescent="0.2">
      <c r="A17" s="60" t="s">
        <v>68</v>
      </c>
      <c r="B17" s="60"/>
      <c r="C17" s="9">
        <f>SUM(C13:C16)</f>
        <v>60512056.57</v>
      </c>
      <c r="D17" s="19">
        <f>'TesGer - Mai'!I3</f>
        <v>60505289.609999999</v>
      </c>
      <c r="E17" s="19">
        <f>D17-C17</f>
        <v>-6766.9600000008941</v>
      </c>
      <c r="F17" s="22">
        <v>60505289.609999999</v>
      </c>
      <c r="G17" s="23">
        <f>+C17-F17</f>
        <v>6766.9600000008941</v>
      </c>
    </row>
    <row r="19" spans="1:7" x14ac:dyDescent="0.2">
      <c r="A19" s="3" t="s">
        <v>69</v>
      </c>
    </row>
    <row r="21" spans="1:7" x14ac:dyDescent="0.2">
      <c r="A21" s="14" t="s">
        <v>35</v>
      </c>
      <c r="B21" s="14" t="s">
        <v>36</v>
      </c>
      <c r="C21" s="10" t="s">
        <v>91</v>
      </c>
    </row>
    <row r="22" spans="1:7" x14ac:dyDescent="0.2">
      <c r="A22" s="1" t="s">
        <v>37</v>
      </c>
      <c r="B22" s="1" t="s">
        <v>2</v>
      </c>
      <c r="C22" s="9">
        <f>'TesGer - Mai'!D4</f>
        <v>72905.3</v>
      </c>
    </row>
    <row r="23" spans="1:7" x14ac:dyDescent="0.2">
      <c r="A23" s="1" t="s">
        <v>38</v>
      </c>
      <c r="B23" s="1" t="s">
        <v>3</v>
      </c>
      <c r="C23" s="9">
        <f>'TesGer - Mai'!D5</f>
        <v>2490461.7599999998</v>
      </c>
    </row>
    <row r="24" spans="1:7" x14ac:dyDescent="0.2">
      <c r="A24" s="1" t="s">
        <v>39</v>
      </c>
      <c r="B24" s="1" t="s">
        <v>4</v>
      </c>
      <c r="C24" s="9">
        <f>'TesGer - Mai'!D6</f>
        <v>244015.74</v>
      </c>
    </row>
    <row r="25" spans="1:7" x14ac:dyDescent="0.2">
      <c r="A25" s="1" t="s">
        <v>40</v>
      </c>
      <c r="B25" s="1" t="s">
        <v>5</v>
      </c>
      <c r="C25" s="9">
        <f>'TesGer - Mai'!D7</f>
        <v>6149688.6299999999</v>
      </c>
    </row>
    <row r="26" spans="1:7" x14ac:dyDescent="0.2">
      <c r="A26" s="1" t="s">
        <v>42</v>
      </c>
      <c r="B26" s="1" t="s">
        <v>6</v>
      </c>
      <c r="C26" s="9">
        <f>'TesGer - Mai'!D8+'TesGer - Mai'!H8</f>
        <v>291754.83999999997</v>
      </c>
    </row>
    <row r="27" spans="1:7" x14ac:dyDescent="0.2">
      <c r="A27" s="1" t="s">
        <v>43</v>
      </c>
      <c r="B27" s="1" t="s">
        <v>65</v>
      </c>
      <c r="C27" s="9">
        <f>'TesGer - Mai'!D9+'TesGer - Mai'!H9</f>
        <v>114617.87</v>
      </c>
    </row>
    <row r="28" spans="1:7" x14ac:dyDescent="0.2">
      <c r="A28" s="1" t="s">
        <v>44</v>
      </c>
      <c r="B28" s="1" t="s">
        <v>7</v>
      </c>
      <c r="C28" s="9">
        <f>'TesGer - Mai'!D10</f>
        <v>35779.599999999999</v>
      </c>
    </row>
    <row r="29" spans="1:7" x14ac:dyDescent="0.2">
      <c r="A29" s="1" t="s">
        <v>45</v>
      </c>
      <c r="B29" s="1" t="s">
        <v>8</v>
      </c>
      <c r="C29" s="9">
        <f>'TesGer - Mai'!D11</f>
        <v>247385.98</v>
      </c>
    </row>
    <row r="30" spans="1:7" x14ac:dyDescent="0.2">
      <c r="A30" s="1" t="s">
        <v>46</v>
      </c>
      <c r="B30" s="1" t="s">
        <v>9</v>
      </c>
      <c r="C30" s="9">
        <f>'TesGer - Mai'!D12</f>
        <v>169880.78</v>
      </c>
    </row>
    <row r="31" spans="1:7" x14ac:dyDescent="0.2">
      <c r="A31" s="1" t="s">
        <v>47</v>
      </c>
      <c r="B31" s="1" t="s">
        <v>10</v>
      </c>
      <c r="C31" s="9">
        <f>'TesGer - Mai'!D13</f>
        <v>487032.76</v>
      </c>
    </row>
    <row r="32" spans="1:7" x14ac:dyDescent="0.2">
      <c r="A32" s="1" t="s">
        <v>48</v>
      </c>
      <c r="B32" s="1" t="s">
        <v>11</v>
      </c>
      <c r="C32" s="9">
        <f>'TesGer - Mai'!D14</f>
        <v>782.14</v>
      </c>
    </row>
    <row r="33" spans="1:10" x14ac:dyDescent="0.2">
      <c r="A33" s="1" t="s">
        <v>49</v>
      </c>
      <c r="B33" s="1" t="s">
        <v>12</v>
      </c>
      <c r="C33" s="9">
        <f>'TesGer - Mai'!D15</f>
        <v>24308.84</v>
      </c>
    </row>
    <row r="34" spans="1:10" ht="63.75" x14ac:dyDescent="0.2">
      <c r="A34" s="5" t="s">
        <v>50</v>
      </c>
      <c r="B34" s="6" t="s">
        <v>93</v>
      </c>
      <c r="C34" s="9">
        <f>'TesGer - Mai'!D16</f>
        <v>1246339.22</v>
      </c>
    </row>
    <row r="35" spans="1:10" x14ac:dyDescent="0.2">
      <c r="A35" s="1" t="s">
        <v>51</v>
      </c>
      <c r="B35" s="1" t="s">
        <v>13</v>
      </c>
      <c r="C35" s="9">
        <f>'TesGer - Mai'!D17</f>
        <v>62802.23</v>
      </c>
    </row>
    <row r="36" spans="1:10" x14ac:dyDescent="0.2">
      <c r="A36" s="1" t="s">
        <v>52</v>
      </c>
      <c r="B36" s="1" t="s">
        <v>84</v>
      </c>
      <c r="C36" s="9">
        <f>'TesGer - Mai'!D18</f>
        <v>242175.27</v>
      </c>
    </row>
    <row r="37" spans="1:10" x14ac:dyDescent="0.2">
      <c r="A37" s="1" t="s">
        <v>53</v>
      </c>
      <c r="B37" s="1" t="s">
        <v>14</v>
      </c>
      <c r="C37" s="9">
        <f>'TesGer - Mai'!D19</f>
        <v>0</v>
      </c>
    </row>
    <row r="38" spans="1:10" ht="25.5" x14ac:dyDescent="0.2">
      <c r="A38" s="5" t="s">
        <v>54</v>
      </c>
      <c r="B38" s="11" t="s">
        <v>66</v>
      </c>
      <c r="C38" s="9">
        <f>'TesGer - Mai'!D20</f>
        <v>689953.69</v>
      </c>
    </row>
    <row r="39" spans="1:10" x14ac:dyDescent="0.2">
      <c r="A39" s="1" t="s">
        <v>55</v>
      </c>
      <c r="B39" s="1" t="s">
        <v>15</v>
      </c>
      <c r="C39" s="9">
        <f>'TesGer - Mai'!D21+'TesGer - Mai'!H21</f>
        <v>232308.4</v>
      </c>
    </row>
    <row r="40" spans="1:10" ht="14.25" x14ac:dyDescent="0.2">
      <c r="A40" s="1" t="s">
        <v>56</v>
      </c>
      <c r="B40" s="1" t="s">
        <v>16</v>
      </c>
      <c r="C40" s="9">
        <f>'TesGer - Mai'!D22</f>
        <v>976</v>
      </c>
      <c r="I40" s="24"/>
      <c r="J40" s="24"/>
    </row>
    <row r="41" spans="1:10" ht="14.25" x14ac:dyDescent="0.2">
      <c r="A41" s="1" t="s">
        <v>57</v>
      </c>
      <c r="B41" s="1" t="s">
        <v>17</v>
      </c>
      <c r="C41" s="9">
        <f>'TesGer - Mai'!D23</f>
        <v>0</v>
      </c>
      <c r="I41" s="24"/>
      <c r="J41" s="24"/>
    </row>
    <row r="42" spans="1:10" ht="14.25" x14ac:dyDescent="0.2">
      <c r="A42" s="1" t="s">
        <v>58</v>
      </c>
      <c r="B42" s="1" t="s">
        <v>18</v>
      </c>
      <c r="C42" s="9">
        <f>'TesGer - Mai'!D24</f>
        <v>65878.5</v>
      </c>
      <c r="I42" s="24"/>
      <c r="J42" s="24"/>
    </row>
    <row r="43" spans="1:10" x14ac:dyDescent="0.2">
      <c r="A43" s="1" t="s">
        <v>59</v>
      </c>
      <c r="B43" s="1" t="s">
        <v>19</v>
      </c>
      <c r="C43" s="9">
        <f>'TesGer - Mai'!D25</f>
        <v>18979.13</v>
      </c>
    </row>
    <row r="44" spans="1:10" x14ac:dyDescent="0.2">
      <c r="A44" s="1" t="s">
        <v>60</v>
      </c>
      <c r="B44" s="1" t="s">
        <v>20</v>
      </c>
      <c r="C44" s="9">
        <f>'TesGer - Mai'!D26</f>
        <v>0</v>
      </c>
    </row>
    <row r="45" spans="1:10" x14ac:dyDescent="0.2">
      <c r="A45" s="1" t="s">
        <v>61</v>
      </c>
      <c r="B45" s="1" t="s">
        <v>67</v>
      </c>
      <c r="C45" s="9">
        <f>'TesGer - Mai'!D27</f>
        <v>40511.51</v>
      </c>
    </row>
    <row r="46" spans="1:10" x14ac:dyDescent="0.2">
      <c r="A46" s="1" t="s">
        <v>62</v>
      </c>
      <c r="B46" s="1" t="s">
        <v>21</v>
      </c>
      <c r="C46" s="9">
        <f>'TesGer - Mai'!D28</f>
        <v>0</v>
      </c>
    </row>
    <row r="47" spans="1:10" x14ac:dyDescent="0.2">
      <c r="A47" s="1" t="s">
        <v>63</v>
      </c>
      <c r="B47" s="1" t="s">
        <v>22</v>
      </c>
      <c r="C47" s="9">
        <f>'TesGer - Mai'!D29+'TesGer - Mai'!H29</f>
        <v>633671.62</v>
      </c>
      <c r="F47" s="65" t="s">
        <v>129</v>
      </c>
      <c r="G47" s="65"/>
    </row>
    <row r="48" spans="1:10" x14ac:dyDescent="0.2">
      <c r="A48" s="60" t="s">
        <v>68</v>
      </c>
      <c r="B48" s="60"/>
      <c r="C48" s="9">
        <f>SUM(C22:C47)</f>
        <v>13562209.809999999</v>
      </c>
      <c r="D48" s="19">
        <f>'TesGer - Mai'!I29</f>
        <v>13562209.810000001</v>
      </c>
      <c r="E48" s="19">
        <f>D48-C48</f>
        <v>0</v>
      </c>
      <c r="F48" s="22">
        <f>154891.19+13407318.62</f>
        <v>13562209.809999999</v>
      </c>
      <c r="G48" s="23">
        <f>+C48-F48</f>
        <v>0</v>
      </c>
    </row>
    <row r="50" spans="1:7" x14ac:dyDescent="0.2">
      <c r="A50" s="3" t="s">
        <v>81</v>
      </c>
    </row>
    <row r="52" spans="1:7" x14ac:dyDescent="0.2">
      <c r="A52" s="14" t="s">
        <v>35</v>
      </c>
      <c r="B52" s="14" t="s">
        <v>36</v>
      </c>
      <c r="C52" s="10" t="s">
        <v>91</v>
      </c>
    </row>
    <row r="53" spans="1:7" x14ac:dyDescent="0.2">
      <c r="A53" s="1" t="s">
        <v>37</v>
      </c>
      <c r="B53" s="1" t="s">
        <v>23</v>
      </c>
      <c r="C53" s="9">
        <f>'TesGer - Mai'!D30</f>
        <v>0</v>
      </c>
    </row>
    <row r="54" spans="1:7" x14ac:dyDescent="0.2">
      <c r="A54" s="1" t="s">
        <v>38</v>
      </c>
      <c r="B54" s="1" t="s">
        <v>24</v>
      </c>
      <c r="C54" s="9">
        <f>'TesGer - Mai'!D31</f>
        <v>0</v>
      </c>
    </row>
    <row r="55" spans="1:7" x14ac:dyDescent="0.2">
      <c r="A55" s="1" t="s">
        <v>39</v>
      </c>
      <c r="B55" s="1" t="s">
        <v>64</v>
      </c>
      <c r="C55" s="9">
        <f>'TesGer - Mai'!D32</f>
        <v>0</v>
      </c>
    </row>
    <row r="56" spans="1:7" x14ac:dyDescent="0.2">
      <c r="A56" s="1" t="s">
        <v>40</v>
      </c>
      <c r="B56" s="1" t="s">
        <v>25</v>
      </c>
      <c r="C56" s="9">
        <f>'TesGer - Mai'!D33</f>
        <v>0</v>
      </c>
    </row>
    <row r="57" spans="1:7" x14ac:dyDescent="0.2">
      <c r="A57" s="1" t="s">
        <v>42</v>
      </c>
      <c r="B57" s="1" t="s">
        <v>26</v>
      </c>
      <c r="C57" s="9">
        <f>'TesGer - Mai'!D34</f>
        <v>2054</v>
      </c>
      <c r="F57" s="65" t="s">
        <v>129</v>
      </c>
      <c r="G57" s="65"/>
    </row>
    <row r="58" spans="1:7" x14ac:dyDescent="0.2">
      <c r="A58" s="60" t="s">
        <v>68</v>
      </c>
      <c r="B58" s="60"/>
      <c r="C58" s="9">
        <f>SUM(C53:C57)</f>
        <v>2054</v>
      </c>
      <c r="D58" s="19">
        <f>'TesGer - Mai'!I34</f>
        <v>2054</v>
      </c>
      <c r="E58" s="19">
        <f>D58-C58</f>
        <v>0</v>
      </c>
      <c r="F58" s="22">
        <v>2054</v>
      </c>
      <c r="G58" s="23">
        <f>+C58-F58</f>
        <v>0</v>
      </c>
    </row>
    <row r="60" spans="1:7" x14ac:dyDescent="0.2">
      <c r="A60" s="3" t="s">
        <v>70</v>
      </c>
    </row>
    <row r="62" spans="1:7" x14ac:dyDescent="0.2">
      <c r="A62" s="14" t="s">
        <v>35</v>
      </c>
      <c r="B62" s="14" t="s">
        <v>36</v>
      </c>
      <c r="C62" s="10" t="s">
        <v>91</v>
      </c>
    </row>
    <row r="63" spans="1:7" x14ac:dyDescent="0.2">
      <c r="A63" s="1" t="s">
        <v>37</v>
      </c>
      <c r="B63" s="1" t="s">
        <v>27</v>
      </c>
      <c r="C63" s="9">
        <v>0</v>
      </c>
    </row>
    <row r="64" spans="1:7" x14ac:dyDescent="0.2">
      <c r="A64" s="1" t="s">
        <v>38</v>
      </c>
      <c r="B64" s="1" t="s">
        <v>28</v>
      </c>
      <c r="C64" s="9">
        <v>0</v>
      </c>
    </row>
    <row r="65" spans="1:5" x14ac:dyDescent="0.2">
      <c r="A65" s="60" t="s">
        <v>68</v>
      </c>
      <c r="B65" s="60"/>
      <c r="C65" s="9">
        <f>SUM(C63:C64)</f>
        <v>0</v>
      </c>
    </row>
    <row r="67" spans="1:5" x14ac:dyDescent="0.2">
      <c r="A67" s="3" t="s">
        <v>71</v>
      </c>
    </row>
    <row r="69" spans="1:5" x14ac:dyDescent="0.2">
      <c r="A69" s="14" t="s">
        <v>35</v>
      </c>
      <c r="B69" s="14" t="s">
        <v>36</v>
      </c>
      <c r="C69" s="10" t="s">
        <v>91</v>
      </c>
    </row>
    <row r="70" spans="1:5" x14ac:dyDescent="0.2">
      <c r="A70" s="1" t="s">
        <v>37</v>
      </c>
      <c r="B70" s="1" t="s">
        <v>72</v>
      </c>
      <c r="C70" s="8">
        <f>'TesGer - Mai'!D35</f>
        <v>60556517.060000002</v>
      </c>
    </row>
    <row r="71" spans="1:5" x14ac:dyDescent="0.2">
      <c r="A71" s="1" t="s">
        <v>38</v>
      </c>
      <c r="B71" s="1" t="s">
        <v>73</v>
      </c>
      <c r="C71" s="8">
        <f>'TesGer - Mai'!D36+'TesGer - Mai'!H36</f>
        <v>10943899.799999999</v>
      </c>
    </row>
    <row r="72" spans="1:5" x14ac:dyDescent="0.2">
      <c r="A72" s="1" t="s">
        <v>39</v>
      </c>
      <c r="B72" s="1" t="s">
        <v>75</v>
      </c>
      <c r="C72" s="8">
        <f>'TesGer - Mai'!D37</f>
        <v>0</v>
      </c>
    </row>
    <row r="73" spans="1:5" x14ac:dyDescent="0.2">
      <c r="A73" s="1" t="s">
        <v>40</v>
      </c>
      <c r="B73" s="1" t="s">
        <v>85</v>
      </c>
      <c r="C73" s="8">
        <f>'TesGer - Mai'!D38</f>
        <v>0</v>
      </c>
    </row>
    <row r="74" spans="1:5" x14ac:dyDescent="0.2">
      <c r="A74" s="60" t="s">
        <v>68</v>
      </c>
      <c r="B74" s="60"/>
      <c r="C74" s="9">
        <f>SUM(C70:C73)</f>
        <v>71500416.859999999</v>
      </c>
      <c r="D74" s="19">
        <f>'TesGer - Mai'!I38</f>
        <v>71500416.860000014</v>
      </c>
      <c r="E74" s="19">
        <f>D74-C74</f>
        <v>0</v>
      </c>
    </row>
    <row r="76" spans="1:5" x14ac:dyDescent="0.2">
      <c r="A76" s="3" t="s">
        <v>76</v>
      </c>
    </row>
    <row r="78" spans="1:5" x14ac:dyDescent="0.2">
      <c r="A78" s="14" t="s">
        <v>35</v>
      </c>
      <c r="B78" s="14" t="s">
        <v>36</v>
      </c>
      <c r="C78" s="10" t="s">
        <v>91</v>
      </c>
    </row>
    <row r="79" spans="1:5" x14ac:dyDescent="0.2">
      <c r="A79" s="1" t="s">
        <v>37</v>
      </c>
      <c r="B79" s="1" t="s">
        <v>86</v>
      </c>
      <c r="C79" s="8">
        <v>0</v>
      </c>
    </row>
    <row r="80" spans="1:5" x14ac:dyDescent="0.2">
      <c r="A80" s="1" t="s">
        <v>38</v>
      </c>
      <c r="B80" s="1" t="s">
        <v>87</v>
      </c>
      <c r="C80" s="8">
        <v>0</v>
      </c>
    </row>
    <row r="81" spans="1:5" x14ac:dyDescent="0.2">
      <c r="A81" s="1" t="s">
        <v>39</v>
      </c>
      <c r="B81" s="1" t="s">
        <v>88</v>
      </c>
      <c r="C81" s="8">
        <v>0</v>
      </c>
    </row>
    <row r="82" spans="1:5" x14ac:dyDescent="0.2">
      <c r="A82" s="1" t="s">
        <v>40</v>
      </c>
      <c r="B82" s="1" t="s">
        <v>74</v>
      </c>
      <c r="C82" s="8">
        <v>0</v>
      </c>
    </row>
    <row r="83" spans="1:5" x14ac:dyDescent="0.2">
      <c r="A83" s="60" t="s">
        <v>68</v>
      </c>
      <c r="B83" s="60"/>
      <c r="C83" s="9">
        <f>SUM(C79:C82)</f>
        <v>0</v>
      </c>
    </row>
    <row r="84" spans="1:5" x14ac:dyDescent="0.2">
      <c r="A84" s="69" t="s">
        <v>94</v>
      </c>
      <c r="B84" s="69"/>
      <c r="C84" s="69"/>
      <c r="D84" s="19">
        <f>'TesGer - Mai'!I39</f>
        <v>145569970.28000003</v>
      </c>
      <c r="E84" s="19">
        <f>D84-C17-C48-C58-C65-C74-C83</f>
        <v>-6766.9599999636412</v>
      </c>
    </row>
  </sheetData>
  <mergeCells count="17">
    <mergeCell ref="A58:B58"/>
    <mergeCell ref="A65:B65"/>
    <mergeCell ref="A74:B74"/>
    <mergeCell ref="A83:B83"/>
    <mergeCell ref="A84:C84"/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view="pageBreakPreview" zoomScaleNormal="100" zoomScaleSheetLayoutView="100" workbookViewId="0">
      <selection activeCell="C26" sqref="C26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7" customWidth="1"/>
    <col min="4" max="5" width="15.28515625" style="19" customWidth="1"/>
    <col min="6" max="6" width="15.28515625" style="20" customWidth="1"/>
    <col min="7" max="7" width="15.28515625" style="21" customWidth="1"/>
    <col min="9" max="9" width="10.140625" bestFit="1" customWidth="1"/>
    <col min="10" max="10" width="9.28515625" bestFit="1" customWidth="1"/>
  </cols>
  <sheetData>
    <row r="1" spans="1:7" x14ac:dyDescent="0.2">
      <c r="A1" s="56" t="s">
        <v>96</v>
      </c>
      <c r="B1" s="56"/>
      <c r="C1" s="56"/>
    </row>
    <row r="3" spans="1:7" x14ac:dyDescent="0.2">
      <c r="A3" s="1" t="s">
        <v>29</v>
      </c>
      <c r="B3" s="57" t="s">
        <v>82</v>
      </c>
      <c r="C3" s="57"/>
    </row>
    <row r="4" spans="1:7" x14ac:dyDescent="0.2">
      <c r="A4" s="1" t="s">
        <v>30</v>
      </c>
      <c r="B4" s="57" t="s">
        <v>77</v>
      </c>
      <c r="C4" s="57"/>
    </row>
    <row r="5" spans="1:7" x14ac:dyDescent="0.2">
      <c r="A5" s="1" t="s">
        <v>31</v>
      </c>
      <c r="B5" s="59" t="s">
        <v>130</v>
      </c>
      <c r="C5" s="57"/>
    </row>
    <row r="6" spans="1:7" x14ac:dyDescent="0.2">
      <c r="A6" s="1" t="s">
        <v>32</v>
      </c>
      <c r="B6" s="57" t="s">
        <v>78</v>
      </c>
      <c r="C6" s="57"/>
    </row>
    <row r="7" spans="1:7" x14ac:dyDescent="0.2">
      <c r="A7" s="1" t="s">
        <v>33</v>
      </c>
      <c r="B7" s="66" t="s">
        <v>142</v>
      </c>
      <c r="C7" s="67"/>
    </row>
    <row r="8" spans="1:7" x14ac:dyDescent="0.2">
      <c r="A8" s="1" t="s">
        <v>34</v>
      </c>
      <c r="B8" s="68">
        <v>45492</v>
      </c>
      <c r="C8" s="57"/>
    </row>
    <row r="10" spans="1:7" x14ac:dyDescent="0.2">
      <c r="A10" s="3" t="s">
        <v>80</v>
      </c>
    </row>
    <row r="12" spans="1:7" x14ac:dyDescent="0.2">
      <c r="A12" s="14" t="s">
        <v>35</v>
      </c>
      <c r="B12" s="14" t="s">
        <v>36</v>
      </c>
      <c r="C12" s="10" t="s">
        <v>91</v>
      </c>
    </row>
    <row r="13" spans="1:7" x14ac:dyDescent="0.2">
      <c r="A13" s="1" t="s">
        <v>37</v>
      </c>
      <c r="B13" s="4" t="s">
        <v>0</v>
      </c>
      <c r="C13" s="9">
        <f>'TesGer - Jun'!D1</f>
        <v>38329690.450000003</v>
      </c>
    </row>
    <row r="14" spans="1:7" x14ac:dyDescent="0.2">
      <c r="A14" s="1" t="s">
        <v>38</v>
      </c>
      <c r="B14" s="4" t="s">
        <v>1</v>
      </c>
      <c r="C14" s="9">
        <f>'TesGer - Jun'!D2</f>
        <v>15398869.859999999</v>
      </c>
    </row>
    <row r="15" spans="1:7" x14ac:dyDescent="0.2">
      <c r="A15" s="1" t="s">
        <v>39</v>
      </c>
      <c r="B15" s="4" t="s">
        <v>83</v>
      </c>
      <c r="C15" s="9">
        <f>'TesGer - Jun'!D3</f>
        <v>6969393.0999999996</v>
      </c>
    </row>
    <row r="16" spans="1:7" ht="51" x14ac:dyDescent="0.2">
      <c r="A16" s="5" t="s">
        <v>40</v>
      </c>
      <c r="B16" s="4" t="s">
        <v>89</v>
      </c>
      <c r="C16" s="52"/>
      <c r="F16" s="65" t="s">
        <v>129</v>
      </c>
      <c r="G16" s="65"/>
    </row>
    <row r="17" spans="1:7" x14ac:dyDescent="0.2">
      <c r="A17" s="60" t="s">
        <v>68</v>
      </c>
      <c r="B17" s="60"/>
      <c r="C17" s="9">
        <f>SUM(C13:C16)</f>
        <v>60697953.410000004</v>
      </c>
      <c r="D17" s="19">
        <f>'TesGer - Jun'!I3</f>
        <v>60697953.410000004</v>
      </c>
      <c r="E17" s="19">
        <f>D17-C17</f>
        <v>0</v>
      </c>
      <c r="F17" s="22">
        <v>60697953.409999996</v>
      </c>
      <c r="G17" s="23">
        <f>+C17-F17</f>
        <v>0</v>
      </c>
    </row>
    <row r="19" spans="1:7" x14ac:dyDescent="0.2">
      <c r="A19" s="3" t="s">
        <v>69</v>
      </c>
    </row>
    <row r="21" spans="1:7" x14ac:dyDescent="0.2">
      <c r="A21" s="14" t="s">
        <v>35</v>
      </c>
      <c r="B21" s="14" t="s">
        <v>36</v>
      </c>
      <c r="C21" s="10" t="s">
        <v>91</v>
      </c>
    </row>
    <row r="22" spans="1:7" x14ac:dyDescent="0.2">
      <c r="A22" s="1" t="s">
        <v>37</v>
      </c>
      <c r="B22" s="1" t="s">
        <v>2</v>
      </c>
      <c r="C22" s="9">
        <f>'TesGer - Jun'!D4</f>
        <v>57906.26</v>
      </c>
    </row>
    <row r="23" spans="1:7" x14ac:dyDescent="0.2">
      <c r="A23" s="1" t="s">
        <v>38</v>
      </c>
      <c r="B23" s="1" t="s">
        <v>3</v>
      </c>
      <c r="C23" s="9">
        <f>'TesGer - Jun'!D5</f>
        <v>2467540.38</v>
      </c>
    </row>
    <row r="24" spans="1:7" x14ac:dyDescent="0.2">
      <c r="A24" s="1" t="s">
        <v>39</v>
      </c>
      <c r="B24" s="1" t="s">
        <v>4</v>
      </c>
      <c r="C24" s="9">
        <f>'TesGer - Jun'!D6</f>
        <v>240479.28</v>
      </c>
    </row>
    <row r="25" spans="1:7" x14ac:dyDescent="0.2">
      <c r="A25" s="1" t="s">
        <v>40</v>
      </c>
      <c r="B25" s="1" t="s">
        <v>5</v>
      </c>
      <c r="C25" s="9">
        <f>'TesGer - Jun'!D7-1215.3</f>
        <v>2834576.1700000004</v>
      </c>
    </row>
    <row r="26" spans="1:7" x14ac:dyDescent="0.2">
      <c r="A26" s="1" t="s">
        <v>42</v>
      </c>
      <c r="B26" s="1" t="s">
        <v>6</v>
      </c>
      <c r="C26" s="9">
        <f>'TesGer - Jun'!D8+'TesGer - Jun'!H8</f>
        <v>183117.06999999998</v>
      </c>
    </row>
    <row r="27" spans="1:7" x14ac:dyDescent="0.2">
      <c r="A27" s="1" t="s">
        <v>43</v>
      </c>
      <c r="B27" s="1" t="s">
        <v>65</v>
      </c>
      <c r="C27" s="9">
        <f>'TesGer - Jun'!D9+'TesGer - Jun'!H9</f>
        <v>55661.380000000005</v>
      </c>
    </row>
    <row r="28" spans="1:7" x14ac:dyDescent="0.2">
      <c r="A28" s="1" t="s">
        <v>44</v>
      </c>
      <c r="B28" s="1" t="s">
        <v>7</v>
      </c>
      <c r="C28" s="9">
        <f>'TesGer - Jun'!D10</f>
        <v>25578.27</v>
      </c>
    </row>
    <row r="29" spans="1:7" x14ac:dyDescent="0.2">
      <c r="A29" s="1" t="s">
        <v>45</v>
      </c>
      <c r="B29" s="1" t="s">
        <v>8</v>
      </c>
      <c r="C29" s="9">
        <f>'TesGer - Jun'!D11</f>
        <v>247966.62</v>
      </c>
    </row>
    <row r="30" spans="1:7" x14ac:dyDescent="0.2">
      <c r="A30" s="1" t="s">
        <v>46</v>
      </c>
      <c r="B30" s="1" t="s">
        <v>9</v>
      </c>
      <c r="C30" s="9">
        <f>'TesGer - Jun'!D12</f>
        <v>137068.01999999999</v>
      </c>
    </row>
    <row r="31" spans="1:7" x14ac:dyDescent="0.2">
      <c r="A31" s="1" t="s">
        <v>47</v>
      </c>
      <c r="B31" s="1" t="s">
        <v>10</v>
      </c>
      <c r="C31" s="9">
        <f>'TesGer - Jun'!D13</f>
        <v>436138.87</v>
      </c>
    </row>
    <row r="32" spans="1:7" x14ac:dyDescent="0.2">
      <c r="A32" s="1" t="s">
        <v>48</v>
      </c>
      <c r="B32" s="1" t="s">
        <v>11</v>
      </c>
      <c r="C32" s="9">
        <f>'TesGer - Jun'!D14</f>
        <v>647.37</v>
      </c>
    </row>
    <row r="33" spans="1:10" x14ac:dyDescent="0.2">
      <c r="A33" s="1" t="s">
        <v>49</v>
      </c>
      <c r="B33" s="1" t="s">
        <v>12</v>
      </c>
      <c r="C33" s="9">
        <f>'TesGer - Jun'!D15</f>
        <v>35395.01</v>
      </c>
    </row>
    <row r="34" spans="1:10" ht="63.75" x14ac:dyDescent="0.2">
      <c r="A34" s="5" t="s">
        <v>50</v>
      </c>
      <c r="B34" s="6" t="s">
        <v>93</v>
      </c>
      <c r="C34" s="9">
        <f>'TesGer - Jun'!D16</f>
        <v>1921456.44</v>
      </c>
    </row>
    <row r="35" spans="1:10" x14ac:dyDescent="0.2">
      <c r="A35" s="1" t="s">
        <v>51</v>
      </c>
      <c r="B35" s="1" t="s">
        <v>13</v>
      </c>
      <c r="C35" s="9">
        <f>'TesGer - Jun'!D17</f>
        <v>951226.02</v>
      </c>
    </row>
    <row r="36" spans="1:10" x14ac:dyDescent="0.2">
      <c r="A36" s="1" t="s">
        <v>52</v>
      </c>
      <c r="B36" s="1" t="s">
        <v>84</v>
      </c>
      <c r="C36" s="9">
        <f>'TesGer - Jun'!D18</f>
        <v>301618.15000000002</v>
      </c>
    </row>
    <row r="37" spans="1:10" x14ac:dyDescent="0.2">
      <c r="A37" s="1" t="s">
        <v>53</v>
      </c>
      <c r="B37" s="1" t="s">
        <v>14</v>
      </c>
      <c r="C37" s="9">
        <f>'TesGer - Jun'!D19</f>
        <v>0</v>
      </c>
    </row>
    <row r="38" spans="1:10" ht="25.5" x14ac:dyDescent="0.2">
      <c r="A38" s="5" t="s">
        <v>54</v>
      </c>
      <c r="B38" s="11" t="s">
        <v>66</v>
      </c>
      <c r="C38" s="9">
        <f>'TesGer - Jun'!D20</f>
        <v>764616.03</v>
      </c>
    </row>
    <row r="39" spans="1:10" x14ac:dyDescent="0.2">
      <c r="A39" s="1" t="s">
        <v>55</v>
      </c>
      <c r="B39" s="1" t="s">
        <v>15</v>
      </c>
      <c r="C39" s="9">
        <f>'TesGer - Jun'!D21+'TesGer - Jun'!H21</f>
        <v>178948.40000000002</v>
      </c>
    </row>
    <row r="40" spans="1:10" ht="14.25" x14ac:dyDescent="0.2">
      <c r="A40" s="1" t="s">
        <v>56</v>
      </c>
      <c r="B40" s="1" t="s">
        <v>16</v>
      </c>
      <c r="C40" s="9">
        <f>'TesGer - Jun'!D22</f>
        <v>0</v>
      </c>
      <c r="I40" s="24"/>
      <c r="J40" s="24"/>
    </row>
    <row r="41" spans="1:10" ht="14.25" x14ac:dyDescent="0.2">
      <c r="A41" s="1" t="s">
        <v>57</v>
      </c>
      <c r="B41" s="1" t="s">
        <v>17</v>
      </c>
      <c r="C41" s="9">
        <f>'TesGer - Jun'!D23</f>
        <v>0</v>
      </c>
      <c r="I41" s="24"/>
      <c r="J41" s="24"/>
    </row>
    <row r="42" spans="1:10" ht="14.25" x14ac:dyDescent="0.2">
      <c r="A42" s="1" t="s">
        <v>58</v>
      </c>
      <c r="B42" s="1" t="s">
        <v>18</v>
      </c>
      <c r="C42" s="9">
        <f>'TesGer - Jun'!D24</f>
        <v>0</v>
      </c>
      <c r="I42" s="24"/>
      <c r="J42" s="24"/>
    </row>
    <row r="43" spans="1:10" x14ac:dyDescent="0.2">
      <c r="A43" s="1" t="s">
        <v>59</v>
      </c>
      <c r="B43" s="1" t="s">
        <v>19</v>
      </c>
      <c r="C43" s="9">
        <f>'TesGer - Jun'!D25</f>
        <v>19404.16</v>
      </c>
    </row>
    <row r="44" spans="1:10" x14ac:dyDescent="0.2">
      <c r="A44" s="1" t="s">
        <v>60</v>
      </c>
      <c r="B44" s="1" t="s">
        <v>20</v>
      </c>
      <c r="C44" s="9">
        <f>'TesGer - Jun'!D26</f>
        <v>0</v>
      </c>
    </row>
    <row r="45" spans="1:10" x14ac:dyDescent="0.2">
      <c r="A45" s="1" t="s">
        <v>61</v>
      </c>
      <c r="B45" s="1" t="s">
        <v>67</v>
      </c>
      <c r="C45" s="9">
        <f>'TesGer - Jun'!D27</f>
        <v>18659.8</v>
      </c>
    </row>
    <row r="46" spans="1:10" x14ac:dyDescent="0.2">
      <c r="A46" s="1" t="s">
        <v>62</v>
      </c>
      <c r="B46" s="1" t="s">
        <v>21</v>
      </c>
      <c r="C46" s="9">
        <f>'TesGer - Jun'!D28</f>
        <v>0</v>
      </c>
    </row>
    <row r="47" spans="1:10" x14ac:dyDescent="0.2">
      <c r="A47" s="1" t="s">
        <v>63</v>
      </c>
      <c r="B47" s="1" t="s">
        <v>22</v>
      </c>
      <c r="C47" s="9">
        <f>'TesGer - Jun'!D29+'TesGer - Jun'!H29</f>
        <v>338152.1</v>
      </c>
      <c r="F47" s="65" t="s">
        <v>129</v>
      </c>
      <c r="G47" s="65"/>
    </row>
    <row r="48" spans="1:10" x14ac:dyDescent="0.2">
      <c r="A48" s="60" t="s">
        <v>68</v>
      </c>
      <c r="B48" s="60"/>
      <c r="C48" s="49">
        <f>SUM(C22:C47)</f>
        <v>11216155.799999999</v>
      </c>
      <c r="D48" s="19">
        <f>'TesGer - Jun'!I29</f>
        <v>11217371.099999998</v>
      </c>
      <c r="E48" s="19">
        <f>D48-C48</f>
        <v>1215.2999999988824</v>
      </c>
      <c r="F48" s="22">
        <f>11119387.51+96768.29</f>
        <v>11216155.799999999</v>
      </c>
      <c r="G48" s="23">
        <f>+C48-F48</f>
        <v>0</v>
      </c>
    </row>
    <row r="50" spans="1:7" x14ac:dyDescent="0.2">
      <c r="A50" s="3" t="s">
        <v>81</v>
      </c>
    </row>
    <row r="52" spans="1:7" x14ac:dyDescent="0.2">
      <c r="A52" s="14" t="s">
        <v>35</v>
      </c>
      <c r="B52" s="14" t="s">
        <v>36</v>
      </c>
      <c r="C52" s="10" t="s">
        <v>91</v>
      </c>
    </row>
    <row r="53" spans="1:7" x14ac:dyDescent="0.2">
      <c r="A53" s="1" t="s">
        <v>37</v>
      </c>
      <c r="B53" s="1" t="s">
        <v>23</v>
      </c>
      <c r="C53" s="9">
        <f>'TesGer - Jun'!D30</f>
        <v>12712.6</v>
      </c>
    </row>
    <row r="54" spans="1:7" x14ac:dyDescent="0.2">
      <c r="A54" s="1" t="s">
        <v>38</v>
      </c>
      <c r="B54" s="1" t="s">
        <v>24</v>
      </c>
      <c r="C54" s="9">
        <f>'TesGer - Jun'!D31</f>
        <v>0</v>
      </c>
    </row>
    <row r="55" spans="1:7" x14ac:dyDescent="0.2">
      <c r="A55" s="1" t="s">
        <v>39</v>
      </c>
      <c r="B55" s="1" t="s">
        <v>64</v>
      </c>
      <c r="C55" s="9">
        <f>'TesGer - Jun'!D32</f>
        <v>0</v>
      </c>
    </row>
    <row r="56" spans="1:7" x14ac:dyDescent="0.2">
      <c r="A56" s="1" t="s">
        <v>40</v>
      </c>
      <c r="B56" s="1" t="s">
        <v>25</v>
      </c>
      <c r="C56" s="9">
        <f>'TesGer - Jun'!D33</f>
        <v>0</v>
      </c>
    </row>
    <row r="57" spans="1:7" x14ac:dyDescent="0.2">
      <c r="A57" s="1" t="s">
        <v>42</v>
      </c>
      <c r="B57" s="1" t="s">
        <v>26</v>
      </c>
      <c r="C57" s="9">
        <f>'TesGer - Jun'!D34</f>
        <v>2773940</v>
      </c>
      <c r="F57" s="65" t="s">
        <v>129</v>
      </c>
      <c r="G57" s="65"/>
    </row>
    <row r="58" spans="1:7" x14ac:dyDescent="0.2">
      <c r="A58" s="60" t="s">
        <v>68</v>
      </c>
      <c r="B58" s="60"/>
      <c r="C58" s="9">
        <f>SUM(C53:C57)</f>
        <v>2786652.6</v>
      </c>
      <c r="D58" s="19">
        <f>'TesGer - Jun'!I34</f>
        <v>2786652.6</v>
      </c>
      <c r="E58" s="19">
        <f>D58-C58</f>
        <v>0</v>
      </c>
      <c r="F58" s="22">
        <v>2786652.6</v>
      </c>
      <c r="G58" s="23">
        <f>+C58-F58</f>
        <v>0</v>
      </c>
    </row>
    <row r="60" spans="1:7" x14ac:dyDescent="0.2">
      <c r="A60" s="3" t="s">
        <v>70</v>
      </c>
    </row>
    <row r="62" spans="1:7" x14ac:dyDescent="0.2">
      <c r="A62" s="14" t="s">
        <v>35</v>
      </c>
      <c r="B62" s="14" t="s">
        <v>36</v>
      </c>
      <c r="C62" s="10" t="s">
        <v>91</v>
      </c>
    </row>
    <row r="63" spans="1:7" x14ac:dyDescent="0.2">
      <c r="A63" s="1" t="s">
        <v>37</v>
      </c>
      <c r="B63" s="1" t="s">
        <v>27</v>
      </c>
      <c r="C63" s="9">
        <v>0</v>
      </c>
    </row>
    <row r="64" spans="1:7" x14ac:dyDescent="0.2">
      <c r="A64" s="1" t="s">
        <v>38</v>
      </c>
      <c r="B64" s="1" t="s">
        <v>28</v>
      </c>
      <c r="C64" s="9">
        <v>0</v>
      </c>
    </row>
    <row r="65" spans="1:5" x14ac:dyDescent="0.2">
      <c r="A65" s="60" t="s">
        <v>68</v>
      </c>
      <c r="B65" s="60"/>
      <c r="C65" s="9">
        <f>SUM(C63:C64)</f>
        <v>0</v>
      </c>
    </row>
    <row r="67" spans="1:5" x14ac:dyDescent="0.2">
      <c r="A67" s="3" t="s">
        <v>71</v>
      </c>
    </row>
    <row r="69" spans="1:5" x14ac:dyDescent="0.2">
      <c r="A69" s="14" t="s">
        <v>35</v>
      </c>
      <c r="B69" s="14" t="s">
        <v>36</v>
      </c>
      <c r="C69" s="10" t="s">
        <v>91</v>
      </c>
    </row>
    <row r="70" spans="1:5" x14ac:dyDescent="0.2">
      <c r="A70" s="1" t="s">
        <v>37</v>
      </c>
      <c r="B70" s="1" t="s">
        <v>72</v>
      </c>
      <c r="C70" s="8">
        <f>'TesGer - Jun'!D35</f>
        <v>60624524.32</v>
      </c>
    </row>
    <row r="71" spans="1:5" x14ac:dyDescent="0.2">
      <c r="A71" s="1" t="s">
        <v>38</v>
      </c>
      <c r="B71" s="1" t="s">
        <v>73</v>
      </c>
      <c r="C71" s="8">
        <f>'TesGer - Jun'!D36+'TesGer - Jun'!H36</f>
        <v>9163992.129999999</v>
      </c>
    </row>
    <row r="72" spans="1:5" x14ac:dyDescent="0.2">
      <c r="A72" s="1" t="s">
        <v>39</v>
      </c>
      <c r="B72" s="1" t="s">
        <v>75</v>
      </c>
      <c r="C72" s="8">
        <f>'TesGer - Jun'!D37</f>
        <v>73100</v>
      </c>
    </row>
    <row r="73" spans="1:5" x14ac:dyDescent="0.2">
      <c r="A73" s="1" t="s">
        <v>40</v>
      </c>
      <c r="B73" s="1" t="s">
        <v>85</v>
      </c>
      <c r="C73" s="8">
        <f>'TesGer - Jun'!D38</f>
        <v>0</v>
      </c>
    </row>
    <row r="74" spans="1:5" x14ac:dyDescent="0.2">
      <c r="A74" s="60" t="s">
        <v>68</v>
      </c>
      <c r="B74" s="60"/>
      <c r="C74" s="9">
        <f>SUM(C70:C73)</f>
        <v>69861616.450000003</v>
      </c>
      <c r="D74" s="19">
        <f>'TesGer - Jun'!I38</f>
        <v>69861616.450000003</v>
      </c>
      <c r="E74" s="19">
        <f>D74-C74</f>
        <v>0</v>
      </c>
    </row>
    <row r="76" spans="1:5" x14ac:dyDescent="0.2">
      <c r="A76" s="3" t="s">
        <v>76</v>
      </c>
    </row>
    <row r="78" spans="1:5" x14ac:dyDescent="0.2">
      <c r="A78" s="14" t="s">
        <v>35</v>
      </c>
      <c r="B78" s="14" t="s">
        <v>36</v>
      </c>
      <c r="C78" s="10" t="s">
        <v>91</v>
      </c>
    </row>
    <row r="79" spans="1:5" x14ac:dyDescent="0.2">
      <c r="A79" s="1" t="s">
        <v>37</v>
      </c>
      <c r="B79" s="1" t="s">
        <v>86</v>
      </c>
      <c r="C79" s="8">
        <v>0</v>
      </c>
    </row>
    <row r="80" spans="1:5" x14ac:dyDescent="0.2">
      <c r="A80" s="1" t="s">
        <v>38</v>
      </c>
      <c r="B80" s="1" t="s">
        <v>87</v>
      </c>
      <c r="C80" s="8">
        <v>0</v>
      </c>
    </row>
    <row r="81" spans="1:5" x14ac:dyDescent="0.2">
      <c r="A81" s="1" t="s">
        <v>39</v>
      </c>
      <c r="B81" s="1" t="s">
        <v>88</v>
      </c>
      <c r="C81" s="8">
        <v>0</v>
      </c>
    </row>
    <row r="82" spans="1:5" x14ac:dyDescent="0.2">
      <c r="A82" s="1" t="s">
        <v>40</v>
      </c>
      <c r="B82" s="1" t="s">
        <v>74</v>
      </c>
      <c r="C82" s="8">
        <v>0</v>
      </c>
    </row>
    <row r="83" spans="1:5" x14ac:dyDescent="0.2">
      <c r="A83" s="60" t="s">
        <v>68</v>
      </c>
      <c r="B83" s="60"/>
      <c r="C83" s="9">
        <f>SUM(C79:C82)</f>
        <v>0</v>
      </c>
    </row>
    <row r="84" spans="1:5" x14ac:dyDescent="0.2">
      <c r="A84" s="69" t="s">
        <v>94</v>
      </c>
      <c r="B84" s="69"/>
      <c r="C84" s="69"/>
      <c r="D84" s="19">
        <f>'TesGer - Jun'!I39</f>
        <v>144563593.56</v>
      </c>
      <c r="E84" s="19">
        <f>D84-C17-C48-C58-C65-C74-C83</f>
        <v>1215.3000000119209</v>
      </c>
    </row>
  </sheetData>
  <mergeCells count="17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58:B58"/>
    <mergeCell ref="A65:B65"/>
    <mergeCell ref="A74:B74"/>
    <mergeCell ref="A83:B83"/>
    <mergeCell ref="A84:C84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view="pageBreakPreview" zoomScaleNormal="100" zoomScaleSheetLayoutView="100" workbookViewId="0">
      <selection activeCell="B9" sqref="B9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7" customWidth="1"/>
    <col min="4" max="5" width="15.28515625" style="19" customWidth="1"/>
    <col min="6" max="6" width="15.28515625" style="20" customWidth="1"/>
    <col min="7" max="7" width="15.28515625" style="21" customWidth="1"/>
    <col min="9" max="9" width="10.140625" bestFit="1" customWidth="1"/>
    <col min="10" max="10" width="9.28515625" bestFit="1" customWidth="1"/>
  </cols>
  <sheetData>
    <row r="1" spans="1:7" x14ac:dyDescent="0.2">
      <c r="A1" s="56" t="s">
        <v>96</v>
      </c>
      <c r="B1" s="56"/>
      <c r="C1" s="56"/>
    </row>
    <row r="3" spans="1:7" x14ac:dyDescent="0.2">
      <c r="A3" s="1" t="s">
        <v>29</v>
      </c>
      <c r="B3" s="57" t="s">
        <v>82</v>
      </c>
      <c r="C3" s="57"/>
    </row>
    <row r="4" spans="1:7" x14ac:dyDescent="0.2">
      <c r="A4" s="1" t="s">
        <v>30</v>
      </c>
      <c r="B4" s="57" t="s">
        <v>77</v>
      </c>
      <c r="C4" s="57"/>
    </row>
    <row r="5" spans="1:7" x14ac:dyDescent="0.2">
      <c r="A5" s="1" t="s">
        <v>31</v>
      </c>
      <c r="B5" s="59" t="s">
        <v>130</v>
      </c>
      <c r="C5" s="57"/>
    </row>
    <row r="6" spans="1:7" x14ac:dyDescent="0.2">
      <c r="A6" s="1" t="s">
        <v>32</v>
      </c>
      <c r="B6" s="57" t="s">
        <v>78</v>
      </c>
      <c r="C6" s="57"/>
    </row>
    <row r="7" spans="1:7" x14ac:dyDescent="0.2">
      <c r="A7" s="1" t="s">
        <v>33</v>
      </c>
      <c r="B7" s="66" t="s">
        <v>143</v>
      </c>
      <c r="C7" s="67"/>
    </row>
    <row r="8" spans="1:7" x14ac:dyDescent="0.2">
      <c r="A8" s="1" t="s">
        <v>34</v>
      </c>
      <c r="B8" s="68">
        <v>45553</v>
      </c>
      <c r="C8" s="57"/>
    </row>
    <row r="10" spans="1:7" x14ac:dyDescent="0.2">
      <c r="A10" s="3" t="s">
        <v>80</v>
      </c>
    </row>
    <row r="12" spans="1:7" x14ac:dyDescent="0.2">
      <c r="A12" s="14" t="s">
        <v>35</v>
      </c>
      <c r="B12" s="14" t="s">
        <v>36</v>
      </c>
      <c r="C12" s="10" t="s">
        <v>91</v>
      </c>
    </row>
    <row r="13" spans="1:7" x14ac:dyDescent="0.2">
      <c r="A13" s="1" t="s">
        <v>37</v>
      </c>
      <c r="B13" s="4" t="s">
        <v>0</v>
      </c>
      <c r="C13" s="9">
        <f>'TesGer - Jul'!D1</f>
        <v>38374778.130000003</v>
      </c>
    </row>
    <row r="14" spans="1:7" x14ac:dyDescent="0.2">
      <c r="A14" s="1" t="s">
        <v>38</v>
      </c>
      <c r="B14" s="4" t="s">
        <v>1</v>
      </c>
      <c r="C14" s="9">
        <f>'TesGer - Jul'!D2</f>
        <v>15282706.98</v>
      </c>
    </row>
    <row r="15" spans="1:7" x14ac:dyDescent="0.2">
      <c r="A15" s="1" t="s">
        <v>39</v>
      </c>
      <c r="B15" s="4" t="s">
        <v>83</v>
      </c>
      <c r="C15" s="9">
        <f>'TesGer - Jul'!D3</f>
        <v>6954503.7199999997</v>
      </c>
    </row>
    <row r="16" spans="1:7" ht="51" x14ac:dyDescent="0.2">
      <c r="A16" s="5" t="s">
        <v>40</v>
      </c>
      <c r="B16" s="4" t="s">
        <v>89</v>
      </c>
      <c r="C16" s="52">
        <v>2475.58</v>
      </c>
      <c r="F16" s="65" t="s">
        <v>129</v>
      </c>
      <c r="G16" s="65"/>
    </row>
    <row r="17" spans="1:7" x14ac:dyDescent="0.2">
      <c r="A17" s="60" t="s">
        <v>68</v>
      </c>
      <c r="B17" s="60"/>
      <c r="C17" s="9">
        <f>SUM(C13:C16)</f>
        <v>60614464.409999996</v>
      </c>
      <c r="D17" s="19">
        <f>'TesGer - Jul'!I3</f>
        <v>60611988.829999998</v>
      </c>
      <c r="E17" s="19">
        <f>D17-C17</f>
        <v>-2475.5799999982119</v>
      </c>
      <c r="F17" s="22">
        <v>60611988.829999998</v>
      </c>
      <c r="G17" s="23">
        <f>+C17-F17</f>
        <v>2475.5799999982119</v>
      </c>
    </row>
    <row r="19" spans="1:7" x14ac:dyDescent="0.2">
      <c r="A19" s="3" t="s">
        <v>69</v>
      </c>
    </row>
    <row r="21" spans="1:7" x14ac:dyDescent="0.2">
      <c r="A21" s="14" t="s">
        <v>35</v>
      </c>
      <c r="B21" s="14" t="s">
        <v>36</v>
      </c>
      <c r="C21" s="10" t="s">
        <v>91</v>
      </c>
    </row>
    <row r="22" spans="1:7" x14ac:dyDescent="0.2">
      <c r="A22" s="1" t="s">
        <v>37</v>
      </c>
      <c r="B22" s="1" t="s">
        <v>2</v>
      </c>
      <c r="C22" s="9">
        <f>'TesGer - Jul'!D4</f>
        <v>67438.44</v>
      </c>
    </row>
    <row r="23" spans="1:7" x14ac:dyDescent="0.2">
      <c r="A23" s="1" t="s">
        <v>38</v>
      </c>
      <c r="B23" s="1" t="s">
        <v>3</v>
      </c>
      <c r="C23" s="9">
        <f>'TesGer - Jul'!D5</f>
        <v>2494181.67</v>
      </c>
    </row>
    <row r="24" spans="1:7" x14ac:dyDescent="0.2">
      <c r="A24" s="1" t="s">
        <v>39</v>
      </c>
      <c r="B24" s="1" t="s">
        <v>4</v>
      </c>
      <c r="C24" s="9">
        <f>'TesGer - Jul'!D6</f>
        <v>253446.3</v>
      </c>
    </row>
    <row r="25" spans="1:7" x14ac:dyDescent="0.2">
      <c r="A25" s="1" t="s">
        <v>40</v>
      </c>
      <c r="B25" s="1" t="s">
        <v>5</v>
      </c>
      <c r="C25" s="9">
        <f>'TesGer - Jul'!D7-2754.73</f>
        <v>2867384.84</v>
      </c>
    </row>
    <row r="26" spans="1:7" x14ac:dyDescent="0.2">
      <c r="A26" s="1" t="s">
        <v>42</v>
      </c>
      <c r="B26" s="1" t="s">
        <v>6</v>
      </c>
      <c r="C26" s="9">
        <f>'TesGer - Jul'!D8+'TesGer - Jul'!H8</f>
        <v>190742.19</v>
      </c>
    </row>
    <row r="27" spans="1:7" x14ac:dyDescent="0.2">
      <c r="A27" s="1" t="s">
        <v>43</v>
      </c>
      <c r="B27" s="1" t="s">
        <v>65</v>
      </c>
      <c r="C27" s="9">
        <f>'TesGer - Jul'!D9+'TesGer - Jul'!H9</f>
        <v>53834.52</v>
      </c>
    </row>
    <row r="28" spans="1:7" x14ac:dyDescent="0.2">
      <c r="A28" s="1" t="s">
        <v>44</v>
      </c>
      <c r="B28" s="1" t="s">
        <v>7</v>
      </c>
      <c r="C28" s="9">
        <f>'TesGer - Jul'!D10</f>
        <v>36706.86</v>
      </c>
    </row>
    <row r="29" spans="1:7" x14ac:dyDescent="0.2">
      <c r="A29" s="1" t="s">
        <v>45</v>
      </c>
      <c r="B29" s="1" t="s">
        <v>8</v>
      </c>
      <c r="C29" s="9">
        <f>'TesGer - Jul'!D11</f>
        <v>249238.88</v>
      </c>
    </row>
    <row r="30" spans="1:7" x14ac:dyDescent="0.2">
      <c r="A30" s="1" t="s">
        <v>46</v>
      </c>
      <c r="B30" s="1" t="s">
        <v>9</v>
      </c>
      <c r="C30" s="9">
        <f>'TesGer - Jul'!D12</f>
        <v>98992.36</v>
      </c>
    </row>
    <row r="31" spans="1:7" x14ac:dyDescent="0.2">
      <c r="A31" s="1" t="s">
        <v>47</v>
      </c>
      <c r="B31" s="1" t="s">
        <v>10</v>
      </c>
      <c r="C31" s="9">
        <f>'TesGer - Jul'!D13</f>
        <v>440583.71</v>
      </c>
    </row>
    <row r="32" spans="1:7" x14ac:dyDescent="0.2">
      <c r="A32" s="1" t="s">
        <v>48</v>
      </c>
      <c r="B32" s="1" t="s">
        <v>11</v>
      </c>
      <c r="C32" s="9">
        <f>'TesGer - Jul'!D14</f>
        <v>265.86</v>
      </c>
    </row>
    <row r="33" spans="1:10" x14ac:dyDescent="0.2">
      <c r="A33" s="1" t="s">
        <v>49</v>
      </c>
      <c r="B33" s="1" t="s">
        <v>12</v>
      </c>
      <c r="C33" s="9">
        <f>'TesGer - Jul'!D15</f>
        <v>47727</v>
      </c>
    </row>
    <row r="34" spans="1:10" ht="63.75" x14ac:dyDescent="0.2">
      <c r="A34" s="5" t="s">
        <v>50</v>
      </c>
      <c r="B34" s="6" t="s">
        <v>93</v>
      </c>
      <c r="C34" s="9">
        <f>'TesGer - Jul'!D16</f>
        <v>714098.32</v>
      </c>
    </row>
    <row r="35" spans="1:10" x14ac:dyDescent="0.2">
      <c r="A35" s="1" t="s">
        <v>51</v>
      </c>
      <c r="B35" s="1" t="s">
        <v>13</v>
      </c>
      <c r="C35" s="9">
        <f>'TesGer - Jul'!D17</f>
        <v>481520.43</v>
      </c>
    </row>
    <row r="36" spans="1:10" x14ac:dyDescent="0.2">
      <c r="A36" s="1" t="s">
        <v>52</v>
      </c>
      <c r="B36" s="1" t="s">
        <v>84</v>
      </c>
      <c r="C36" s="9">
        <f>'TesGer - Jul'!D18</f>
        <v>254090.98</v>
      </c>
    </row>
    <row r="37" spans="1:10" x14ac:dyDescent="0.2">
      <c r="A37" s="1" t="s">
        <v>53</v>
      </c>
      <c r="B37" s="1" t="s">
        <v>14</v>
      </c>
      <c r="C37" s="9">
        <f>'TesGer - Jul'!D19</f>
        <v>0</v>
      </c>
    </row>
    <row r="38" spans="1:10" ht="25.5" x14ac:dyDescent="0.2">
      <c r="A38" s="5" t="s">
        <v>54</v>
      </c>
      <c r="B38" s="11" t="s">
        <v>66</v>
      </c>
      <c r="C38" s="9">
        <f>'TesGer - Jul'!D20</f>
        <v>485863.75</v>
      </c>
    </row>
    <row r="39" spans="1:10" x14ac:dyDescent="0.2">
      <c r="A39" s="1" t="s">
        <v>55</v>
      </c>
      <c r="B39" s="1" t="s">
        <v>15</v>
      </c>
      <c r="C39" s="9">
        <f>'TesGer - Jul'!D21+'TesGer - Jul'!H21</f>
        <v>2302767.6800000002</v>
      </c>
    </row>
    <row r="40" spans="1:10" ht="14.25" x14ac:dyDescent="0.2">
      <c r="A40" s="1" t="s">
        <v>56</v>
      </c>
      <c r="B40" s="1" t="s">
        <v>16</v>
      </c>
      <c r="C40" s="9">
        <f>'TesGer - Jul'!D22</f>
        <v>0</v>
      </c>
      <c r="I40" s="24"/>
      <c r="J40" s="24"/>
    </row>
    <row r="41" spans="1:10" ht="14.25" x14ac:dyDescent="0.2">
      <c r="A41" s="1" t="s">
        <v>57</v>
      </c>
      <c r="B41" s="1" t="s">
        <v>17</v>
      </c>
      <c r="C41" s="9">
        <f>'TesGer - Jul'!D23</f>
        <v>0</v>
      </c>
      <c r="I41" s="24"/>
      <c r="J41" s="24"/>
    </row>
    <row r="42" spans="1:10" ht="14.25" x14ac:dyDescent="0.2">
      <c r="A42" s="1" t="s">
        <v>58</v>
      </c>
      <c r="B42" s="1" t="s">
        <v>18</v>
      </c>
      <c r="C42" s="9">
        <f>'TesGer - Jul'!D24</f>
        <v>80000</v>
      </c>
      <c r="I42" s="24"/>
      <c r="J42" s="24"/>
    </row>
    <row r="43" spans="1:10" x14ac:dyDescent="0.2">
      <c r="A43" s="1" t="s">
        <v>59</v>
      </c>
      <c r="B43" s="1" t="s">
        <v>19</v>
      </c>
      <c r="C43" s="9">
        <f>'TesGer - Jul'!D25</f>
        <v>22097.11</v>
      </c>
    </row>
    <row r="44" spans="1:10" x14ac:dyDescent="0.2">
      <c r="A44" s="1" t="s">
        <v>60</v>
      </c>
      <c r="B44" s="1" t="s">
        <v>20</v>
      </c>
      <c r="C44" s="9">
        <f>'TesGer - Jul'!D26</f>
        <v>852.45</v>
      </c>
    </row>
    <row r="45" spans="1:10" x14ac:dyDescent="0.2">
      <c r="A45" s="1" t="s">
        <v>61</v>
      </c>
      <c r="B45" s="1" t="s">
        <v>67</v>
      </c>
      <c r="C45" s="9">
        <f>'TesGer - Jul'!D27</f>
        <v>11514.83</v>
      </c>
    </row>
    <row r="46" spans="1:10" x14ac:dyDescent="0.2">
      <c r="A46" s="1" t="s">
        <v>62</v>
      </c>
      <c r="B46" s="1" t="s">
        <v>21</v>
      </c>
      <c r="C46" s="9">
        <f>'TesGer - Jul'!D28</f>
        <v>0</v>
      </c>
    </row>
    <row r="47" spans="1:10" x14ac:dyDescent="0.2">
      <c r="A47" s="1" t="s">
        <v>63</v>
      </c>
      <c r="B47" s="1" t="s">
        <v>22</v>
      </c>
      <c r="C47" s="9">
        <f>'TesGer - Jul'!D29+'TesGer - Jul'!H29</f>
        <v>857266.24</v>
      </c>
      <c r="F47" s="65" t="s">
        <v>129</v>
      </c>
      <c r="G47" s="65"/>
    </row>
    <row r="48" spans="1:10" x14ac:dyDescent="0.2">
      <c r="A48" s="60" t="s">
        <v>68</v>
      </c>
      <c r="B48" s="60"/>
      <c r="C48" s="52">
        <f>SUM(C22:C47)</f>
        <v>12010614.42</v>
      </c>
      <c r="D48" s="19">
        <f>'TesGer - Jul'!I29</f>
        <v>12013369.149999999</v>
      </c>
      <c r="E48" s="19">
        <f>D48-C48</f>
        <v>2754.7299999985844</v>
      </c>
      <c r="F48" s="22">
        <f>50331+11960283.42</f>
        <v>12010614.42</v>
      </c>
      <c r="G48" s="23">
        <f>+C48-F48</f>
        <v>0</v>
      </c>
    </row>
    <row r="50" spans="1:7" x14ac:dyDescent="0.2">
      <c r="A50" s="3" t="s">
        <v>81</v>
      </c>
    </row>
    <row r="52" spans="1:7" x14ac:dyDescent="0.2">
      <c r="A52" s="14" t="s">
        <v>35</v>
      </c>
      <c r="B52" s="14" t="s">
        <v>36</v>
      </c>
      <c r="C52" s="10" t="s">
        <v>91</v>
      </c>
    </row>
    <row r="53" spans="1:7" x14ac:dyDescent="0.2">
      <c r="A53" s="1" t="s">
        <v>37</v>
      </c>
      <c r="B53" s="1" t="s">
        <v>23</v>
      </c>
      <c r="C53" s="9">
        <f>'TesGer - Jul'!D30</f>
        <v>73088.92</v>
      </c>
    </row>
    <row r="54" spans="1:7" x14ac:dyDescent="0.2">
      <c r="A54" s="1" t="s">
        <v>38</v>
      </c>
      <c r="B54" s="1" t="s">
        <v>24</v>
      </c>
      <c r="C54" s="9">
        <f>'TesGer - Jul'!D31</f>
        <v>0</v>
      </c>
    </row>
    <row r="55" spans="1:7" x14ac:dyDescent="0.2">
      <c r="A55" s="1" t="s">
        <v>39</v>
      </c>
      <c r="B55" s="1" t="s">
        <v>64</v>
      </c>
      <c r="C55" s="9">
        <f>'TesGer - Jul'!D32</f>
        <v>0</v>
      </c>
    </row>
    <row r="56" spans="1:7" x14ac:dyDescent="0.2">
      <c r="A56" s="1" t="s">
        <v>40</v>
      </c>
      <c r="B56" s="1" t="s">
        <v>25</v>
      </c>
      <c r="C56" s="9">
        <f>'TesGer - Jul'!D33</f>
        <v>0</v>
      </c>
    </row>
    <row r="57" spans="1:7" x14ac:dyDescent="0.2">
      <c r="A57" s="1" t="s">
        <v>42</v>
      </c>
      <c r="B57" s="1" t="s">
        <v>26</v>
      </c>
      <c r="C57" s="9">
        <f>'TesGer - Jul'!D34</f>
        <v>345519.7</v>
      </c>
      <c r="F57" s="65" t="s">
        <v>129</v>
      </c>
      <c r="G57" s="65"/>
    </row>
    <row r="58" spans="1:7" x14ac:dyDescent="0.2">
      <c r="A58" s="60" t="s">
        <v>68</v>
      </c>
      <c r="B58" s="60"/>
      <c r="C58" s="9">
        <f>SUM(C53:C57)</f>
        <v>418608.62</v>
      </c>
      <c r="D58" s="19">
        <f>'TesGer - Jul'!I34</f>
        <v>418608.62</v>
      </c>
      <c r="E58" s="19">
        <f>D58-C58</f>
        <v>0</v>
      </c>
      <c r="F58" s="22">
        <v>418608.62</v>
      </c>
      <c r="G58" s="23">
        <f>+C58-F58</f>
        <v>0</v>
      </c>
    </row>
    <row r="60" spans="1:7" x14ac:dyDescent="0.2">
      <c r="A60" s="3" t="s">
        <v>70</v>
      </c>
    </row>
    <row r="62" spans="1:7" x14ac:dyDescent="0.2">
      <c r="A62" s="14" t="s">
        <v>35</v>
      </c>
      <c r="B62" s="14" t="s">
        <v>36</v>
      </c>
      <c r="C62" s="10" t="s">
        <v>91</v>
      </c>
    </row>
    <row r="63" spans="1:7" x14ac:dyDescent="0.2">
      <c r="A63" s="1" t="s">
        <v>37</v>
      </c>
      <c r="B63" s="1" t="s">
        <v>27</v>
      </c>
      <c r="C63" s="9">
        <v>0</v>
      </c>
    </row>
    <row r="64" spans="1:7" x14ac:dyDescent="0.2">
      <c r="A64" s="1" t="s">
        <v>38</v>
      </c>
      <c r="B64" s="1" t="s">
        <v>28</v>
      </c>
      <c r="C64" s="9">
        <v>0</v>
      </c>
    </row>
    <row r="65" spans="1:5" x14ac:dyDescent="0.2">
      <c r="A65" s="60" t="s">
        <v>68</v>
      </c>
      <c r="B65" s="60"/>
      <c r="C65" s="9">
        <f>SUM(C63:C64)</f>
        <v>0</v>
      </c>
    </row>
    <row r="67" spans="1:5" x14ac:dyDescent="0.2">
      <c r="A67" s="3" t="s">
        <v>71</v>
      </c>
    </row>
    <row r="69" spans="1:5" x14ac:dyDescent="0.2">
      <c r="A69" s="14" t="s">
        <v>35</v>
      </c>
      <c r="B69" s="14" t="s">
        <v>36</v>
      </c>
      <c r="C69" s="10" t="s">
        <v>91</v>
      </c>
    </row>
    <row r="70" spans="1:5" x14ac:dyDescent="0.2">
      <c r="A70" s="1" t="s">
        <v>37</v>
      </c>
      <c r="B70" s="1" t="s">
        <v>72</v>
      </c>
      <c r="C70" s="8">
        <f>'TesGer - Jul'!D35</f>
        <v>60662808.700000003</v>
      </c>
    </row>
    <row r="71" spans="1:5" x14ac:dyDescent="0.2">
      <c r="A71" s="1" t="s">
        <v>38</v>
      </c>
      <c r="B71" s="1" t="s">
        <v>73</v>
      </c>
      <c r="C71" s="8">
        <f>'TesGer - Jul'!D36+'TesGer - Jul'!H36</f>
        <v>13790964.43</v>
      </c>
    </row>
    <row r="72" spans="1:5" x14ac:dyDescent="0.2">
      <c r="A72" s="1" t="s">
        <v>39</v>
      </c>
      <c r="B72" s="1" t="s">
        <v>75</v>
      </c>
      <c r="C72" s="8">
        <f>'TesGer - Jul'!D37</f>
        <v>72448.05</v>
      </c>
    </row>
    <row r="73" spans="1:5" x14ac:dyDescent="0.2">
      <c r="A73" s="1" t="s">
        <v>40</v>
      </c>
      <c r="B73" s="1" t="s">
        <v>85</v>
      </c>
      <c r="C73" s="8">
        <f>'TesGer - Jul'!D38</f>
        <v>0</v>
      </c>
    </row>
    <row r="74" spans="1:5" x14ac:dyDescent="0.2">
      <c r="A74" s="60" t="s">
        <v>68</v>
      </c>
      <c r="B74" s="60"/>
      <c r="C74" s="9">
        <f>SUM(C70:C73)</f>
        <v>74526221.179999992</v>
      </c>
      <c r="D74" s="19">
        <f>'TesGer - Jul'!I38</f>
        <v>74526221.179999992</v>
      </c>
      <c r="E74" s="19">
        <f>D74-C74</f>
        <v>0</v>
      </c>
    </row>
    <row r="76" spans="1:5" x14ac:dyDescent="0.2">
      <c r="A76" s="3" t="s">
        <v>76</v>
      </c>
    </row>
    <row r="78" spans="1:5" x14ac:dyDescent="0.2">
      <c r="A78" s="14" t="s">
        <v>35</v>
      </c>
      <c r="B78" s="14" t="s">
        <v>36</v>
      </c>
      <c r="C78" s="10" t="s">
        <v>91</v>
      </c>
    </row>
    <row r="79" spans="1:5" x14ac:dyDescent="0.2">
      <c r="A79" s="1" t="s">
        <v>37</v>
      </c>
      <c r="B79" s="1" t="s">
        <v>86</v>
      </c>
      <c r="C79" s="8">
        <v>0</v>
      </c>
    </row>
    <row r="80" spans="1:5" x14ac:dyDescent="0.2">
      <c r="A80" s="1" t="s">
        <v>38</v>
      </c>
      <c r="B80" s="1" t="s">
        <v>87</v>
      </c>
      <c r="C80" s="8">
        <v>0</v>
      </c>
    </row>
    <row r="81" spans="1:5" x14ac:dyDescent="0.2">
      <c r="A81" s="1" t="s">
        <v>39</v>
      </c>
      <c r="B81" s="1" t="s">
        <v>88</v>
      </c>
      <c r="C81" s="8">
        <v>0</v>
      </c>
    </row>
    <row r="82" spans="1:5" x14ac:dyDescent="0.2">
      <c r="A82" s="1" t="s">
        <v>40</v>
      </c>
      <c r="B82" s="1" t="s">
        <v>74</v>
      </c>
      <c r="C82" s="8">
        <v>0</v>
      </c>
    </row>
    <row r="83" spans="1:5" x14ac:dyDescent="0.2">
      <c r="A83" s="60" t="s">
        <v>68</v>
      </c>
      <c r="B83" s="60"/>
      <c r="C83" s="9">
        <f>SUM(C79:C82)</f>
        <v>0</v>
      </c>
    </row>
    <row r="84" spans="1:5" x14ac:dyDescent="0.2">
      <c r="A84" s="69" t="s">
        <v>94</v>
      </c>
      <c r="B84" s="69"/>
      <c r="C84" s="69"/>
      <c r="D84" s="19">
        <f>'TesGer - Jul'!I39</f>
        <v>147570187.77999997</v>
      </c>
      <c r="E84" s="19">
        <f>D84-C17-C48-C58-C65-C74-C83</f>
        <v>279.14999997615814</v>
      </c>
    </row>
  </sheetData>
  <mergeCells count="17">
    <mergeCell ref="A58:B58"/>
    <mergeCell ref="A65:B65"/>
    <mergeCell ref="A74:B74"/>
    <mergeCell ref="A83:B83"/>
    <mergeCell ref="A84:C84"/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view="pageBreakPreview" topLeftCell="A2" zoomScale="145" zoomScaleNormal="100" zoomScaleSheetLayoutView="145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7" customWidth="1"/>
    <col min="4" max="5" width="15.28515625" style="19" customWidth="1"/>
    <col min="6" max="6" width="15.28515625" style="20" customWidth="1"/>
    <col min="7" max="7" width="15.28515625" style="21" customWidth="1"/>
    <col min="9" max="9" width="10.140625" bestFit="1" customWidth="1"/>
    <col min="10" max="10" width="9.28515625" bestFit="1" customWidth="1"/>
  </cols>
  <sheetData>
    <row r="1" spans="1:7" x14ac:dyDescent="0.2">
      <c r="A1" s="56" t="s">
        <v>96</v>
      </c>
      <c r="B1" s="56"/>
      <c r="C1" s="56"/>
    </row>
    <row r="3" spans="1:7" x14ac:dyDescent="0.2">
      <c r="A3" s="1" t="s">
        <v>29</v>
      </c>
      <c r="B3" s="57" t="s">
        <v>82</v>
      </c>
      <c r="C3" s="57"/>
    </row>
    <row r="4" spans="1:7" x14ac:dyDescent="0.2">
      <c r="A4" s="1" t="s">
        <v>30</v>
      </c>
      <c r="B4" s="57" t="s">
        <v>77</v>
      </c>
      <c r="C4" s="57"/>
    </row>
    <row r="5" spans="1:7" x14ac:dyDescent="0.2">
      <c r="A5" s="1" t="s">
        <v>31</v>
      </c>
      <c r="B5" s="59" t="s">
        <v>130</v>
      </c>
      <c r="C5" s="57"/>
    </row>
    <row r="6" spans="1:7" x14ac:dyDescent="0.2">
      <c r="A6" s="1" t="s">
        <v>32</v>
      </c>
      <c r="B6" s="57" t="s">
        <v>78</v>
      </c>
      <c r="C6" s="57"/>
    </row>
    <row r="7" spans="1:7" x14ac:dyDescent="0.2">
      <c r="A7" s="1" t="s">
        <v>33</v>
      </c>
      <c r="B7" s="66" t="s">
        <v>144</v>
      </c>
      <c r="C7" s="67"/>
    </row>
    <row r="8" spans="1:7" x14ac:dyDescent="0.2">
      <c r="A8" s="1" t="s">
        <v>34</v>
      </c>
      <c r="B8" s="68">
        <v>45555</v>
      </c>
      <c r="C8" s="57"/>
    </row>
    <row r="10" spans="1:7" x14ac:dyDescent="0.2">
      <c r="A10" s="3" t="s">
        <v>80</v>
      </c>
    </row>
    <row r="12" spans="1:7" x14ac:dyDescent="0.2">
      <c r="A12" s="14" t="s">
        <v>35</v>
      </c>
      <c r="B12" s="14" t="s">
        <v>36</v>
      </c>
      <c r="C12" s="10" t="s">
        <v>91</v>
      </c>
    </row>
    <row r="13" spans="1:7" x14ac:dyDescent="0.2">
      <c r="A13" s="1" t="s">
        <v>37</v>
      </c>
      <c r="B13" s="4" t="s">
        <v>0</v>
      </c>
      <c r="C13" s="9">
        <f>'TesGer -Ago'!D1</f>
        <v>37409761.130000003</v>
      </c>
    </row>
    <row r="14" spans="1:7" x14ac:dyDescent="0.2">
      <c r="A14" s="1" t="s">
        <v>38</v>
      </c>
      <c r="B14" s="4" t="s">
        <v>1</v>
      </c>
      <c r="C14" s="9">
        <f>'TesGer -Ago'!D2</f>
        <v>15104535.57</v>
      </c>
    </row>
    <row r="15" spans="1:7" x14ac:dyDescent="0.2">
      <c r="A15" s="1" t="s">
        <v>39</v>
      </c>
      <c r="B15" s="4" t="s">
        <v>83</v>
      </c>
      <c r="C15" s="9">
        <f>'TesGer -Ago'!D3</f>
        <v>6854113.1799999997</v>
      </c>
    </row>
    <row r="16" spans="1:7" ht="51" x14ac:dyDescent="0.2">
      <c r="A16" s="5" t="s">
        <v>40</v>
      </c>
      <c r="B16" s="4" t="s">
        <v>89</v>
      </c>
      <c r="C16" s="53">
        <v>22748.09</v>
      </c>
      <c r="F16" s="65" t="s">
        <v>129</v>
      </c>
      <c r="G16" s="65"/>
    </row>
    <row r="17" spans="1:7" x14ac:dyDescent="0.2">
      <c r="A17" s="60" t="s">
        <v>68</v>
      </c>
      <c r="B17" s="60"/>
      <c r="C17" s="9">
        <f>SUM(C13:C16)</f>
        <v>59391157.970000006</v>
      </c>
      <c r="D17" s="19">
        <f>'TesGer -Ago'!I3</f>
        <v>59368409.880000003</v>
      </c>
      <c r="E17" s="19">
        <f>D17-C17</f>
        <v>-22748.090000003576</v>
      </c>
      <c r="F17" s="22">
        <v>59368409.880000003</v>
      </c>
      <c r="G17" s="23">
        <f>+C17-F17</f>
        <v>22748.090000003576</v>
      </c>
    </row>
    <row r="19" spans="1:7" x14ac:dyDescent="0.2">
      <c r="A19" s="3" t="s">
        <v>69</v>
      </c>
    </row>
    <row r="21" spans="1:7" x14ac:dyDescent="0.2">
      <c r="A21" s="14" t="s">
        <v>35</v>
      </c>
      <c r="B21" s="14" t="s">
        <v>36</v>
      </c>
      <c r="C21" s="10" t="s">
        <v>91</v>
      </c>
    </row>
    <row r="22" spans="1:7" x14ac:dyDescent="0.2">
      <c r="A22" s="1" t="s">
        <v>37</v>
      </c>
      <c r="B22" s="1" t="s">
        <v>2</v>
      </c>
      <c r="C22" s="9">
        <f>'TesGer -Ago'!D4</f>
        <v>65493.62</v>
      </c>
    </row>
    <row r="23" spans="1:7" x14ac:dyDescent="0.2">
      <c r="A23" s="1" t="s">
        <v>38</v>
      </c>
      <c r="B23" s="1" t="s">
        <v>3</v>
      </c>
      <c r="C23" s="9">
        <f>'TesGer -Ago'!D5</f>
        <v>2453895.66</v>
      </c>
    </row>
    <row r="24" spans="1:7" x14ac:dyDescent="0.2">
      <c r="A24" s="1" t="s">
        <v>39</v>
      </c>
      <c r="B24" s="1" t="s">
        <v>4</v>
      </c>
      <c r="C24" s="9">
        <f>'TesGer -Ago'!D6</f>
        <v>254625.12</v>
      </c>
    </row>
    <row r="25" spans="1:7" x14ac:dyDescent="0.2">
      <c r="A25" s="1" t="s">
        <v>40</v>
      </c>
      <c r="B25" s="1" t="s">
        <v>5</v>
      </c>
      <c r="C25" s="9">
        <f>'TesGer -Ago'!D7</f>
        <v>2845751.3</v>
      </c>
    </row>
    <row r="26" spans="1:7" x14ac:dyDescent="0.2">
      <c r="A26" s="1" t="s">
        <v>42</v>
      </c>
      <c r="B26" s="1" t="s">
        <v>6</v>
      </c>
      <c r="C26" s="9">
        <f>'TesGer -Ago'!D8+'TesGer -Ago'!H8</f>
        <v>245638.19</v>
      </c>
    </row>
    <row r="27" spans="1:7" x14ac:dyDescent="0.2">
      <c r="A27" s="1" t="s">
        <v>43</v>
      </c>
      <c r="B27" s="1" t="s">
        <v>65</v>
      </c>
      <c r="C27" s="9">
        <f>'TesGer -Ago'!D9+'TesGer -Ago'!H9</f>
        <v>52594.630000000005</v>
      </c>
    </row>
    <row r="28" spans="1:7" x14ac:dyDescent="0.2">
      <c r="A28" s="1" t="s">
        <v>44</v>
      </c>
      <c r="B28" s="1" t="s">
        <v>7</v>
      </c>
      <c r="C28" s="9">
        <f>'TesGer -Ago'!D10</f>
        <v>32577.68</v>
      </c>
    </row>
    <row r="29" spans="1:7" x14ac:dyDescent="0.2">
      <c r="A29" s="1" t="s">
        <v>45</v>
      </c>
      <c r="B29" s="1" t="s">
        <v>8</v>
      </c>
      <c r="C29" s="9">
        <f>'TesGer -Ago'!D11</f>
        <v>247945.13</v>
      </c>
    </row>
    <row r="30" spans="1:7" x14ac:dyDescent="0.2">
      <c r="A30" s="1" t="s">
        <v>46</v>
      </c>
      <c r="B30" s="1" t="s">
        <v>9</v>
      </c>
      <c r="C30" s="9">
        <f>'TesGer -Ago'!D12</f>
        <v>81411.08</v>
      </c>
    </row>
    <row r="31" spans="1:7" x14ac:dyDescent="0.2">
      <c r="A31" s="1" t="s">
        <v>47</v>
      </c>
      <c r="B31" s="1" t="s">
        <v>10</v>
      </c>
      <c r="C31" s="9">
        <f>'TesGer -Ago'!D13</f>
        <v>410448.87</v>
      </c>
    </row>
    <row r="32" spans="1:7" x14ac:dyDescent="0.2">
      <c r="A32" s="1" t="s">
        <v>48</v>
      </c>
      <c r="B32" s="1" t="s">
        <v>11</v>
      </c>
      <c r="C32" s="9">
        <f>'TesGer -Ago'!D14</f>
        <v>462.48</v>
      </c>
    </row>
    <row r="33" spans="1:10" x14ac:dyDescent="0.2">
      <c r="A33" s="1" t="s">
        <v>49</v>
      </c>
      <c r="B33" s="1" t="s">
        <v>12</v>
      </c>
      <c r="C33" s="9">
        <f>'TesGer -Ago'!D15</f>
        <v>21266.81</v>
      </c>
    </row>
    <row r="34" spans="1:10" ht="63.75" x14ac:dyDescent="0.2">
      <c r="A34" s="5" t="s">
        <v>50</v>
      </c>
      <c r="B34" s="6" t="s">
        <v>93</v>
      </c>
      <c r="C34" s="9">
        <f>'TesGer -Ago'!D16</f>
        <v>513607.78</v>
      </c>
    </row>
    <row r="35" spans="1:10" x14ac:dyDescent="0.2">
      <c r="A35" s="1" t="s">
        <v>51</v>
      </c>
      <c r="B35" s="1" t="s">
        <v>13</v>
      </c>
      <c r="C35" s="9">
        <f>'TesGer -Ago'!D17</f>
        <v>13821.85</v>
      </c>
    </row>
    <row r="36" spans="1:10" x14ac:dyDescent="0.2">
      <c r="A36" s="1" t="s">
        <v>52</v>
      </c>
      <c r="B36" s="1" t="s">
        <v>84</v>
      </c>
      <c r="C36" s="9">
        <f>'TesGer -Ago'!D18</f>
        <v>254090.98</v>
      </c>
    </row>
    <row r="37" spans="1:10" x14ac:dyDescent="0.2">
      <c r="A37" s="1" t="s">
        <v>53</v>
      </c>
      <c r="B37" s="1" t="s">
        <v>14</v>
      </c>
      <c r="C37" s="9">
        <f>'TesGer -Ago'!D19</f>
        <v>0</v>
      </c>
    </row>
    <row r="38" spans="1:10" ht="25.5" x14ac:dyDescent="0.2">
      <c r="A38" s="5" t="s">
        <v>54</v>
      </c>
      <c r="B38" s="11" t="s">
        <v>66</v>
      </c>
      <c r="C38" s="9">
        <f>'TesGer -Ago'!D20</f>
        <v>660745.24</v>
      </c>
    </row>
    <row r="39" spans="1:10" x14ac:dyDescent="0.2">
      <c r="A39" s="1" t="s">
        <v>55</v>
      </c>
      <c r="B39" s="1" t="s">
        <v>15</v>
      </c>
      <c r="C39" s="9">
        <f>'TesGer -Ago'!D21+'TesGer -Ago'!H21</f>
        <v>1731493.65</v>
      </c>
    </row>
    <row r="40" spans="1:10" ht="14.25" x14ac:dyDescent="0.2">
      <c r="A40" s="1" t="s">
        <v>56</v>
      </c>
      <c r="B40" s="1" t="s">
        <v>16</v>
      </c>
      <c r="C40" s="9">
        <f>'TesGer -Ago'!D22</f>
        <v>0</v>
      </c>
      <c r="I40" s="24"/>
      <c r="J40" s="24"/>
    </row>
    <row r="41" spans="1:10" ht="14.25" x14ac:dyDescent="0.2">
      <c r="A41" s="1" t="s">
        <v>57</v>
      </c>
      <c r="B41" s="1" t="s">
        <v>17</v>
      </c>
      <c r="C41" s="9">
        <f>'TesGer -Ago'!D23</f>
        <v>0</v>
      </c>
      <c r="I41" s="24"/>
      <c r="J41" s="24"/>
    </row>
    <row r="42" spans="1:10" ht="14.25" x14ac:dyDescent="0.2">
      <c r="A42" s="1" t="s">
        <v>58</v>
      </c>
      <c r="B42" s="1" t="s">
        <v>18</v>
      </c>
      <c r="C42" s="9">
        <f>'TesGer -Ago'!D24</f>
        <v>44913.72</v>
      </c>
      <c r="I42" s="24"/>
      <c r="J42" s="24"/>
    </row>
    <row r="43" spans="1:10" x14ac:dyDescent="0.2">
      <c r="A43" s="1" t="s">
        <v>59</v>
      </c>
      <c r="B43" s="1" t="s">
        <v>19</v>
      </c>
      <c r="C43" s="9">
        <f>'TesGer -Ago'!D25</f>
        <v>18002.14</v>
      </c>
    </row>
    <row r="44" spans="1:10" x14ac:dyDescent="0.2">
      <c r="A44" s="1" t="s">
        <v>60</v>
      </c>
      <c r="B44" s="1" t="s">
        <v>20</v>
      </c>
      <c r="C44" s="9">
        <f>'TesGer -Ago'!D26</f>
        <v>3624</v>
      </c>
    </row>
    <row r="45" spans="1:10" x14ac:dyDescent="0.2">
      <c r="A45" s="1" t="s">
        <v>61</v>
      </c>
      <c r="B45" s="1" t="s">
        <v>67</v>
      </c>
      <c r="C45" s="9">
        <f>'TesGer -Ago'!D27</f>
        <v>121761.48</v>
      </c>
    </row>
    <row r="46" spans="1:10" x14ac:dyDescent="0.2">
      <c r="A46" s="1" t="s">
        <v>62</v>
      </c>
      <c r="B46" s="1" t="s">
        <v>21</v>
      </c>
      <c r="C46" s="9">
        <f>'TesGer -Ago'!D28</f>
        <v>0</v>
      </c>
    </row>
    <row r="47" spans="1:10" x14ac:dyDescent="0.2">
      <c r="A47" s="1" t="s">
        <v>63</v>
      </c>
      <c r="B47" s="1" t="s">
        <v>22</v>
      </c>
      <c r="C47" s="9">
        <f>'TesGer -Ago'!D29+'TesGer -Ago'!H29</f>
        <v>769342.80999999994</v>
      </c>
      <c r="F47" s="65" t="s">
        <v>129</v>
      </c>
      <c r="G47" s="65"/>
    </row>
    <row r="48" spans="1:10" x14ac:dyDescent="0.2">
      <c r="A48" s="60" t="s">
        <v>68</v>
      </c>
      <c r="B48" s="60"/>
      <c r="C48" s="52">
        <f>SUM(C22:C47)</f>
        <v>10843514.220000003</v>
      </c>
      <c r="D48" s="19">
        <f>'TesGer -Ago'!I29</f>
        <v>10843514.220000003</v>
      </c>
      <c r="E48" s="19">
        <f>D48-C48</f>
        <v>0</v>
      </c>
      <c r="F48" s="22">
        <f>10734616.86+108897.36</f>
        <v>10843514.219999999</v>
      </c>
      <c r="G48" s="23">
        <f>+C48-F48</f>
        <v>0</v>
      </c>
    </row>
    <row r="50" spans="1:7" x14ac:dyDescent="0.2">
      <c r="A50" s="3" t="s">
        <v>81</v>
      </c>
    </row>
    <row r="52" spans="1:7" x14ac:dyDescent="0.2">
      <c r="A52" s="14" t="s">
        <v>35</v>
      </c>
      <c r="B52" s="14" t="s">
        <v>36</v>
      </c>
      <c r="C52" s="10" t="s">
        <v>91</v>
      </c>
    </row>
    <row r="53" spans="1:7" x14ac:dyDescent="0.2">
      <c r="A53" s="1" t="s">
        <v>37</v>
      </c>
      <c r="B53" s="1" t="s">
        <v>23</v>
      </c>
      <c r="C53" s="9">
        <f>'TesGer -Ago'!D30</f>
        <v>34183.72</v>
      </c>
    </row>
    <row r="54" spans="1:7" x14ac:dyDescent="0.2">
      <c r="A54" s="1" t="s">
        <v>38</v>
      </c>
      <c r="B54" s="1" t="s">
        <v>24</v>
      </c>
      <c r="C54" s="9">
        <f>'TesGer -Ago'!D31</f>
        <v>0</v>
      </c>
    </row>
    <row r="55" spans="1:7" x14ac:dyDescent="0.2">
      <c r="A55" s="1" t="s">
        <v>39</v>
      </c>
      <c r="B55" s="1" t="s">
        <v>64</v>
      </c>
      <c r="C55" s="9">
        <f>'TesGer -Ago'!D32</f>
        <v>0</v>
      </c>
    </row>
    <row r="56" spans="1:7" x14ac:dyDescent="0.2">
      <c r="A56" s="1" t="s">
        <v>40</v>
      </c>
      <c r="B56" s="1" t="s">
        <v>25</v>
      </c>
      <c r="C56" s="9">
        <f>'TesGer -Ago'!D33</f>
        <v>0</v>
      </c>
    </row>
    <row r="57" spans="1:7" x14ac:dyDescent="0.2">
      <c r="A57" s="1" t="s">
        <v>42</v>
      </c>
      <c r="B57" s="1" t="s">
        <v>26</v>
      </c>
      <c r="C57" s="9">
        <f>'TesGer -Ago'!D34</f>
        <v>20640</v>
      </c>
      <c r="F57" s="65" t="s">
        <v>129</v>
      </c>
      <c r="G57" s="65"/>
    </row>
    <row r="58" spans="1:7" x14ac:dyDescent="0.2">
      <c r="A58" s="60" t="s">
        <v>68</v>
      </c>
      <c r="B58" s="60"/>
      <c r="C58" s="9">
        <f>SUM(C53:C57)</f>
        <v>54823.72</v>
      </c>
      <c r="D58" s="19">
        <f>'TesGer -Ago'!I34</f>
        <v>54823.72</v>
      </c>
      <c r="E58" s="19">
        <f>D58-C58</f>
        <v>0</v>
      </c>
      <c r="F58" s="22">
        <v>54823.72</v>
      </c>
      <c r="G58" s="23">
        <f>+C58-F58</f>
        <v>0</v>
      </c>
    </row>
    <row r="60" spans="1:7" x14ac:dyDescent="0.2">
      <c r="A60" s="3" t="s">
        <v>70</v>
      </c>
    </row>
    <row r="62" spans="1:7" x14ac:dyDescent="0.2">
      <c r="A62" s="14" t="s">
        <v>35</v>
      </c>
      <c r="B62" s="14" t="s">
        <v>36</v>
      </c>
      <c r="C62" s="10" t="s">
        <v>91</v>
      </c>
    </row>
    <row r="63" spans="1:7" x14ac:dyDescent="0.2">
      <c r="A63" s="1" t="s">
        <v>37</v>
      </c>
      <c r="B63" s="1" t="s">
        <v>27</v>
      </c>
      <c r="C63" s="9">
        <v>0</v>
      </c>
    </row>
    <row r="64" spans="1:7" x14ac:dyDescent="0.2">
      <c r="A64" s="1" t="s">
        <v>38</v>
      </c>
      <c r="B64" s="1" t="s">
        <v>28</v>
      </c>
      <c r="C64" s="9">
        <v>0</v>
      </c>
    </row>
    <row r="65" spans="1:5" x14ac:dyDescent="0.2">
      <c r="A65" s="60" t="s">
        <v>68</v>
      </c>
      <c r="B65" s="60"/>
      <c r="C65" s="9">
        <f>SUM(C63:C64)</f>
        <v>0</v>
      </c>
    </row>
    <row r="67" spans="1:5" x14ac:dyDescent="0.2">
      <c r="A67" s="3" t="s">
        <v>71</v>
      </c>
    </row>
    <row r="69" spans="1:5" x14ac:dyDescent="0.2">
      <c r="A69" s="14" t="s">
        <v>35</v>
      </c>
      <c r="B69" s="14" t="s">
        <v>36</v>
      </c>
      <c r="C69" s="10" t="s">
        <v>91</v>
      </c>
    </row>
    <row r="70" spans="1:5" x14ac:dyDescent="0.2">
      <c r="A70" s="1" t="s">
        <v>37</v>
      </c>
      <c r="B70" s="1" t="s">
        <v>72</v>
      </c>
      <c r="C70" s="8">
        <f>'TesGer -Ago'!D35</f>
        <v>59530554.57</v>
      </c>
    </row>
    <row r="71" spans="1:5" x14ac:dyDescent="0.2">
      <c r="A71" s="1" t="s">
        <v>38</v>
      </c>
      <c r="B71" s="1" t="s">
        <v>73</v>
      </c>
      <c r="C71" s="8">
        <f>'TesGer -Ago'!D36+'TesGer -Ago'!H36</f>
        <v>11138905.620000001</v>
      </c>
    </row>
    <row r="72" spans="1:5" x14ac:dyDescent="0.2">
      <c r="A72" s="1" t="s">
        <v>39</v>
      </c>
      <c r="B72" s="1" t="s">
        <v>75</v>
      </c>
      <c r="C72" s="8">
        <f>'TesGer -Ago'!D37</f>
        <v>541030.02</v>
      </c>
    </row>
    <row r="73" spans="1:5" x14ac:dyDescent="0.2">
      <c r="A73" s="1" t="s">
        <v>40</v>
      </c>
      <c r="B73" s="1" t="s">
        <v>85</v>
      </c>
      <c r="C73" s="8">
        <f>'TesGer -Ago'!D38</f>
        <v>0</v>
      </c>
    </row>
    <row r="74" spans="1:5" x14ac:dyDescent="0.2">
      <c r="A74" s="60" t="s">
        <v>68</v>
      </c>
      <c r="B74" s="60"/>
      <c r="C74" s="9">
        <f>SUM(C70:C73)</f>
        <v>71210490.209999993</v>
      </c>
      <c r="D74" s="19">
        <f>'TesGer -Ago'!I38</f>
        <v>71210490.209999993</v>
      </c>
      <c r="E74" s="19">
        <f>D74-C74</f>
        <v>0</v>
      </c>
    </row>
    <row r="76" spans="1:5" x14ac:dyDescent="0.2">
      <c r="A76" s="3" t="s">
        <v>76</v>
      </c>
    </row>
    <row r="78" spans="1:5" x14ac:dyDescent="0.2">
      <c r="A78" s="14" t="s">
        <v>35</v>
      </c>
      <c r="B78" s="14" t="s">
        <v>36</v>
      </c>
      <c r="C78" s="10" t="s">
        <v>91</v>
      </c>
    </row>
    <row r="79" spans="1:5" x14ac:dyDescent="0.2">
      <c r="A79" s="1" t="s">
        <v>37</v>
      </c>
      <c r="B79" s="1" t="s">
        <v>86</v>
      </c>
      <c r="C79" s="8">
        <v>0</v>
      </c>
    </row>
    <row r="80" spans="1:5" x14ac:dyDescent="0.2">
      <c r="A80" s="1" t="s">
        <v>38</v>
      </c>
      <c r="B80" s="1" t="s">
        <v>87</v>
      </c>
      <c r="C80" s="8">
        <v>0</v>
      </c>
    </row>
    <row r="81" spans="1:5" x14ac:dyDescent="0.2">
      <c r="A81" s="1" t="s">
        <v>39</v>
      </c>
      <c r="B81" s="1" t="s">
        <v>88</v>
      </c>
      <c r="C81" s="8">
        <v>0</v>
      </c>
    </row>
    <row r="82" spans="1:5" x14ac:dyDescent="0.2">
      <c r="A82" s="1" t="s">
        <v>40</v>
      </c>
      <c r="B82" s="1" t="s">
        <v>74</v>
      </c>
      <c r="C82" s="8">
        <v>0</v>
      </c>
    </row>
    <row r="83" spans="1:5" x14ac:dyDescent="0.2">
      <c r="A83" s="60" t="s">
        <v>68</v>
      </c>
      <c r="B83" s="60"/>
      <c r="C83" s="9">
        <f>SUM(C79:C82)</f>
        <v>0</v>
      </c>
    </row>
    <row r="84" spans="1:5" x14ac:dyDescent="0.2">
      <c r="A84" s="69" t="s">
        <v>94</v>
      </c>
      <c r="B84" s="69"/>
      <c r="C84" s="69"/>
      <c r="D84" s="19">
        <f>'TesGer -Ago'!I39</f>
        <v>141477238.03</v>
      </c>
      <c r="E84" s="19">
        <f>D84-C17-C48-C58-C65-C74-C83</f>
        <v>-22748.089999988675</v>
      </c>
    </row>
  </sheetData>
  <mergeCells count="17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58:B58"/>
    <mergeCell ref="A65:B65"/>
    <mergeCell ref="A74:B74"/>
    <mergeCell ref="A83:B83"/>
    <mergeCell ref="A84:C84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10</vt:i4>
      </vt:variant>
    </vt:vector>
  </HeadingPairs>
  <TitlesOfParts>
    <vt:vector size="30" baseType="lpstr">
      <vt:lpstr>Anexo I - RP</vt:lpstr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TesGer-Restos</vt:lpstr>
      <vt:lpstr>TesGer - Jan</vt:lpstr>
      <vt:lpstr>TesGer - Fev</vt:lpstr>
      <vt:lpstr>TesGer - Mar</vt:lpstr>
      <vt:lpstr>TesGer - Abr</vt:lpstr>
      <vt:lpstr>TesGer - Mai</vt:lpstr>
      <vt:lpstr>TesGer - Jun</vt:lpstr>
      <vt:lpstr>TesGer - Jul</vt:lpstr>
      <vt:lpstr>TesGer -Ago</vt:lpstr>
      <vt:lpstr>Anexo I - Set</vt:lpstr>
      <vt:lpstr>TesGer -Set</vt:lpstr>
      <vt:lpstr>'Anexo I - Abr'!Area_de_impressao</vt:lpstr>
      <vt:lpstr>'Anexo I - Ago'!Area_de_impressao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RP'!Area_de_impressao</vt:lpstr>
      <vt:lpstr>'Anexo I - Set'!Area_de_impressao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DOUGLAS IRUELA BUSTOS</cp:lastModifiedBy>
  <cp:lastPrinted>2020-01-14T22:23:47Z</cp:lastPrinted>
  <dcterms:created xsi:type="dcterms:W3CDTF">2010-03-11T09:53:57Z</dcterms:created>
  <dcterms:modified xsi:type="dcterms:W3CDTF">2024-10-21T16:42:43Z</dcterms:modified>
</cp:coreProperties>
</file>