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0 - Outubro\Publicacao internet TRF\Anexo II\090015\"/>
    </mc:Choice>
  </mc:AlternateContent>
  <bookViews>
    <workbookView xWindow="0" yWindow="0" windowWidth="28800" windowHeight="13590" tabRatio="399"/>
  </bookViews>
  <sheets>
    <sheet name="Out" sheetId="1" r:id="rId1"/>
  </sheets>
  <externalReferences>
    <externalReference r:id="rId2"/>
  </externalReferences>
  <definedNames>
    <definedName name="_xlnm.Print_Area" localSheetId="0">Out!$A$1:$X$28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X24" i="1" s="1"/>
  <c r="V24" i="1"/>
  <c r="U24" i="1"/>
  <c r="S24" i="1"/>
  <c r="R24" i="1"/>
  <c r="T24" i="1" s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X21" i="1" s="1"/>
  <c r="V21" i="1"/>
  <c r="U21" i="1"/>
  <c r="S21" i="1"/>
  <c r="R21" i="1"/>
  <c r="T21" i="1" s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T20" i="1" s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X18" i="1" s="1"/>
  <c r="V18" i="1"/>
  <c r="U18" i="1"/>
  <c r="S18" i="1"/>
  <c r="R18" i="1"/>
  <c r="T18" i="1" s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X15" i="1" s="1"/>
  <c r="V15" i="1"/>
  <c r="U15" i="1"/>
  <c r="S15" i="1"/>
  <c r="R15" i="1"/>
  <c r="T15" i="1" s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T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X12" i="1" s="1"/>
  <c r="V12" i="1"/>
  <c r="U12" i="1"/>
  <c r="S12" i="1"/>
  <c r="R12" i="1"/>
  <c r="T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S26" i="1" s="1"/>
  <c r="R11" i="1"/>
  <c r="T11" i="1" s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6" i="1" s="1"/>
  <c r="U10" i="1"/>
  <c r="S10" i="1"/>
  <c r="Q10" i="1"/>
  <c r="P10" i="1"/>
  <c r="P26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9" i="1" l="1"/>
  <c r="V19" i="1"/>
  <c r="T19" i="1"/>
  <c r="X16" i="1"/>
  <c r="V16" i="1"/>
  <c r="T16" i="1"/>
  <c r="X10" i="1"/>
  <c r="R26" i="1"/>
  <c r="V10" i="1"/>
  <c r="T10" i="1"/>
  <c r="X22" i="1"/>
  <c r="V22" i="1"/>
  <c r="T22" i="1"/>
  <c r="X13" i="1"/>
  <c r="V13" i="1"/>
  <c r="T13" i="1"/>
  <c r="X25" i="1"/>
  <c r="V25" i="1"/>
  <c r="T25" i="1"/>
  <c r="V11" i="1"/>
  <c r="V14" i="1"/>
  <c r="V17" i="1"/>
  <c r="V20" i="1"/>
  <c r="V23" i="1"/>
  <c r="U26" i="1"/>
  <c r="T23" i="1"/>
  <c r="X14" i="1"/>
  <c r="X20" i="1"/>
  <c r="T17" i="1"/>
  <c r="X11" i="1"/>
  <c r="X26" i="1" l="1"/>
  <c r="V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<sst xmlns="http://schemas.openxmlformats.org/spreadsheetml/2006/main" count="55" uniqueCount="51">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</sst>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Border="1" applyAlignment="1">
      <alignment horizontal="right" vertical="center"/>
    </xf>
    <xf numFmtId="167" fontId="3" fillId="0" borderId="0" xfId="6" applyNumberFormat="1" applyFont="1" applyBorder="1" applyAlignment="1">
      <alignment horizontal="right" vertical="center"/>
    </xf>
    <xf numFmtId="0" fontId="2" fillId="0" borderId="0" xfId="1" applyBorder="1"/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168" fontId="3" fillId="0" borderId="0" xfId="6" applyNumberFormat="1" applyFont="1" applyBorder="1" applyAlignment="1">
      <alignment horizontal="right" vertical="center"/>
    </xf>
    <xf numFmtId="168" fontId="6" fillId="0" borderId="0" xfId="6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right" vertical="center"/>
    </xf>
    <xf numFmtId="167" fontId="2" fillId="0" borderId="0" xfId="6" applyNumberFormat="1" applyFont="1" applyBorder="1" applyAlignment="1">
      <alignment horizontal="right"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1316351</v>
          </cell>
          <cell r="O10">
            <v>1315732.73</v>
          </cell>
          <cell r="P10">
            <v>1314489.6100000001</v>
          </cell>
          <cell r="Q10">
            <v>1269557.49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2253000</v>
          </cell>
          <cell r="O11">
            <v>896349.12</v>
          </cell>
          <cell r="P11">
            <v>770783.62</v>
          </cell>
          <cell r="Q11">
            <v>770783.62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16700327</v>
          </cell>
          <cell r="N12">
            <v>17557.5</v>
          </cell>
          <cell r="O12">
            <v>15675972.35</v>
          </cell>
          <cell r="P12">
            <v>11791380.07</v>
          </cell>
          <cell r="Q12">
            <v>11680521.210000001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15Y6</v>
          </cell>
          <cell r="H13" t="str">
            <v>IMPLANTACAO DE USINA FOTOVOLTAICA NO EDIFICIO-SEDE DA JUSTIC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1500000</v>
          </cell>
          <cell r="O13">
            <v>820000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15Y7</v>
          </cell>
          <cell r="H14" t="str">
            <v>IMPLANTACAO DE USINA FOTOVOLTAICA NO COMPLEXO DE IMOVEIS DA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900000</v>
          </cell>
          <cell r="O14">
            <v>322795.34999999998</v>
          </cell>
          <cell r="P14">
            <v>160941.95000000001</v>
          </cell>
          <cell r="Q14">
            <v>155760.07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15Y8</v>
          </cell>
          <cell r="H15" t="str">
            <v>IMPLANTACAO DE USINA FOTOVOLTAICA NO EDIFICIO-SEDE DA JUSTIC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600000</v>
          </cell>
          <cell r="O15">
            <v>299950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72756609.989999995</v>
          </cell>
          <cell r="O16">
            <v>72756609.989999995</v>
          </cell>
          <cell r="P16">
            <v>72737905.739999995</v>
          </cell>
          <cell r="Q16">
            <v>71263043.530000001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240000</v>
          </cell>
          <cell r="O17">
            <v>204205.5</v>
          </cell>
          <cell r="P17">
            <v>130739.82</v>
          </cell>
          <cell r="Q17">
            <v>130739.82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515000</v>
          </cell>
          <cell r="O18">
            <v>404249.48</v>
          </cell>
          <cell r="P18">
            <v>4727.7</v>
          </cell>
          <cell r="Q18">
            <v>4727.7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7097503</v>
          </cell>
          <cell r="O19">
            <v>5419433.2800000003</v>
          </cell>
          <cell r="P19">
            <v>4285311.7300000004</v>
          </cell>
          <cell r="Q19">
            <v>4285311.7300000004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5931972</v>
          </cell>
          <cell r="O20">
            <v>5924254.46</v>
          </cell>
          <cell r="P20">
            <v>4848365.93</v>
          </cell>
          <cell r="Q20">
            <v>4848365.93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11938503.92</v>
          </cell>
          <cell r="O21">
            <v>11938503.92</v>
          </cell>
          <cell r="P21">
            <v>11938503.92</v>
          </cell>
          <cell r="Q21">
            <v>11938503.92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17947678.649999999</v>
          </cell>
          <cell r="O22">
            <v>17947678.649999999</v>
          </cell>
          <cell r="P22">
            <v>17946056.5</v>
          </cell>
          <cell r="Q22">
            <v>17633232.73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124922.29</v>
          </cell>
          <cell r="O23">
            <v>124922.29</v>
          </cell>
          <cell r="P23">
            <v>124922.29</v>
          </cell>
          <cell r="Q23">
            <v>124922.29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6727194</v>
          </cell>
          <cell r="O24">
            <v>6724433.9100000001</v>
          </cell>
          <cell r="P24">
            <v>6724133.0199999996</v>
          </cell>
          <cell r="Q24">
            <v>6391249.3399999999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Z39"/>
  <sheetViews>
    <sheetView showGridLines="0" tabSelected="1" view="pageBreakPreview" zoomScaleNormal="70" zoomScaleSheetLayoutView="100" workbookViewId="0">
      <selection activeCell="A9" sqref="A9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45200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+'[1]Access-Out'!A10</f>
        <v>12101</v>
      </c>
      <c r="B10" s="41" t="str">
        <f>+'[1]Access-Out'!B10</f>
        <v>JUSTICA FEDERAL DE PRIMEIRO GRAU</v>
      </c>
      <c r="C10" s="42" t="str">
        <f>+CONCATENATE('[1]Access-Out'!C10,".",'[1]Access-Out'!D10)</f>
        <v>02.061</v>
      </c>
      <c r="D10" s="42" t="str">
        <f>+CONCATENATE('[1]Access-Out'!E10,".",'[1]Access-Out'!G10)</f>
        <v>0033.4224</v>
      </c>
      <c r="E10" s="43" t="str">
        <f>+'[1]Access-Out'!F10</f>
        <v>PROGRAMA DE GESTAO E MANUTENCAO DO PODER JUDICIARIO</v>
      </c>
      <c r="F10" s="44" t="str">
        <f>+'[1]Access-Out'!H10</f>
        <v>ASSISTENCIA JURIDICA A PESSOAS CARENTES</v>
      </c>
      <c r="G10" s="41" t="str">
        <f>IF('[1]Access-Out'!I10="1","F","S")</f>
        <v>F</v>
      </c>
      <c r="H10" s="41" t="str">
        <f>+'[1]Access-Out'!J10</f>
        <v>1000</v>
      </c>
      <c r="I10" s="45" t="str">
        <f>+'[1]Access-Out'!K10</f>
        <v>RECURSOS LIVRES DA UNIAO</v>
      </c>
      <c r="J10" s="41" t="str">
        <f>+'[1]Access-Out'!L10</f>
        <v>3</v>
      </c>
      <c r="K10" s="46"/>
      <c r="L10" s="47"/>
      <c r="M10" s="47"/>
      <c r="N10" s="48">
        <f>K10+L10-M10</f>
        <v>0</v>
      </c>
      <c r="O10" s="46"/>
      <c r="P10" s="49">
        <f>+'[1]Access-Out'!M10</f>
        <v>1316351</v>
      </c>
      <c r="Q10" s="49">
        <f>-'[1]Access-Out'!N10</f>
        <v>0</v>
      </c>
      <c r="R10" s="49">
        <f>N10-O10+P10+Q10</f>
        <v>1316351</v>
      </c>
      <c r="S10" s="49">
        <f>+'[1]Access-Out'!O10</f>
        <v>1315732.73</v>
      </c>
      <c r="T10" s="50">
        <f t="shared" ref="T10:T26" si="0">IF(R10&gt;0,S10/R10,0)</f>
        <v>0.999530315242667</v>
      </c>
      <c r="U10" s="49">
        <f>+'[1]Access-Out'!P10</f>
        <v>1314489.6100000001</v>
      </c>
      <c r="V10" s="50">
        <f t="shared" ref="V10:V26" si="1">IF(R10&gt;0,U10/R10,0)</f>
        <v>0.99858594706123227</v>
      </c>
      <c r="W10" s="49">
        <f>+'[1]Access-Out'!Q10</f>
        <v>1269557.49</v>
      </c>
      <c r="X10" s="50">
        <f t="shared" ref="X10:X26" si="2">IF(R10&gt;0,W10/R10,0)</f>
        <v>0.96445210282060023</v>
      </c>
    </row>
    <row r="11" spans="1:24" ht="28.5" customHeight="1" x14ac:dyDescent="0.2">
      <c r="A11" s="51" t="str">
        <f>+'[1]Access-Out'!A11</f>
        <v>12101</v>
      </c>
      <c r="B11" s="52" t="str">
        <f>+'[1]Access-Out'!B11</f>
        <v>JUSTICA FEDERAL DE PRIMEIRO GRAU</v>
      </c>
      <c r="C11" s="51" t="str">
        <f>+CONCATENATE('[1]Access-Out'!C11,".",'[1]Access-Out'!D11)</f>
        <v>02.061</v>
      </c>
      <c r="D11" s="51" t="str">
        <f>+CONCATENATE('[1]Access-Out'!E11,".",'[1]Access-Out'!G11)</f>
        <v>0033.4257</v>
      </c>
      <c r="E11" s="52" t="str">
        <f>+'[1]Access-Out'!F11</f>
        <v>PROGRAMA DE GESTAO E MANUTENCAO DO PODER JUDICIARIO</v>
      </c>
      <c r="F11" s="53" t="str">
        <f>+'[1]Access-Out'!H11</f>
        <v>JULGAMENTO DE CAUSAS NA JUSTICA FEDERAL</v>
      </c>
      <c r="G11" s="51" t="str">
        <f>IF('[1]Access-Out'!I11="1","F","S")</f>
        <v>F</v>
      </c>
      <c r="H11" s="51" t="str">
        <f>+'[1]Access-Out'!J11</f>
        <v>1000</v>
      </c>
      <c r="I11" s="52" t="str">
        <f>+'[1]Access-Out'!K11</f>
        <v>RECURSOS LIVRES DA UNIAO</v>
      </c>
      <c r="J11" s="51" t="str">
        <f>+'[1]Access-Out'!L11</f>
        <v>4</v>
      </c>
      <c r="K11" s="54"/>
      <c r="L11" s="54"/>
      <c r="M11" s="54"/>
      <c r="N11" s="55">
        <f t="shared" ref="N11:N25" si="3">K11+L11-M11</f>
        <v>0</v>
      </c>
      <c r="O11" s="54"/>
      <c r="P11" s="56">
        <f>+'[1]Access-Out'!M11</f>
        <v>2253000</v>
      </c>
      <c r="Q11" s="56">
        <f>-'[1]Access-Out'!N11</f>
        <v>0</v>
      </c>
      <c r="R11" s="56">
        <f t="shared" ref="R11:R25" si="4">N11-O11+P11+Q11</f>
        <v>2253000</v>
      </c>
      <c r="S11" s="56">
        <f>+'[1]Access-Out'!O11</f>
        <v>896349.12</v>
      </c>
      <c r="T11" s="57">
        <f t="shared" si="0"/>
        <v>0.39784692410119837</v>
      </c>
      <c r="U11" s="56">
        <f>+'[1]Access-Out'!P11</f>
        <v>770783.62</v>
      </c>
      <c r="V11" s="57">
        <f t="shared" si="1"/>
        <v>0.34211434531735463</v>
      </c>
      <c r="W11" s="56">
        <f>+'[1]Access-Out'!Q11</f>
        <v>770783.62</v>
      </c>
      <c r="X11" s="57">
        <f t="shared" si="2"/>
        <v>0.34211434531735463</v>
      </c>
    </row>
    <row r="12" spans="1:24" ht="28.5" customHeight="1" x14ac:dyDescent="0.2">
      <c r="A12" s="51" t="str">
        <f>+'[1]Access-Out'!A12</f>
        <v>12101</v>
      </c>
      <c r="B12" s="52" t="str">
        <f>+'[1]Access-Out'!B12</f>
        <v>JUSTICA FEDERAL DE PRIMEIRO GRAU</v>
      </c>
      <c r="C12" s="51" t="str">
        <f>+CONCATENATE('[1]Access-Out'!C12,".",'[1]Access-Out'!D12)</f>
        <v>02.061</v>
      </c>
      <c r="D12" s="51" t="str">
        <f>+CONCATENATE('[1]Access-Out'!E12,".",'[1]Access-Out'!G12)</f>
        <v>0033.4257</v>
      </c>
      <c r="E12" s="52" t="str">
        <f>+'[1]Access-Out'!F12</f>
        <v>PROGRAMA DE GESTAO E MANUTENCAO DO PODER JUDICIARIO</v>
      </c>
      <c r="F12" s="52" t="str">
        <f>+'[1]Access-Out'!H12</f>
        <v>JULGAMENTO DE CAUSAS NA JUSTICA FEDERAL</v>
      </c>
      <c r="G12" s="51" t="str">
        <f>IF('[1]Access-Out'!I12="1","F","S")</f>
        <v>F</v>
      </c>
      <c r="H12" s="51" t="str">
        <f>+'[1]Access-Out'!J12</f>
        <v>1000</v>
      </c>
      <c r="I12" s="52" t="str">
        <f>+'[1]Access-Out'!K12</f>
        <v>RECURSOS LIVRES DA UNIAO</v>
      </c>
      <c r="J12" s="51" t="str">
        <f>+'[1]Access-Out'!L12</f>
        <v>3</v>
      </c>
      <c r="K12" s="56"/>
      <c r="L12" s="56"/>
      <c r="M12" s="56"/>
      <c r="N12" s="54">
        <f t="shared" si="3"/>
        <v>0</v>
      </c>
      <c r="O12" s="56"/>
      <c r="P12" s="56">
        <f>+'[1]Access-Out'!M12</f>
        <v>16700327</v>
      </c>
      <c r="Q12" s="56">
        <f>-'[1]Access-Out'!N12</f>
        <v>-17557.5</v>
      </c>
      <c r="R12" s="56">
        <f t="shared" si="4"/>
        <v>16682769.5</v>
      </c>
      <c r="S12" s="56">
        <f>+'[1]Access-Out'!O12</f>
        <v>15675972.35</v>
      </c>
      <c r="T12" s="57">
        <f t="shared" si="0"/>
        <v>0.9396504788968042</v>
      </c>
      <c r="U12" s="56">
        <f>+'[1]Access-Out'!P12</f>
        <v>11791380.07</v>
      </c>
      <c r="V12" s="57">
        <f t="shared" si="1"/>
        <v>0.70679991532580966</v>
      </c>
      <c r="W12" s="56">
        <f>+'[1]Access-Out'!Q12</f>
        <v>11680521.210000001</v>
      </c>
      <c r="X12" s="57">
        <f t="shared" si="2"/>
        <v>0.70015480403298747</v>
      </c>
    </row>
    <row r="13" spans="1:24" ht="28.5" customHeight="1" x14ac:dyDescent="0.2">
      <c r="A13" s="51" t="str">
        <f>+'[1]Access-Out'!A13</f>
        <v>12101</v>
      </c>
      <c r="B13" s="52" t="str">
        <f>+'[1]Access-Out'!B13</f>
        <v>JUSTICA FEDERAL DE PRIMEIRO GRAU</v>
      </c>
      <c r="C13" s="51" t="str">
        <f>+CONCATENATE('[1]Access-Out'!C13,".",'[1]Access-Out'!D13)</f>
        <v>02.122</v>
      </c>
      <c r="D13" s="51" t="str">
        <f>+CONCATENATE('[1]Access-Out'!E13,".",'[1]Access-Out'!G13)</f>
        <v>0033.15Y6</v>
      </c>
      <c r="E13" s="52" t="str">
        <f>+'[1]Access-Out'!F13</f>
        <v>PROGRAMA DE GESTAO E MANUTENCAO DO PODER JUDICIARIO</v>
      </c>
      <c r="F13" s="52" t="str">
        <f>+'[1]Access-Out'!H13</f>
        <v>IMPLANTACAO DE USINA FOTOVOLTAICA NO EDIFICIO-SEDE DA JUSTIC</v>
      </c>
      <c r="G13" s="51" t="str">
        <f>IF('[1]Access-Out'!I13="1","F","S")</f>
        <v>F</v>
      </c>
      <c r="H13" s="51" t="str">
        <f>+'[1]Access-Out'!J13</f>
        <v>3000</v>
      </c>
      <c r="I13" s="52" t="str">
        <f>+'[1]Access-Out'!K13</f>
        <v>RECURSOS LIVRES DA UNIAO</v>
      </c>
      <c r="J13" s="51" t="str">
        <f>+'[1]Access-Out'!L13</f>
        <v>4</v>
      </c>
      <c r="K13" s="56"/>
      <c r="L13" s="56"/>
      <c r="M13" s="56"/>
      <c r="N13" s="54">
        <f t="shared" si="3"/>
        <v>0</v>
      </c>
      <c r="O13" s="56"/>
      <c r="P13" s="56">
        <f>+'[1]Access-Out'!M13</f>
        <v>1500000</v>
      </c>
      <c r="Q13" s="56">
        <f>-'[1]Access-Out'!N13</f>
        <v>0</v>
      </c>
      <c r="R13" s="56">
        <f t="shared" si="4"/>
        <v>1500000</v>
      </c>
      <c r="S13" s="56">
        <f>+'[1]Access-Out'!O13</f>
        <v>820000</v>
      </c>
      <c r="T13" s="57">
        <f t="shared" si="0"/>
        <v>0.54666666666666663</v>
      </c>
      <c r="U13" s="56">
        <f>+'[1]Access-Out'!P13</f>
        <v>0</v>
      </c>
      <c r="V13" s="57">
        <f t="shared" si="1"/>
        <v>0</v>
      </c>
      <c r="W13" s="56">
        <f>+'[1]Access-Out'!Q13</f>
        <v>0</v>
      </c>
      <c r="X13" s="57">
        <f t="shared" si="2"/>
        <v>0</v>
      </c>
    </row>
    <row r="14" spans="1:24" ht="28.5" customHeight="1" x14ac:dyDescent="0.2">
      <c r="A14" s="51" t="str">
        <f>+'[1]Access-Out'!A14</f>
        <v>12101</v>
      </c>
      <c r="B14" s="52" t="str">
        <f>+'[1]Access-Out'!B14</f>
        <v>JUSTICA FEDERAL DE PRIMEIRO GRAU</v>
      </c>
      <c r="C14" s="51" t="str">
        <f>+CONCATENATE('[1]Access-Out'!C14,".",'[1]Access-Out'!D14)</f>
        <v>02.122</v>
      </c>
      <c r="D14" s="51" t="str">
        <f>+CONCATENATE('[1]Access-Out'!E14,".",'[1]Access-Out'!G14)</f>
        <v>0033.15Y7</v>
      </c>
      <c r="E14" s="52" t="str">
        <f>+'[1]Access-Out'!F14</f>
        <v>PROGRAMA DE GESTAO E MANUTENCAO DO PODER JUDICIARIO</v>
      </c>
      <c r="F14" s="52" t="str">
        <f>+'[1]Access-Out'!H14</f>
        <v>IMPLANTACAO DE USINA FOTOVOLTAICA NO COMPLEXO DE IMOVEIS DA</v>
      </c>
      <c r="G14" s="51" t="str">
        <f>IF('[1]Access-Out'!I14="1","F","S")</f>
        <v>F</v>
      </c>
      <c r="H14" s="51" t="str">
        <f>+'[1]Access-Out'!J14</f>
        <v>3000</v>
      </c>
      <c r="I14" s="52" t="str">
        <f>+'[1]Access-Out'!K14</f>
        <v>RECURSOS LIVRES DA UNIAO</v>
      </c>
      <c r="J14" s="51" t="str">
        <f>+'[1]Access-Out'!L14</f>
        <v>4</v>
      </c>
      <c r="K14" s="56"/>
      <c r="L14" s="56"/>
      <c r="M14" s="56"/>
      <c r="N14" s="54">
        <f t="shared" si="3"/>
        <v>0</v>
      </c>
      <c r="O14" s="56"/>
      <c r="P14" s="56">
        <f>+'[1]Access-Out'!M14</f>
        <v>900000</v>
      </c>
      <c r="Q14" s="56">
        <f>-'[1]Access-Out'!N14</f>
        <v>0</v>
      </c>
      <c r="R14" s="56">
        <f t="shared" si="4"/>
        <v>900000</v>
      </c>
      <c r="S14" s="56">
        <f>+'[1]Access-Out'!O14</f>
        <v>322795.34999999998</v>
      </c>
      <c r="T14" s="57">
        <f t="shared" si="0"/>
        <v>0.35866149999999997</v>
      </c>
      <c r="U14" s="56">
        <f>+'[1]Access-Out'!P14</f>
        <v>160941.95000000001</v>
      </c>
      <c r="V14" s="57">
        <f t="shared" si="1"/>
        <v>0.17882438888888891</v>
      </c>
      <c r="W14" s="56">
        <f>+'[1]Access-Out'!Q14</f>
        <v>155760.07</v>
      </c>
      <c r="X14" s="57">
        <f t="shared" si="2"/>
        <v>0.17306674444444445</v>
      </c>
    </row>
    <row r="15" spans="1:24" ht="28.5" customHeight="1" x14ac:dyDescent="0.2">
      <c r="A15" s="51" t="str">
        <f>+'[1]Access-Out'!A15</f>
        <v>12101</v>
      </c>
      <c r="B15" s="52" t="str">
        <f>+'[1]Access-Out'!B15</f>
        <v>JUSTICA FEDERAL DE PRIMEIRO GRAU</v>
      </c>
      <c r="C15" s="51" t="str">
        <f>+CONCATENATE('[1]Access-Out'!C15,".",'[1]Access-Out'!D15)</f>
        <v>02.122</v>
      </c>
      <c r="D15" s="51" t="str">
        <f>+CONCATENATE('[1]Access-Out'!E15,".",'[1]Access-Out'!G15)</f>
        <v>0033.15Y8</v>
      </c>
      <c r="E15" s="52" t="str">
        <f>+'[1]Access-Out'!F15</f>
        <v>PROGRAMA DE GESTAO E MANUTENCAO DO PODER JUDICIARIO</v>
      </c>
      <c r="F15" s="52" t="str">
        <f>+'[1]Access-Out'!H15</f>
        <v>IMPLANTACAO DE USINA FOTOVOLTAICA NO EDIFICIO-SEDE DA JUSTIC</v>
      </c>
      <c r="G15" s="51" t="str">
        <f>IF('[1]Access-Out'!I15="1","F","S")</f>
        <v>F</v>
      </c>
      <c r="H15" s="51" t="str">
        <f>+'[1]Access-Out'!J15</f>
        <v>3000</v>
      </c>
      <c r="I15" s="52" t="str">
        <f>+'[1]Access-Out'!K15</f>
        <v>RECURSOS LIVRES DA UNIAO</v>
      </c>
      <c r="J15" s="51" t="str">
        <f>+'[1]Access-Out'!L15</f>
        <v>4</v>
      </c>
      <c r="K15" s="54"/>
      <c r="L15" s="54"/>
      <c r="M15" s="54"/>
      <c r="N15" s="54">
        <f t="shared" si="3"/>
        <v>0</v>
      </c>
      <c r="O15" s="54"/>
      <c r="P15" s="56">
        <f>+'[1]Access-Out'!M15</f>
        <v>600000</v>
      </c>
      <c r="Q15" s="56">
        <f>-'[1]Access-Out'!N15</f>
        <v>0</v>
      </c>
      <c r="R15" s="56">
        <f t="shared" si="4"/>
        <v>600000</v>
      </c>
      <c r="S15" s="56">
        <f>+'[1]Access-Out'!O15</f>
        <v>299950</v>
      </c>
      <c r="T15" s="57">
        <f t="shared" si="0"/>
        <v>0.49991666666666668</v>
      </c>
      <c r="U15" s="56">
        <f>+'[1]Access-Out'!P15</f>
        <v>0</v>
      </c>
      <c r="V15" s="57">
        <f t="shared" si="1"/>
        <v>0</v>
      </c>
      <c r="W15" s="56">
        <f>+'[1]Access-Out'!Q15</f>
        <v>0</v>
      </c>
      <c r="X15" s="57">
        <f t="shared" si="2"/>
        <v>0</v>
      </c>
    </row>
    <row r="16" spans="1:24" ht="28.5" customHeight="1" x14ac:dyDescent="0.2">
      <c r="A16" s="51" t="str">
        <f>+'[1]Access-Out'!A16</f>
        <v>12101</v>
      </c>
      <c r="B16" s="52" t="str">
        <f>+'[1]Access-Out'!B16</f>
        <v>JUSTICA FEDERAL DE PRIMEIRO GRAU</v>
      </c>
      <c r="C16" s="51" t="str">
        <f>+CONCATENATE('[1]Access-Out'!C16,".",'[1]Access-Out'!D16)</f>
        <v>02.122</v>
      </c>
      <c r="D16" s="51" t="str">
        <f>+CONCATENATE('[1]Access-Out'!E16,".",'[1]Access-Out'!G16)</f>
        <v>0033.20TP</v>
      </c>
      <c r="E16" s="52" t="str">
        <f>+'[1]Access-Out'!F16</f>
        <v>PROGRAMA DE GESTAO E MANUTENCAO DO PODER JUDICIARIO</v>
      </c>
      <c r="F16" s="52" t="str">
        <f>+'[1]Access-Out'!H16</f>
        <v>ATIVOS CIVIS DA UNIAO</v>
      </c>
      <c r="G16" s="51" t="str">
        <f>IF('[1]Access-Out'!I16="1","F","S")</f>
        <v>F</v>
      </c>
      <c r="H16" s="51" t="str">
        <f>+'[1]Access-Out'!J16</f>
        <v>1000</v>
      </c>
      <c r="I16" s="52" t="str">
        <f>+'[1]Access-Out'!K16</f>
        <v>RECURSOS LIVRES DA UNIAO</v>
      </c>
      <c r="J16" s="51" t="str">
        <f>+'[1]Access-Out'!L16</f>
        <v>1</v>
      </c>
      <c r="K16" s="56"/>
      <c r="L16" s="56"/>
      <c r="M16" s="56"/>
      <c r="N16" s="54">
        <f t="shared" si="3"/>
        <v>0</v>
      </c>
      <c r="O16" s="56"/>
      <c r="P16" s="56">
        <f>+'[1]Access-Out'!M16</f>
        <v>72756609.989999995</v>
      </c>
      <c r="Q16" s="56">
        <f>-'[1]Access-Out'!N16</f>
        <v>0</v>
      </c>
      <c r="R16" s="56">
        <f t="shared" si="4"/>
        <v>72756609.989999995</v>
      </c>
      <c r="S16" s="56">
        <f>+'[1]Access-Out'!O16</f>
        <v>72756609.989999995</v>
      </c>
      <c r="T16" s="57">
        <f t="shared" si="0"/>
        <v>1</v>
      </c>
      <c r="U16" s="56">
        <f>+'[1]Access-Out'!P16</f>
        <v>72737905.739999995</v>
      </c>
      <c r="V16" s="57">
        <f t="shared" si="1"/>
        <v>0.99974292026521616</v>
      </c>
      <c r="W16" s="56">
        <f>+'[1]Access-Out'!Q16</f>
        <v>71263043.530000001</v>
      </c>
      <c r="X16" s="57">
        <f t="shared" si="2"/>
        <v>0.97947174201484544</v>
      </c>
    </row>
    <row r="17" spans="1:26" ht="28.5" customHeight="1" x14ac:dyDescent="0.2">
      <c r="A17" s="51" t="str">
        <f>+'[1]Access-Out'!A17</f>
        <v>12101</v>
      </c>
      <c r="B17" s="52" t="str">
        <f>+'[1]Access-Out'!B17</f>
        <v>JUSTICA FEDERAL DE PRIMEIRO GRAU</v>
      </c>
      <c r="C17" s="51" t="str">
        <f>+CONCATENATE('[1]Access-Out'!C17,".",'[1]Access-Out'!D17)</f>
        <v>02.122</v>
      </c>
      <c r="D17" s="51" t="str">
        <f>+CONCATENATE('[1]Access-Out'!E17,".",'[1]Access-Out'!G17)</f>
        <v>0033.216H</v>
      </c>
      <c r="E17" s="52" t="str">
        <f>+'[1]Access-Out'!F17</f>
        <v>PROGRAMA DE GESTAO E MANUTENCAO DO PODER JUDICIARIO</v>
      </c>
      <c r="F17" s="52" t="str">
        <f>+'[1]Access-Out'!H17</f>
        <v>AJUDA DE CUSTO PARA MORADIA OU AUXILIO-MORADIA A AGENTES PUB</v>
      </c>
      <c r="G17" s="51" t="str">
        <f>IF('[1]Access-Out'!I17="1","F","S")</f>
        <v>F</v>
      </c>
      <c r="H17" s="51" t="str">
        <f>+'[1]Access-Out'!J17</f>
        <v>1000</v>
      </c>
      <c r="I17" s="52" t="str">
        <f>+'[1]Access-Out'!K17</f>
        <v>RECURSOS LIVRES DA UNIAO</v>
      </c>
      <c r="J17" s="51" t="str">
        <f>+'[1]Access-Out'!L17</f>
        <v>3</v>
      </c>
      <c r="K17" s="56"/>
      <c r="L17" s="56"/>
      <c r="M17" s="56"/>
      <c r="N17" s="54">
        <f t="shared" si="3"/>
        <v>0</v>
      </c>
      <c r="O17" s="56"/>
      <c r="P17" s="56">
        <f>+'[1]Access-Out'!M17</f>
        <v>240000</v>
      </c>
      <c r="Q17" s="56">
        <f>-'[1]Access-Out'!N17</f>
        <v>0</v>
      </c>
      <c r="R17" s="56">
        <f t="shared" si="4"/>
        <v>240000</v>
      </c>
      <c r="S17" s="56">
        <f>+'[1]Access-Out'!O17</f>
        <v>204205.5</v>
      </c>
      <c r="T17" s="57">
        <f t="shared" si="0"/>
        <v>0.85085624999999998</v>
      </c>
      <c r="U17" s="56">
        <f>+'[1]Access-Out'!P17</f>
        <v>130739.82</v>
      </c>
      <c r="V17" s="57">
        <f t="shared" si="1"/>
        <v>0.54474925000000007</v>
      </c>
      <c r="W17" s="56">
        <f>+'[1]Access-Out'!Q17</f>
        <v>130739.82</v>
      </c>
      <c r="X17" s="57">
        <f t="shared" si="2"/>
        <v>0.54474925000000007</v>
      </c>
    </row>
    <row r="18" spans="1:26" ht="28.5" customHeight="1" x14ac:dyDescent="0.2">
      <c r="A18" s="51" t="str">
        <f>+'[1]Access-Out'!A18</f>
        <v>12101</v>
      </c>
      <c r="B18" s="52" t="str">
        <f>+'[1]Access-Out'!B18</f>
        <v>JUSTICA FEDERAL DE PRIMEIRO GRAU</v>
      </c>
      <c r="C18" s="51" t="str">
        <f>+CONCATENATE('[1]Access-Out'!C18,".",'[1]Access-Out'!D18)</f>
        <v>02.122</v>
      </c>
      <c r="D18" s="51" t="str">
        <f>+CONCATENATE('[1]Access-Out'!E18,".",'[1]Access-Out'!G18)</f>
        <v>0033.219Z</v>
      </c>
      <c r="E18" s="52" t="str">
        <f>+'[1]Access-Out'!F18</f>
        <v>PROGRAMA DE GESTAO E MANUTENCAO DO PODER JUDICIARIO</v>
      </c>
      <c r="F18" s="52" t="str">
        <f>+'[1]Access-Out'!H18</f>
        <v>CONSERVACAO E RECUPERACAO DE ATIVOS DE INFRAESTRUTURA DA UNI</v>
      </c>
      <c r="G18" s="51" t="str">
        <f>IF('[1]Access-Out'!I18="1","F","S")</f>
        <v>F</v>
      </c>
      <c r="H18" s="51" t="str">
        <f>+'[1]Access-Out'!J18</f>
        <v>1000</v>
      </c>
      <c r="I18" s="52" t="str">
        <f>+'[1]Access-Out'!K18</f>
        <v>RECURSOS LIVRES DA UNIAO</v>
      </c>
      <c r="J18" s="51" t="str">
        <f>+'[1]Access-Out'!L18</f>
        <v>4</v>
      </c>
      <c r="K18" s="56"/>
      <c r="L18" s="56"/>
      <c r="M18" s="56"/>
      <c r="N18" s="54">
        <f t="shared" si="3"/>
        <v>0</v>
      </c>
      <c r="O18" s="56"/>
      <c r="P18" s="56">
        <f>+'[1]Access-Out'!M18</f>
        <v>515000</v>
      </c>
      <c r="Q18" s="56">
        <f>-'[1]Access-Out'!N18</f>
        <v>0</v>
      </c>
      <c r="R18" s="56">
        <f t="shared" si="4"/>
        <v>515000</v>
      </c>
      <c r="S18" s="56">
        <f>+'[1]Access-Out'!O18</f>
        <v>404249.48</v>
      </c>
      <c r="T18" s="57">
        <f t="shared" si="0"/>
        <v>0.78495044660194169</v>
      </c>
      <c r="U18" s="56">
        <f>+'[1]Access-Out'!P18</f>
        <v>4727.7</v>
      </c>
      <c r="V18" s="57">
        <f t="shared" si="1"/>
        <v>9.1799999999999989E-3</v>
      </c>
      <c r="W18" s="56">
        <f>+'[1]Access-Out'!Q18</f>
        <v>4727.7</v>
      </c>
      <c r="X18" s="57">
        <f t="shared" si="2"/>
        <v>9.1799999999999989E-3</v>
      </c>
    </row>
    <row r="19" spans="1:26" ht="28.5" customHeight="1" x14ac:dyDescent="0.2">
      <c r="A19" s="51" t="str">
        <f>+'[1]Access-Out'!A19</f>
        <v>12101</v>
      </c>
      <c r="B19" s="52" t="str">
        <f>+'[1]Access-Out'!B19</f>
        <v>JUSTICA FEDERAL DE PRIMEIRO GRAU</v>
      </c>
      <c r="C19" s="51" t="str">
        <f>+CONCATENATE('[1]Access-Out'!C19,".",'[1]Access-Out'!D19)</f>
        <v>02.331</v>
      </c>
      <c r="D19" s="51" t="str">
        <f>+CONCATENATE('[1]Access-Out'!E19,".",'[1]Access-Out'!G19)</f>
        <v>0033.2004</v>
      </c>
      <c r="E19" s="52" t="str">
        <f>+'[1]Access-Out'!F19</f>
        <v>PROGRAMA DE GESTAO E MANUTENCAO DO PODER JUDICIARIO</v>
      </c>
      <c r="F19" s="52" t="str">
        <f>+'[1]Access-Out'!H19</f>
        <v>ASSISTENCIA MEDICA E ODONTOLOGICA AOS SERVIDORES CIVIS, EMPR</v>
      </c>
      <c r="G19" s="51" t="str">
        <f>IF('[1]Access-Out'!I19="1","F","S")</f>
        <v>S</v>
      </c>
      <c r="H19" s="51" t="str">
        <f>+'[1]Access-Out'!J19</f>
        <v>1000</v>
      </c>
      <c r="I19" s="52" t="str">
        <f>+'[1]Access-Out'!K19</f>
        <v>RECURSOS LIVRES DA UNIAO</v>
      </c>
      <c r="J19" s="51" t="str">
        <f>+'[1]Access-Out'!L19</f>
        <v>3</v>
      </c>
      <c r="K19" s="56"/>
      <c r="L19" s="56"/>
      <c r="M19" s="56"/>
      <c r="N19" s="54">
        <f t="shared" si="3"/>
        <v>0</v>
      </c>
      <c r="O19" s="56"/>
      <c r="P19" s="56">
        <f>+'[1]Access-Out'!M19</f>
        <v>7097503</v>
      </c>
      <c r="Q19" s="56">
        <f>-'[1]Access-Out'!N19</f>
        <v>0</v>
      </c>
      <c r="R19" s="56">
        <f t="shared" si="4"/>
        <v>7097503</v>
      </c>
      <c r="S19" s="56">
        <f>+'[1]Access-Out'!O19</f>
        <v>5419433.2800000003</v>
      </c>
      <c r="T19" s="57">
        <f t="shared" si="0"/>
        <v>0.76356900166157027</v>
      </c>
      <c r="U19" s="56">
        <f>+'[1]Access-Out'!P19</f>
        <v>4285311.7300000004</v>
      </c>
      <c r="V19" s="57">
        <f t="shared" si="1"/>
        <v>0.60377737494439954</v>
      </c>
      <c r="W19" s="56">
        <f>+'[1]Access-Out'!Q19</f>
        <v>4285311.7300000004</v>
      </c>
      <c r="X19" s="57">
        <f t="shared" si="2"/>
        <v>0.60377737494439954</v>
      </c>
    </row>
    <row r="20" spans="1:26" ht="28.5" customHeight="1" x14ac:dyDescent="0.2">
      <c r="A20" s="51" t="str">
        <f>+'[1]Access-Out'!A20</f>
        <v>12101</v>
      </c>
      <c r="B20" s="52" t="str">
        <f>+'[1]Access-Out'!B20</f>
        <v>JUSTICA FEDERAL DE PRIMEIRO GRAU</v>
      </c>
      <c r="C20" s="51" t="str">
        <f>+CONCATENATE('[1]Access-Out'!C20,".",'[1]Access-Out'!D20)</f>
        <v>02.331</v>
      </c>
      <c r="D20" s="51" t="str">
        <f>+CONCATENATE('[1]Access-Out'!E20,".",'[1]Access-Out'!G20)</f>
        <v>0033.212B</v>
      </c>
      <c r="E20" s="52" t="str">
        <f>+'[1]Access-Out'!F20</f>
        <v>PROGRAMA DE GESTAO E MANUTENCAO DO PODER JUDICIARIO</v>
      </c>
      <c r="F20" s="52" t="str">
        <f>+'[1]Access-Out'!H20</f>
        <v>BENEFICIOS OBRIGATORIOS AOS SERVIDORES CIVIS, EMPREGADOS, MI</v>
      </c>
      <c r="G20" s="51" t="str">
        <f>IF('[1]Access-Out'!I20="1","F","S")</f>
        <v>F</v>
      </c>
      <c r="H20" s="51" t="str">
        <f>+'[1]Access-Out'!J20</f>
        <v>1000</v>
      </c>
      <c r="I20" s="52" t="str">
        <f>+'[1]Access-Out'!K20</f>
        <v>RECURSOS LIVRES DA UNIAO</v>
      </c>
      <c r="J20" s="51" t="str">
        <f>+'[1]Access-Out'!L20</f>
        <v>3</v>
      </c>
      <c r="K20" s="56"/>
      <c r="L20" s="56"/>
      <c r="M20" s="56"/>
      <c r="N20" s="54">
        <f t="shared" si="3"/>
        <v>0</v>
      </c>
      <c r="O20" s="56"/>
      <c r="P20" s="56">
        <f>+'[1]Access-Out'!M20</f>
        <v>5931972</v>
      </c>
      <c r="Q20" s="56">
        <f>-'[1]Access-Out'!N20</f>
        <v>0</v>
      </c>
      <c r="R20" s="56">
        <f t="shared" si="4"/>
        <v>5931972</v>
      </c>
      <c r="S20" s="56">
        <f>+'[1]Access-Out'!O20</f>
        <v>5924254.46</v>
      </c>
      <c r="T20" s="57">
        <f t="shared" si="0"/>
        <v>0.99869899251041638</v>
      </c>
      <c r="U20" s="56">
        <f>+'[1]Access-Out'!P20</f>
        <v>4848365.93</v>
      </c>
      <c r="V20" s="57">
        <f t="shared" si="1"/>
        <v>0.81732785151379672</v>
      </c>
      <c r="W20" s="56">
        <f>+'[1]Access-Out'!Q20</f>
        <v>4848365.93</v>
      </c>
      <c r="X20" s="57">
        <f t="shared" si="2"/>
        <v>0.81732785151379672</v>
      </c>
    </row>
    <row r="21" spans="1:26" ht="28.5" customHeight="1" x14ac:dyDescent="0.2">
      <c r="A21" s="51" t="str">
        <f>+'[1]Access-Out'!A21</f>
        <v>12101</v>
      </c>
      <c r="B21" s="52" t="str">
        <f>+'[1]Access-Out'!B21</f>
        <v>JUSTICA FEDERAL DE PRIMEIRO GRAU</v>
      </c>
      <c r="C21" s="51" t="str">
        <f>+CONCATENATE('[1]Access-Out'!C21,".",'[1]Access-Out'!D21)</f>
        <v>02.846</v>
      </c>
      <c r="D21" s="51" t="str">
        <f>+CONCATENATE('[1]Access-Out'!E21,".",'[1]Access-Out'!G21)</f>
        <v>0033.09HB</v>
      </c>
      <c r="E21" s="52" t="str">
        <f>+'[1]Access-Out'!F21</f>
        <v>PROGRAMA DE GESTAO E MANUTENCAO DO PODER JUDICIARIO</v>
      </c>
      <c r="F21" s="52" t="str">
        <f>+'[1]Access-Out'!H21</f>
        <v>CONTRIBUICAO DA UNIAO, DE SUAS AUTARQUIAS E FUNDACOES PARA O</v>
      </c>
      <c r="G21" s="51" t="str">
        <f>IF('[1]Access-Out'!I21="1","F","S")</f>
        <v>F</v>
      </c>
      <c r="H21" s="51" t="str">
        <f>+'[1]Access-Out'!J21</f>
        <v>1000</v>
      </c>
      <c r="I21" s="52" t="str">
        <f>+'[1]Access-Out'!K21</f>
        <v>RECURSOS LIVRES DA UNIAO</v>
      </c>
      <c r="J21" s="51" t="str">
        <f>+'[1]Access-Out'!L21</f>
        <v>1</v>
      </c>
      <c r="K21" s="56"/>
      <c r="L21" s="56"/>
      <c r="M21" s="56"/>
      <c r="N21" s="54">
        <f t="shared" si="3"/>
        <v>0</v>
      </c>
      <c r="O21" s="56"/>
      <c r="P21" s="56">
        <f>+'[1]Access-Out'!M21</f>
        <v>11938503.92</v>
      </c>
      <c r="Q21" s="56">
        <f>-'[1]Access-Out'!N21</f>
        <v>0</v>
      </c>
      <c r="R21" s="56">
        <f t="shared" si="4"/>
        <v>11938503.92</v>
      </c>
      <c r="S21" s="56">
        <f>+'[1]Access-Out'!O21</f>
        <v>11938503.92</v>
      </c>
      <c r="T21" s="57">
        <f t="shared" si="0"/>
        <v>1</v>
      </c>
      <c r="U21" s="56">
        <f>+'[1]Access-Out'!P21</f>
        <v>11938503.92</v>
      </c>
      <c r="V21" s="57">
        <f t="shared" si="1"/>
        <v>1</v>
      </c>
      <c r="W21" s="56">
        <f>+'[1]Access-Out'!Q21</f>
        <v>11938503.92</v>
      </c>
      <c r="X21" s="57">
        <f t="shared" si="2"/>
        <v>1</v>
      </c>
    </row>
    <row r="22" spans="1:26" ht="28.5" customHeight="1" x14ac:dyDescent="0.2">
      <c r="A22" s="51" t="str">
        <f>+'[1]Access-Out'!A22</f>
        <v>12101</v>
      </c>
      <c r="B22" s="52" t="str">
        <f>+'[1]Access-Out'!B22</f>
        <v>JUSTICA FEDERAL DE PRIMEIRO GRAU</v>
      </c>
      <c r="C22" s="51" t="str">
        <f>+CONCATENATE('[1]Access-Out'!C22,".",'[1]Access-Out'!D22)</f>
        <v>09.272</v>
      </c>
      <c r="D22" s="51" t="str">
        <f>+CONCATENATE('[1]Access-Out'!E22,".",'[1]Access-Out'!G22)</f>
        <v>0033.0181</v>
      </c>
      <c r="E22" s="52" t="str">
        <f>+'[1]Access-Out'!F22</f>
        <v>PROGRAMA DE GESTAO E MANUTENCAO DO PODER JUDICIARIO</v>
      </c>
      <c r="F22" s="52" t="str">
        <f>+'[1]Access-Out'!H22</f>
        <v>APOSENTADORIAS E PENSOES CIVIS DA UNIAO</v>
      </c>
      <c r="G22" s="51" t="str">
        <f>IF('[1]Access-Out'!I22="1","F","S")</f>
        <v>S</v>
      </c>
      <c r="H22" s="51" t="str">
        <f>+'[1]Access-Out'!J22</f>
        <v>1056</v>
      </c>
      <c r="I22" s="52" t="str">
        <f>+'[1]Access-Out'!K22</f>
        <v>BENEFICIOS DO RPPS DA UNIAO</v>
      </c>
      <c r="J22" s="51" t="str">
        <f>+'[1]Access-Out'!L22</f>
        <v>1</v>
      </c>
      <c r="K22" s="56"/>
      <c r="L22" s="56"/>
      <c r="M22" s="56"/>
      <c r="N22" s="54">
        <f t="shared" si="3"/>
        <v>0</v>
      </c>
      <c r="O22" s="56"/>
      <c r="P22" s="56">
        <f>+'[1]Access-Out'!M22</f>
        <v>17947678.649999999</v>
      </c>
      <c r="Q22" s="56">
        <f>-'[1]Access-Out'!N22</f>
        <v>0</v>
      </c>
      <c r="R22" s="56">
        <f t="shared" si="4"/>
        <v>17947678.649999999</v>
      </c>
      <c r="S22" s="56">
        <f>+'[1]Access-Out'!O22</f>
        <v>17947678.649999999</v>
      </c>
      <c r="T22" s="57">
        <f t="shared" si="0"/>
        <v>1</v>
      </c>
      <c r="U22" s="56">
        <f>+'[1]Access-Out'!P22</f>
        <v>17946056.5</v>
      </c>
      <c r="V22" s="57">
        <f t="shared" si="1"/>
        <v>0.99990961783795929</v>
      </c>
      <c r="W22" s="56">
        <f>+'[1]Access-Out'!Q22</f>
        <v>17633232.73</v>
      </c>
      <c r="X22" s="57">
        <f t="shared" si="2"/>
        <v>0.98247985568874685</v>
      </c>
    </row>
    <row r="23" spans="1:26" ht="28.5" customHeight="1" x14ac:dyDescent="0.2">
      <c r="A23" s="51" t="str">
        <f>+'[1]Access-Out'!A23</f>
        <v>12101</v>
      </c>
      <c r="B23" s="52" t="str">
        <f>+'[1]Access-Out'!B23</f>
        <v>JUSTICA FEDERAL DE PRIMEIRO GRAU</v>
      </c>
      <c r="C23" s="51" t="str">
        <f>+CONCATENATE('[1]Access-Out'!C23,".",'[1]Access-Out'!D23)</f>
        <v>28.846</v>
      </c>
      <c r="D23" s="51" t="str">
        <f>+CONCATENATE('[1]Access-Out'!E23,".",'[1]Access-Out'!G23)</f>
        <v>0909.00S6</v>
      </c>
      <c r="E23" s="52" t="str">
        <f>+'[1]Access-Out'!F23</f>
        <v>OPERACOES ESPECIAIS: OUTROS ENCARGOS ESPECIAIS</v>
      </c>
      <c r="F23" s="52" t="str">
        <f>+'[1]Access-Out'!H23</f>
        <v>BENEFICIO ESPECIAL E DEMAIS COMPLEMENTACOES DE APOSENTADORIA</v>
      </c>
      <c r="G23" s="51" t="str">
        <f>IF('[1]Access-Out'!I23="1","F","S")</f>
        <v>F</v>
      </c>
      <c r="H23" s="51" t="str">
        <f>+'[1]Access-Out'!J23</f>
        <v>1000</v>
      </c>
      <c r="I23" s="52" t="str">
        <f>+'[1]Access-Out'!K23</f>
        <v>RECURSOS LIVRES DA UNIAO</v>
      </c>
      <c r="J23" s="51" t="str">
        <f>+'[1]Access-Out'!L23</f>
        <v>1</v>
      </c>
      <c r="K23" s="54"/>
      <c r="L23" s="54"/>
      <c r="M23" s="54"/>
      <c r="N23" s="54">
        <f t="shared" si="3"/>
        <v>0</v>
      </c>
      <c r="O23" s="54"/>
      <c r="P23" s="56">
        <f>+'[1]Access-Out'!M23</f>
        <v>124922.29</v>
      </c>
      <c r="Q23" s="56">
        <f>-'[1]Access-Out'!N23</f>
        <v>0</v>
      </c>
      <c r="R23" s="56">
        <f t="shared" si="4"/>
        <v>124922.29</v>
      </c>
      <c r="S23" s="56">
        <f>+'[1]Access-Out'!O23</f>
        <v>124922.29</v>
      </c>
      <c r="T23" s="57">
        <f t="shared" si="0"/>
        <v>1</v>
      </c>
      <c r="U23" s="56">
        <f>+'[1]Access-Out'!P23</f>
        <v>124922.29</v>
      </c>
      <c r="V23" s="57">
        <f t="shared" si="1"/>
        <v>1</v>
      </c>
      <c r="W23" s="56">
        <f>+'[1]Access-Out'!Q23</f>
        <v>124922.29</v>
      </c>
      <c r="X23" s="57">
        <f t="shared" si="2"/>
        <v>1</v>
      </c>
    </row>
    <row r="24" spans="1:26" ht="28.5" customHeight="1" x14ac:dyDescent="0.2">
      <c r="A24" s="51" t="str">
        <f>+'[1]Access-Out'!A24</f>
        <v>33201</v>
      </c>
      <c r="B24" s="52" t="str">
        <f>+'[1]Access-Out'!B24</f>
        <v>INSTITUTO NACIONAL DO SEGURO SOCIAL</v>
      </c>
      <c r="C24" s="51" t="str">
        <f>+CONCATENATE('[1]Access-Out'!C24,".",'[1]Access-Out'!D24)</f>
        <v>28.846</v>
      </c>
      <c r="D24" s="51" t="str">
        <f>+CONCATENATE('[1]Access-Out'!E24,".",'[1]Access-Out'!G24)</f>
        <v>0901.00SA</v>
      </c>
      <c r="E24" s="52" t="str">
        <f>+'[1]Access-Out'!F24</f>
        <v>OPERACOES ESPECIAIS: CUMPRIMENTO DE SENTENCAS JUDICIAIS</v>
      </c>
      <c r="F24" s="52" t="str">
        <f>+'[1]Access-Out'!H24</f>
        <v>PAGAMENTO DE HONORARIOS PERICIAIS NAS ACOES EM QUE O INSS FI</v>
      </c>
      <c r="G24" s="51" t="str">
        <f>IF('[1]Access-Out'!I24="1","F","S")</f>
        <v>S</v>
      </c>
      <c r="H24" s="51" t="str">
        <f>+'[1]Access-Out'!J24</f>
        <v>1000</v>
      </c>
      <c r="I24" s="52" t="str">
        <f>+'[1]Access-Out'!K24</f>
        <v>RECURSOS LIVRES DA UNIAO</v>
      </c>
      <c r="J24" s="51" t="str">
        <f>+'[1]Access-Out'!L24</f>
        <v>3</v>
      </c>
      <c r="K24" s="54"/>
      <c r="L24" s="54"/>
      <c r="M24" s="54"/>
      <c r="N24" s="54">
        <f t="shared" si="3"/>
        <v>0</v>
      </c>
      <c r="O24" s="54"/>
      <c r="P24" s="56">
        <f>+'[1]Access-Out'!M24</f>
        <v>6727194</v>
      </c>
      <c r="Q24" s="56">
        <f>-'[1]Access-Out'!N24</f>
        <v>0</v>
      </c>
      <c r="R24" s="56">
        <f t="shared" si="4"/>
        <v>6727194</v>
      </c>
      <c r="S24" s="56">
        <f>+'[1]Access-Out'!O24</f>
        <v>6724433.9100000001</v>
      </c>
      <c r="T24" s="57">
        <f t="shared" si="0"/>
        <v>0.99958971154986764</v>
      </c>
      <c r="U24" s="56">
        <f>+'[1]Access-Out'!P24</f>
        <v>6724133.0199999996</v>
      </c>
      <c r="V24" s="57">
        <f t="shared" si="1"/>
        <v>0.99954498413454396</v>
      </c>
      <c r="W24" s="56">
        <f>+'[1]Access-Out'!Q24</f>
        <v>6391249.3399999999</v>
      </c>
      <c r="X24" s="57">
        <f t="shared" si="2"/>
        <v>0.9500616958571434</v>
      </c>
    </row>
    <row r="25" spans="1:26" ht="28.5" customHeight="1" thickBot="1" x14ac:dyDescent="0.25">
      <c r="A25" s="51" t="str">
        <f>+'[1]Access-Out'!A25</f>
        <v>40201</v>
      </c>
      <c r="B25" s="52" t="str">
        <f>+'[1]Access-Out'!B25</f>
        <v>INSTITUTO NACIONAL DO SEGURO SOCIAL - INSS</v>
      </c>
      <c r="C25" s="51" t="str">
        <f>+CONCATENATE('[1]Access-Out'!C25,".",'[1]Access-Out'!D25)</f>
        <v>28.846</v>
      </c>
      <c r="D25" s="51" t="str">
        <f>+CONCATENATE('[1]Access-Out'!E25,".",'[1]Access-Out'!G25)</f>
        <v>0901.00SA</v>
      </c>
      <c r="E25" s="52" t="str">
        <f>+'[1]Access-Out'!F25</f>
        <v>OPERACOES ESPECIAIS: CUMPRIMENTO DE SENTENCAS JUDICIAIS</v>
      </c>
      <c r="F25" s="52" t="str">
        <f>+'[1]Access-Out'!H25</f>
        <v>PAGAMENTO DE HONORARIOS PERICIAIS NAS ACOES EM QUE O INSS FI</v>
      </c>
      <c r="G25" s="51" t="str">
        <f>IF('[1]Access-Out'!I25="1","F","S")</f>
        <v>S</v>
      </c>
      <c r="H25" s="51" t="str">
        <f>+'[1]Access-Out'!J25</f>
        <v>1000</v>
      </c>
      <c r="I25" s="52" t="str">
        <f>+'[1]Access-Out'!K25</f>
        <v>RECURSOS LIVRES DA UNIAO</v>
      </c>
      <c r="J25" s="51" t="str">
        <f>+'[1]Access-Out'!L25</f>
        <v>3</v>
      </c>
      <c r="K25" s="54"/>
      <c r="L25" s="54"/>
      <c r="M25" s="54"/>
      <c r="N25" s="54">
        <f t="shared" si="3"/>
        <v>0</v>
      </c>
      <c r="O25" s="54"/>
      <c r="P25" s="56">
        <f>+'[1]Access-Out'!M25</f>
        <v>0</v>
      </c>
      <c r="Q25" s="56">
        <f>-'[1]Access-Out'!N25</f>
        <v>0</v>
      </c>
      <c r="R25" s="56">
        <f t="shared" si="4"/>
        <v>0</v>
      </c>
      <c r="S25" s="56">
        <f>+'[1]Access-Out'!O25</f>
        <v>0</v>
      </c>
      <c r="T25" s="57">
        <f t="shared" si="0"/>
        <v>0</v>
      </c>
      <c r="U25" s="56">
        <f>+'[1]Access-Out'!P25</f>
        <v>0</v>
      </c>
      <c r="V25" s="57">
        <f t="shared" si="1"/>
        <v>0</v>
      </c>
      <c r="W25" s="56">
        <f>+'[1]Access-Out'!Q25</f>
        <v>0</v>
      </c>
      <c r="X25" s="57">
        <f t="shared" si="2"/>
        <v>0</v>
      </c>
    </row>
    <row r="26" spans="1:26" ht="28.5" customHeight="1" thickBot="1" x14ac:dyDescent="0.25">
      <c r="A26" s="18" t="s">
        <v>48</v>
      </c>
      <c r="B26" s="58"/>
      <c r="C26" s="58"/>
      <c r="D26" s="58"/>
      <c r="E26" s="58"/>
      <c r="F26" s="58"/>
      <c r="G26" s="58"/>
      <c r="H26" s="58"/>
      <c r="I26" s="58"/>
      <c r="J26" s="19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60">
        <f>SUM(P10:P25)</f>
        <v>146549061.84999999</v>
      </c>
      <c r="Q26" s="60">
        <f>SUM(Q10:Q25)</f>
        <v>-17557.5</v>
      </c>
      <c r="R26" s="60">
        <f>SUM(R10:R25)</f>
        <v>146531504.34999999</v>
      </c>
      <c r="S26" s="60">
        <f>SUM(S10:S25)</f>
        <v>140775091.03</v>
      </c>
      <c r="T26" s="61">
        <f t="shared" si="0"/>
        <v>0.9607155243131168</v>
      </c>
      <c r="U26" s="60">
        <f>SUM(U10:U25)</f>
        <v>132778261.89999999</v>
      </c>
      <c r="V26" s="61">
        <f t="shared" si="1"/>
        <v>0.90614139593387721</v>
      </c>
      <c r="W26" s="60">
        <f>SUM(W10:W25)</f>
        <v>130496719.38000001</v>
      </c>
      <c r="X26" s="61">
        <f t="shared" si="2"/>
        <v>0.89057107520236833</v>
      </c>
    </row>
    <row r="27" spans="1:26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6" x14ac:dyDescent="0.2">
      <c r="A28" s="2" t="s">
        <v>50</v>
      </c>
      <c r="B28" s="6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6" ht="15.95" customHeight="1" x14ac:dyDescent="0.2"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6" s="68" customFormat="1" ht="15.95" customHeight="1" x14ac:dyDescent="0.2">
      <c r="N30" s="69"/>
      <c r="O30" s="69"/>
      <c r="P30" s="67"/>
      <c r="Q30" s="67"/>
      <c r="R30" s="67"/>
      <c r="S30" s="67"/>
      <c r="T30" s="67"/>
      <c r="U30" s="67"/>
      <c r="V30" s="67"/>
      <c r="W30" s="67"/>
      <c r="X30" s="70"/>
      <c r="Y30" s="11"/>
      <c r="Z30" s="11"/>
    </row>
    <row r="31" spans="1:26" s="2" customFormat="1" ht="15.95" customHeight="1" x14ac:dyDescent="0.2">
      <c r="N31" s="66"/>
      <c r="O31" s="66"/>
      <c r="P31" s="67"/>
      <c r="Q31" s="67"/>
      <c r="R31" s="67"/>
      <c r="S31" s="67"/>
      <c r="T31" s="67"/>
      <c r="U31" s="67"/>
      <c r="V31" s="67"/>
      <c r="W31" s="67"/>
      <c r="X31" s="71"/>
    </row>
    <row r="32" spans="1:26" s="2" customFormat="1" ht="15.95" customHeight="1" x14ac:dyDescent="0.2">
      <c r="N32" s="66"/>
      <c r="O32" s="66"/>
      <c r="P32" s="67"/>
      <c r="Q32" s="67"/>
      <c r="R32" s="67"/>
      <c r="S32" s="67"/>
      <c r="T32" s="67"/>
      <c r="U32" s="67"/>
      <c r="V32" s="67"/>
      <c r="W32" s="67"/>
      <c r="X32" s="71"/>
    </row>
    <row r="33" spans="14:26" s="2" customFormat="1" ht="15.95" customHeight="1" x14ac:dyDescent="0.2">
      <c r="N33" s="66"/>
      <c r="O33" s="66"/>
      <c r="P33" s="72"/>
      <c r="Q33" s="72"/>
      <c r="R33" s="73"/>
      <c r="S33" s="72"/>
      <c r="T33" s="72"/>
      <c r="U33" s="72"/>
      <c r="V33" s="72"/>
      <c r="W33" s="72"/>
      <c r="X33" s="71"/>
    </row>
    <row r="34" spans="14:26" s="2" customFormat="1" ht="15.95" customHeight="1" x14ac:dyDescent="0.2">
      <c r="N34" s="66"/>
      <c r="O34" s="66"/>
      <c r="P34" s="67"/>
      <c r="Q34" s="67"/>
      <c r="R34" s="67"/>
      <c r="S34" s="67"/>
      <c r="T34" s="67"/>
      <c r="U34" s="67"/>
      <c r="V34" s="67"/>
      <c r="W34" s="67"/>
      <c r="X34" s="71"/>
    </row>
    <row r="35" spans="14:26" s="2" customFormat="1" ht="15.95" customHeight="1" x14ac:dyDescent="0.2">
      <c r="N35" s="66"/>
      <c r="O35" s="66"/>
      <c r="P35" s="67"/>
      <c r="Q35" s="67"/>
      <c r="R35" s="67"/>
      <c r="S35" s="67"/>
      <c r="T35" s="67"/>
      <c r="U35" s="67"/>
      <c r="V35" s="67"/>
      <c r="W35" s="67"/>
      <c r="X35" s="74"/>
    </row>
    <row r="36" spans="14:26" s="2" customFormat="1" ht="15.95" customHeight="1" x14ac:dyDescent="0.2">
      <c r="N36" s="66"/>
      <c r="O36" s="75"/>
      <c r="P36" s="67"/>
      <c r="Q36" s="67"/>
      <c r="R36" s="67"/>
      <c r="S36" s="67"/>
      <c r="T36" s="67"/>
      <c r="U36" s="67"/>
      <c r="V36" s="67"/>
      <c r="W36" s="67"/>
      <c r="X36" s="74"/>
    </row>
    <row r="37" spans="14:26" s="2" customFormat="1" ht="15.95" customHeight="1" x14ac:dyDescent="0.2"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74"/>
    </row>
    <row r="38" spans="14:26" s="68" customFormat="1" x14ac:dyDescent="0.2">
      <c r="N38" s="70"/>
      <c r="O38" s="69"/>
      <c r="P38" s="76"/>
      <c r="Q38" s="76"/>
      <c r="R38" s="76"/>
      <c r="S38" s="76"/>
      <c r="T38" s="76"/>
      <c r="U38" s="76"/>
      <c r="V38" s="76"/>
      <c r="W38" s="76"/>
      <c r="X38" s="70"/>
      <c r="Y38" s="11"/>
      <c r="Z38" s="11"/>
    </row>
    <row r="39" spans="14:26" x14ac:dyDescent="0.2"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5"/>
      <c r="Z39" s="65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2023-11-17T18:43:39Z</dcterms:created>
  <dcterms:modified xsi:type="dcterms:W3CDTF">2023-11-17T18:44:33Z</dcterms:modified>
</cp:coreProperties>
</file>