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12 - DEZEMBRO\Publicacao internet TRF\Anexo II\090015\"/>
    </mc:Choice>
  </mc:AlternateContent>
  <bookViews>
    <workbookView xWindow="0" yWindow="0" windowWidth="28800" windowHeight="13590"/>
  </bookViews>
  <sheets>
    <sheet name="Dez" sheetId="1" r:id="rId1"/>
  </sheets>
  <externalReferences>
    <externalReference r:id="rId2"/>
  </externalReferences>
  <definedNames>
    <definedName name="_xlnm.Print_Area" localSheetId="0">Dez!$A$1:$X$32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" i="1" l="1"/>
  <c r="U29" i="1"/>
  <c r="S29" i="1"/>
  <c r="R29" i="1"/>
  <c r="X29" i="1" s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R26" i="1"/>
  <c r="X26" i="1" s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R23" i="1" s="1"/>
  <c r="X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X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X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R14" i="1" s="1"/>
  <c r="X14" i="1" s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X11" i="1" s="1"/>
  <c r="J11" i="1"/>
  <c r="I11" i="1"/>
  <c r="H11" i="1"/>
  <c r="G11" i="1"/>
  <c r="F11" i="1"/>
  <c r="E11" i="1"/>
  <c r="D11" i="1"/>
  <c r="C11" i="1"/>
  <c r="B11" i="1"/>
  <c r="A11" i="1"/>
  <c r="W10" i="1"/>
  <c r="U10" i="1"/>
  <c r="U30" i="1" s="1"/>
  <c r="S10" i="1"/>
  <c r="Q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Q30" i="1" l="1"/>
  <c r="R15" i="1"/>
  <c r="R18" i="1"/>
  <c r="S30" i="1"/>
  <c r="R19" i="1"/>
  <c r="X19" i="1" s="1"/>
  <c r="P30" i="1"/>
  <c r="R22" i="1"/>
  <c r="X22" i="1" s="1"/>
  <c r="R25" i="1"/>
  <c r="V25" i="1" s="1"/>
  <c r="T27" i="1"/>
  <c r="V27" i="1"/>
  <c r="X27" i="1"/>
  <c r="X13" i="1"/>
  <c r="V13" i="1"/>
  <c r="T13" i="1"/>
  <c r="V19" i="1"/>
  <c r="T19" i="1"/>
  <c r="X16" i="1"/>
  <c r="V16" i="1"/>
  <c r="T16" i="1"/>
  <c r="T18" i="1"/>
  <c r="V18" i="1"/>
  <c r="X18" i="1"/>
  <c r="X25" i="1"/>
  <c r="V22" i="1"/>
  <c r="X28" i="1"/>
  <c r="V28" i="1"/>
  <c r="T28" i="1"/>
  <c r="X10" i="1"/>
  <c r="R30" i="1"/>
  <c r="V10" i="1"/>
  <c r="T10" i="1"/>
  <c r="T21" i="1"/>
  <c r="X21" i="1"/>
  <c r="V21" i="1"/>
  <c r="T24" i="1"/>
  <c r="V24" i="1"/>
  <c r="X24" i="1"/>
  <c r="T12" i="1"/>
  <c r="V12" i="1"/>
  <c r="X12" i="1"/>
  <c r="T15" i="1"/>
  <c r="V15" i="1"/>
  <c r="X15" i="1"/>
  <c r="T11" i="1"/>
  <c r="T17" i="1"/>
  <c r="T20" i="1"/>
  <c r="T26" i="1"/>
  <c r="T29" i="1"/>
  <c r="W30" i="1"/>
  <c r="T23" i="1"/>
  <c r="T14" i="1"/>
  <c r="V11" i="1"/>
  <c r="V14" i="1"/>
  <c r="V17" i="1"/>
  <c r="V20" i="1"/>
  <c r="V23" i="1"/>
  <c r="V26" i="1"/>
  <c r="V29" i="1"/>
  <c r="T22" i="1" l="1"/>
  <c r="T25" i="1"/>
  <c r="T30" i="1"/>
  <c r="V30" i="1"/>
  <c r="X3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<sst xmlns="http://schemas.openxmlformats.org/spreadsheetml/2006/main" count="55" uniqueCount="51">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</sst>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1" applyFont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2" fillId="0" borderId="0" xfId="1"/>
    <xf numFmtId="0" fontId="4" fillId="0" borderId="0" xfId="1" applyFont="1" applyAlignment="1"/>
    <xf numFmtId="0" fontId="3" fillId="0" borderId="0" xfId="1" applyFont="1"/>
    <xf numFmtId="165" fontId="3" fillId="0" borderId="0" xfId="1" applyNumberFormat="1" applyFont="1" applyAlignment="1">
      <alignment horizontal="left"/>
    </xf>
    <xf numFmtId="165" fontId="3" fillId="0" borderId="0" xfId="1" applyNumberFormat="1" applyFont="1"/>
    <xf numFmtId="0" fontId="5" fillId="0" borderId="0" xfId="1" applyFont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left" vertical="center" wrapText="1"/>
    </xf>
    <xf numFmtId="0" fontId="2" fillId="0" borderId="22" xfId="3" applyNumberFormat="1" applyFont="1" applyFill="1" applyBorder="1" applyAlignment="1">
      <alignment vertical="center" wrapText="1"/>
    </xf>
    <xf numFmtId="0" fontId="2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4" xfId="5" applyNumberFormat="1" applyFont="1" applyBorder="1" applyAlignment="1">
      <alignment horizontal="right" vertical="center"/>
    </xf>
    <xf numFmtId="164" fontId="2" fillId="0" borderId="4" xfId="4" applyNumberFormat="1" applyFont="1" applyBorder="1" applyAlignment="1">
      <alignment horizontal="right" vertical="center"/>
    </xf>
    <xf numFmtId="0" fontId="2" fillId="0" borderId="24" xfId="3" applyNumberFormat="1" applyFont="1" applyFill="1" applyBorder="1" applyAlignment="1">
      <alignment horizontal="center" vertical="center" wrapText="1"/>
    </xf>
    <xf numFmtId="0" fontId="2" fillId="0" borderId="24" xfId="3" applyNumberFormat="1" applyFont="1" applyFill="1" applyBorder="1" applyAlignment="1">
      <alignment horizontal="left" vertical="center" wrapText="1"/>
    </xf>
    <xf numFmtId="0" fontId="2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2" fillId="0" borderId="24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4" applyNumberFormat="1" applyFont="1" applyBorder="1" applyAlignment="1">
      <alignment horizontal="right" vertical="center"/>
    </xf>
    <xf numFmtId="0" fontId="4" fillId="0" borderId="0" xfId="1" applyFont="1" applyBorder="1"/>
  </cellXfs>
  <cellStyles count="7">
    <cellStyle name="Normal" xfId="0" builtinId="0"/>
    <cellStyle name="Normal 10" xfId="1"/>
    <cellStyle name="Normal 2 8 2" xfId="3"/>
    <cellStyle name="Porcentagem 11 2" xfId="2"/>
    <cellStyle name="Porcentagem 2 2" xfId="4"/>
    <cellStyle name="Vírgula 2 2" xfId="5"/>
    <cellStyle name="Vírgula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Anexo%20II%20-%20Transparencia%20Mensal%202023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Dez"/>
      <sheetName val="Access-Nov"/>
      <sheetName val="Access-Dez"/>
      <sheetName val="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1789223</v>
          </cell>
          <cell r="O10">
            <v>1785747.39</v>
          </cell>
          <cell r="P10">
            <v>1785747.39</v>
          </cell>
          <cell r="Q10">
            <v>1708970.88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4</v>
          </cell>
          <cell r="M11">
            <v>2883033</v>
          </cell>
          <cell r="O11">
            <v>2881710.01</v>
          </cell>
          <cell r="P11">
            <v>2637000.9700000002</v>
          </cell>
          <cell r="Q11">
            <v>2637000.9700000002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16586327</v>
          </cell>
          <cell r="N12">
            <v>17557.5</v>
          </cell>
          <cell r="O12">
            <v>16462000.91</v>
          </cell>
          <cell r="P12">
            <v>15214093.75</v>
          </cell>
          <cell r="Q12">
            <v>15092644.15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103F</v>
          </cell>
          <cell r="H13" t="str">
            <v>CONSTRUCAO DO EDIFICIO-ANEXO DA JUSTICA FEDERAL EM CAMPO GRA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4</v>
          </cell>
          <cell r="M13">
            <v>1910846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15Y6</v>
          </cell>
          <cell r="H14" t="str">
            <v>IMPLANTACAO DE USINA FOTOVOLTAICA NO EDIFICIO-SEDE DA JUSTIC</v>
          </cell>
          <cell r="I14" t="str">
            <v>1</v>
          </cell>
          <cell r="J14" t="str">
            <v>3000</v>
          </cell>
          <cell r="K14" t="str">
            <v>RECURSOS LIVRES DA UNIAO</v>
          </cell>
          <cell r="L14" t="str">
            <v>4</v>
          </cell>
          <cell r="M14">
            <v>902000</v>
          </cell>
          <cell r="O14">
            <v>901896.63</v>
          </cell>
          <cell r="P14">
            <v>575132.52</v>
          </cell>
          <cell r="Q14">
            <v>575132.52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15Y7</v>
          </cell>
          <cell r="H15" t="str">
            <v>IMPLANTACAO DE USINA FOTOVOLTAICA NO COMPLEXO DE IMOVEIS DA</v>
          </cell>
          <cell r="I15" t="str">
            <v>1</v>
          </cell>
          <cell r="J15" t="str">
            <v>3000</v>
          </cell>
          <cell r="K15" t="str">
            <v>RECURSOS LIVRES DA UNIAO</v>
          </cell>
          <cell r="L15" t="str">
            <v>4</v>
          </cell>
          <cell r="M15">
            <v>617000</v>
          </cell>
          <cell r="O15">
            <v>616734.99</v>
          </cell>
          <cell r="P15">
            <v>338134.99</v>
          </cell>
          <cell r="Q15">
            <v>337055.97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15Y8</v>
          </cell>
          <cell r="H16" t="str">
            <v>IMPLANTACAO DE USINA FOTOVOLTAICA NO EDIFICIO-SEDE DA JUSTIC</v>
          </cell>
          <cell r="I16" t="str">
            <v>1</v>
          </cell>
          <cell r="J16" t="str">
            <v>3000</v>
          </cell>
          <cell r="K16" t="str">
            <v>RECURSOS LIVRES DA UNIAO</v>
          </cell>
          <cell r="L16" t="str">
            <v>4</v>
          </cell>
          <cell r="M16">
            <v>300000</v>
          </cell>
          <cell r="O16">
            <v>299950</v>
          </cell>
          <cell r="P16">
            <v>212354.71</v>
          </cell>
          <cell r="Q16">
            <v>212354.71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163T</v>
          </cell>
          <cell r="H17" t="str">
            <v>AQUISICAO DO EDIFICIO-SEDE DA JUSTICA FEDERAL EM CORUMBA - M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5</v>
          </cell>
          <cell r="M17">
            <v>5430000</v>
          </cell>
          <cell r="O17">
            <v>5430000</v>
          </cell>
          <cell r="P17">
            <v>5430000</v>
          </cell>
          <cell r="Q17">
            <v>5430000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1J08</v>
          </cell>
          <cell r="H18" t="str">
            <v>CONSTRUCAO DE EDIFICIO-SEDE DA JUSTICA FEDERAL EM NAVIRAI -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4</v>
          </cell>
          <cell r="M18">
            <v>601486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20TP</v>
          </cell>
          <cell r="H19" t="str">
            <v>ATIVOS CIVIS DA UNIAO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1</v>
          </cell>
          <cell r="M19">
            <v>92472497.829999998</v>
          </cell>
          <cell r="O19">
            <v>92472497.829999998</v>
          </cell>
          <cell r="P19">
            <v>91543887.010000005</v>
          </cell>
          <cell r="Q19">
            <v>90000557.650000006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216H</v>
          </cell>
          <cell r="H20" t="str">
            <v>AJUDA DE CUSTO PARA MORADIA OU AUXILIO-MORADIA A AGENTES PUB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3</v>
          </cell>
          <cell r="M20">
            <v>180000</v>
          </cell>
          <cell r="O20">
            <v>180000</v>
          </cell>
          <cell r="P20">
            <v>157486.85999999999</v>
          </cell>
          <cell r="Q20">
            <v>157486.85999999999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0033</v>
          </cell>
          <cell r="F21" t="str">
            <v>PROGRAMA DE GESTAO E MANUTENCAO DO PODER JUDICIARIO</v>
          </cell>
          <cell r="G21" t="str">
            <v>219Z</v>
          </cell>
          <cell r="H21" t="str">
            <v>CONSERVACAO E RECUPERACAO DE ATIVOS DE INFRAESTRUTURA DA UNI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4</v>
          </cell>
          <cell r="M21">
            <v>540000</v>
          </cell>
          <cell r="O21">
            <v>528149.48</v>
          </cell>
          <cell r="P21">
            <v>18668.150000000001</v>
          </cell>
          <cell r="Q21">
            <v>18668.150000000001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331</v>
          </cell>
          <cell r="E22" t="str">
            <v>0033</v>
          </cell>
          <cell r="F22" t="str">
            <v>PROGRAMA DE GESTAO E MANUTENCAO DO PODER JUDICIARIO</v>
          </cell>
          <cell r="G22" t="str">
            <v>2004</v>
          </cell>
          <cell r="H22" t="str">
            <v>ASSISTENCIA MEDICA E ODONTOLOGICA AOS SERVIDORES CIVIS, EMPR</v>
          </cell>
          <cell r="I22" t="str">
            <v>2</v>
          </cell>
          <cell r="J22" t="str">
            <v>1000</v>
          </cell>
          <cell r="K22" t="str">
            <v>RECURSOS LIVRES DA UNIAO</v>
          </cell>
          <cell r="L22" t="str">
            <v>3</v>
          </cell>
          <cell r="M22">
            <v>7097503</v>
          </cell>
          <cell r="O22">
            <v>7097502.0999999996</v>
          </cell>
          <cell r="P22">
            <v>5803890.6699999999</v>
          </cell>
          <cell r="Q22">
            <v>5803890.6699999999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331</v>
          </cell>
          <cell r="E23" t="str">
            <v>0033</v>
          </cell>
          <cell r="F23" t="str">
            <v>PROGRAMA DE GESTAO E MANUTENCAO DO PODER JUDICIARIO</v>
          </cell>
          <cell r="G23" t="str">
            <v>212B</v>
          </cell>
          <cell r="H23" t="str">
            <v>BENEFICIOS OBRIGATORIOS AOS SERVIDORES CIVIS, EMPREGADOS, MI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5845972</v>
          </cell>
          <cell r="O23">
            <v>5807882.8799999999</v>
          </cell>
          <cell r="P23">
            <v>5807882.8799999999</v>
          </cell>
          <cell r="Q23">
            <v>5807882.8799999999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846</v>
          </cell>
          <cell r="E24" t="str">
            <v>0033</v>
          </cell>
          <cell r="F24" t="str">
            <v>PROGRAMA DE GESTAO E MANUTENCAO DO PODER JUDICIARIO</v>
          </cell>
          <cell r="G24" t="str">
            <v>09HB</v>
          </cell>
          <cell r="H24" t="str">
            <v>CONTRIBUICAO DA UNIAO, DE SUAS AUTARQUIAS E FUNDACOES PARA O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1</v>
          </cell>
          <cell r="M24">
            <v>15663146.66</v>
          </cell>
          <cell r="O24">
            <v>15663146.66</v>
          </cell>
          <cell r="P24">
            <v>15624395.720000001</v>
          </cell>
          <cell r="Q24">
            <v>15624395.720000001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09</v>
          </cell>
          <cell r="D25" t="str">
            <v>272</v>
          </cell>
          <cell r="E25" t="str">
            <v>0033</v>
          </cell>
          <cell r="F25" t="str">
            <v>PROGRAMA DE GESTAO E MANUTENCAO DO PODER JUDICIARIO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1000</v>
          </cell>
          <cell r="K25" t="str">
            <v>RECURSOS LIVRES DA UNIAO</v>
          </cell>
          <cell r="L25" t="str">
            <v>1</v>
          </cell>
          <cell r="M25">
            <v>1804368.43</v>
          </cell>
          <cell r="O25">
            <v>1804368.43</v>
          </cell>
          <cell r="P25">
            <v>1783904.84</v>
          </cell>
          <cell r="Q25">
            <v>1496058.22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09</v>
          </cell>
          <cell r="D26" t="str">
            <v>272</v>
          </cell>
          <cell r="E26" t="str">
            <v>0033</v>
          </cell>
          <cell r="F26" t="str">
            <v>PROGRAMA DE GESTAO E MANUTENCAO DO PODER JUDICIARIO</v>
          </cell>
          <cell r="G26" t="str">
            <v>0181</v>
          </cell>
          <cell r="H26" t="str">
            <v>APOSENTADORIAS E PENSOES CIVIS DA UNIAO</v>
          </cell>
          <cell r="I26" t="str">
            <v>2</v>
          </cell>
          <cell r="J26" t="str">
            <v>1056</v>
          </cell>
          <cell r="K26" t="str">
            <v>BENEFICIOS DO RPPS DA UNIAO</v>
          </cell>
          <cell r="L26" t="str">
            <v>1</v>
          </cell>
          <cell r="M26">
            <v>20718548.940000001</v>
          </cell>
          <cell r="O26">
            <v>20718548.940000001</v>
          </cell>
          <cell r="P26">
            <v>20718548.940000001</v>
          </cell>
          <cell r="Q26">
            <v>20718548.940000001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28</v>
          </cell>
          <cell r="D27" t="str">
            <v>846</v>
          </cell>
          <cell r="E27" t="str">
            <v>0909</v>
          </cell>
          <cell r="F27" t="str">
            <v>OPERACOES ESPECIAIS: OUTROS ENCARGOS ESPECIAIS</v>
          </cell>
          <cell r="G27" t="str">
            <v>00S6</v>
          </cell>
          <cell r="H27" t="str">
            <v>BENEFICIO ESPECIAL - LEI N. 12.618, DE 2012</v>
          </cell>
          <cell r="I27" t="str">
            <v>1</v>
          </cell>
          <cell r="J27" t="str">
            <v>1000</v>
          </cell>
          <cell r="K27" t="str">
            <v>RECURSOS LIVRES DA UNIAO</v>
          </cell>
          <cell r="L27" t="str">
            <v>1</v>
          </cell>
          <cell r="M27">
            <v>221200.29</v>
          </cell>
          <cell r="O27">
            <v>221200.29</v>
          </cell>
          <cell r="P27">
            <v>221200.29</v>
          </cell>
          <cell r="Q27">
            <v>221200.29</v>
          </cell>
        </row>
        <row r="28">
          <cell r="A28" t="str">
            <v>33201</v>
          </cell>
          <cell r="B28" t="str">
            <v>INSTITUTO NACIONAL DO SEGURO SOCIAL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00SA</v>
          </cell>
          <cell r="H28" t="str">
            <v>PAGAMENTO DE HONORARIOS PERICIAIS NAS ACOES EM QUE O INSS FI</v>
          </cell>
          <cell r="I28" t="str">
            <v>2</v>
          </cell>
          <cell r="J28" t="str">
            <v>1000</v>
          </cell>
          <cell r="K28" t="str">
            <v>RECURSOS LIVRES DA UNIAO</v>
          </cell>
          <cell r="L28" t="str">
            <v>3</v>
          </cell>
          <cell r="M28">
            <v>9061961</v>
          </cell>
          <cell r="O28">
            <v>9061034.9900000002</v>
          </cell>
          <cell r="P28">
            <v>9061034.9900000002</v>
          </cell>
          <cell r="Q28">
            <v>8582021.6699999999</v>
          </cell>
        </row>
        <row r="29">
          <cell r="A29" t="str">
            <v>40201</v>
          </cell>
          <cell r="B29" t="str">
            <v>INSTITUTO NACIONAL DO SEGURO SOCIAL - INSS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00SA</v>
          </cell>
          <cell r="H29" t="str">
            <v>PAGAMENTO DE HONORARIOS PERICIAIS NAS ACOES EM QUE O INSS FI</v>
          </cell>
          <cell r="I29" t="str">
            <v>2</v>
          </cell>
          <cell r="J29" t="str">
            <v>1000</v>
          </cell>
          <cell r="K29" t="str">
            <v>RECURSOS LIVRES DA UNIAO</v>
          </cell>
          <cell r="L29" t="str">
            <v>3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abSelected="1" view="pageBreakPreview" zoomScaleNormal="70" zoomScaleSheetLayoutView="100" workbookViewId="0">
      <selection activeCell="A7" sqref="A7:J7"/>
    </sheetView>
  </sheetViews>
  <sheetFormatPr defaultRowHeight="12.75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7" t="s">
        <v>5</v>
      </c>
      <c r="B4" s="8">
        <v>45261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3.5" thickBo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  <c r="W6" s="13"/>
      <c r="X6" s="11"/>
    </row>
    <row r="7" spans="1:24" ht="28.5" customHeight="1" thickBot="1" x14ac:dyDescent="0.25">
      <c r="A7" s="14" t="s">
        <v>7</v>
      </c>
      <c r="B7" s="15"/>
      <c r="C7" s="15"/>
      <c r="D7" s="15"/>
      <c r="E7" s="15"/>
      <c r="F7" s="15"/>
      <c r="G7" s="15"/>
      <c r="H7" s="15"/>
      <c r="I7" s="15"/>
      <c r="J7" s="16"/>
      <c r="K7" s="17" t="s">
        <v>8</v>
      </c>
      <c r="L7" s="18" t="s">
        <v>9</v>
      </c>
      <c r="M7" s="19"/>
      <c r="N7" s="17" t="s">
        <v>10</v>
      </c>
      <c r="O7" s="17" t="s">
        <v>11</v>
      </c>
      <c r="P7" s="14" t="s">
        <v>12</v>
      </c>
      <c r="Q7" s="16"/>
      <c r="R7" s="17" t="s">
        <v>13</v>
      </c>
      <c r="S7" s="14" t="s">
        <v>14</v>
      </c>
      <c r="T7" s="15"/>
      <c r="U7" s="15"/>
      <c r="V7" s="15"/>
      <c r="W7" s="15"/>
      <c r="X7" s="16"/>
    </row>
    <row r="8" spans="1:24" ht="28.5" customHeight="1" x14ac:dyDescent="0.2">
      <c r="A8" s="20" t="s">
        <v>15</v>
      </c>
      <c r="B8" s="21"/>
      <c r="C8" s="22" t="s">
        <v>16</v>
      </c>
      <c r="D8" s="22" t="s">
        <v>17</v>
      </c>
      <c r="E8" s="23" t="s">
        <v>18</v>
      </c>
      <c r="F8" s="24"/>
      <c r="G8" s="22" t="s">
        <v>19</v>
      </c>
      <c r="H8" s="25" t="s">
        <v>20</v>
      </c>
      <c r="I8" s="26"/>
      <c r="J8" s="22" t="s">
        <v>21</v>
      </c>
      <c r="K8" s="27"/>
      <c r="L8" s="28" t="s">
        <v>22</v>
      </c>
      <c r="M8" s="28" t="s">
        <v>23</v>
      </c>
      <c r="N8" s="27"/>
      <c r="O8" s="27"/>
      <c r="P8" s="29" t="s">
        <v>24</v>
      </c>
      <c r="Q8" s="29" t="s">
        <v>25</v>
      </c>
      <c r="R8" s="27"/>
      <c r="S8" s="30" t="s">
        <v>26</v>
      </c>
      <c r="T8" s="31" t="s">
        <v>27</v>
      </c>
      <c r="U8" s="30" t="s">
        <v>28</v>
      </c>
      <c r="V8" s="32" t="s">
        <v>27</v>
      </c>
      <c r="W8" s="33" t="s">
        <v>29</v>
      </c>
      <c r="X8" s="32" t="s">
        <v>27</v>
      </c>
    </row>
    <row r="9" spans="1:24" ht="28.5" customHeight="1" thickBot="1" x14ac:dyDescent="0.25">
      <c r="A9" s="34" t="s">
        <v>30</v>
      </c>
      <c r="B9" s="34" t="s">
        <v>31</v>
      </c>
      <c r="C9" s="35"/>
      <c r="D9" s="35"/>
      <c r="E9" s="36" t="s">
        <v>32</v>
      </c>
      <c r="F9" s="36" t="s">
        <v>33</v>
      </c>
      <c r="G9" s="35"/>
      <c r="H9" s="36" t="s">
        <v>30</v>
      </c>
      <c r="I9" s="36" t="s">
        <v>31</v>
      </c>
      <c r="J9" s="35"/>
      <c r="K9" s="34" t="s">
        <v>34</v>
      </c>
      <c r="L9" s="37" t="s">
        <v>35</v>
      </c>
      <c r="M9" s="37" t="s">
        <v>36</v>
      </c>
      <c r="N9" s="37" t="s">
        <v>37</v>
      </c>
      <c r="O9" s="37" t="s">
        <v>38</v>
      </c>
      <c r="P9" s="37" t="s">
        <v>39</v>
      </c>
      <c r="Q9" s="37" t="s">
        <v>40</v>
      </c>
      <c r="R9" s="34" t="s">
        <v>41</v>
      </c>
      <c r="S9" s="38" t="s">
        <v>42</v>
      </c>
      <c r="T9" s="39" t="s">
        <v>43</v>
      </c>
      <c r="U9" s="38" t="s">
        <v>44</v>
      </c>
      <c r="V9" s="39" t="s">
        <v>45</v>
      </c>
      <c r="W9" s="40" t="s">
        <v>46</v>
      </c>
      <c r="X9" s="39" t="s">
        <v>47</v>
      </c>
    </row>
    <row r="10" spans="1:24" ht="28.5" customHeight="1" x14ac:dyDescent="0.2">
      <c r="A10" s="41" t="str">
        <f>+'[1]Access-Dez'!A10</f>
        <v>12101</v>
      </c>
      <c r="B10" s="41" t="str">
        <f>+'[1]Access-Dez'!B10</f>
        <v>JUSTICA FEDERAL DE PRIMEIRO GRAU</v>
      </c>
      <c r="C10" s="42" t="str">
        <f>+CONCATENATE('[1]Access-Dez'!C10,".",'[1]Access-Dez'!D10)</f>
        <v>02.061</v>
      </c>
      <c r="D10" s="42" t="str">
        <f>+CONCATENATE('[1]Access-Dez'!E10,".",'[1]Access-Dez'!G10)</f>
        <v>0033.4224</v>
      </c>
      <c r="E10" s="43" t="str">
        <f>+'[1]Access-Dez'!F10</f>
        <v>PROGRAMA DE GESTAO E MANUTENCAO DO PODER JUDICIARIO</v>
      </c>
      <c r="F10" s="44" t="str">
        <f>+'[1]Access-Dez'!H10</f>
        <v>ASSISTENCIA JURIDICA A PESSOAS CARENTES</v>
      </c>
      <c r="G10" s="41" t="str">
        <f>IF('[1]Access-Dez'!I10="1","F","S")</f>
        <v>F</v>
      </c>
      <c r="H10" s="41" t="str">
        <f>+'[1]Access-Dez'!J10</f>
        <v>1000</v>
      </c>
      <c r="I10" s="45" t="str">
        <f>+'[1]Access-Dez'!K10</f>
        <v>RECURSOS LIVRES DA UNIAO</v>
      </c>
      <c r="J10" s="41" t="str">
        <f>+'[1]Access-Dez'!L10</f>
        <v>3</v>
      </c>
      <c r="K10" s="46"/>
      <c r="L10" s="47"/>
      <c r="M10" s="47"/>
      <c r="N10" s="48">
        <f>K10+L10-M10</f>
        <v>0</v>
      </c>
      <c r="O10" s="46"/>
      <c r="P10" s="49">
        <f>+'[1]Access-Dez'!M10</f>
        <v>1789223</v>
      </c>
      <c r="Q10" s="49">
        <f>-'[1]Access-Dez'!N10</f>
        <v>0</v>
      </c>
      <c r="R10" s="49">
        <f>N10-O10+P10+Q10</f>
        <v>1789223</v>
      </c>
      <c r="S10" s="49">
        <f>+'[1]Access-Dez'!O10</f>
        <v>1785747.39</v>
      </c>
      <c r="T10" s="50">
        <f t="shared" ref="T10:T30" si="0">IF(R10&gt;0,S10/R10,0)</f>
        <v>0.99805747522807375</v>
      </c>
      <c r="U10" s="49">
        <f>+'[1]Access-Dez'!P10</f>
        <v>1785747.39</v>
      </c>
      <c r="V10" s="50">
        <f t="shared" ref="V10:V30" si="1">IF(R10&gt;0,U10/R10,0)</f>
        <v>0.99805747522807375</v>
      </c>
      <c r="W10" s="49">
        <f>+'[1]Access-Dez'!Q10</f>
        <v>1708970.88</v>
      </c>
      <c r="X10" s="50">
        <f t="shared" ref="X10:X30" si="2">IF(R10&gt;0,W10/R10,0)</f>
        <v>0.9551469436733151</v>
      </c>
    </row>
    <row r="11" spans="1:24" ht="28.5" customHeight="1" x14ac:dyDescent="0.2">
      <c r="A11" s="51" t="str">
        <f>+'[1]Access-Dez'!A11</f>
        <v>12101</v>
      </c>
      <c r="B11" s="52" t="str">
        <f>+'[1]Access-Dez'!B11</f>
        <v>JUSTICA FEDERAL DE PRIMEIRO GRAU</v>
      </c>
      <c r="C11" s="51" t="str">
        <f>+CONCATENATE('[1]Access-Dez'!C11,".",'[1]Access-Dez'!D11)</f>
        <v>02.061</v>
      </c>
      <c r="D11" s="51" t="str">
        <f>+CONCATENATE('[1]Access-Dez'!E11,".",'[1]Access-Dez'!G11)</f>
        <v>0033.4257</v>
      </c>
      <c r="E11" s="52" t="str">
        <f>+'[1]Access-Dez'!F11</f>
        <v>PROGRAMA DE GESTAO E MANUTENCAO DO PODER JUDICIARIO</v>
      </c>
      <c r="F11" s="53" t="str">
        <f>+'[1]Access-Dez'!H11</f>
        <v>JULGAMENTO DE CAUSAS NA JUSTICA FEDERAL</v>
      </c>
      <c r="G11" s="51" t="str">
        <f>IF('[1]Access-Dez'!I11="1","F","S")</f>
        <v>F</v>
      </c>
      <c r="H11" s="51" t="str">
        <f>+'[1]Access-Dez'!J11</f>
        <v>1000</v>
      </c>
      <c r="I11" s="52" t="str">
        <f>+'[1]Access-Dez'!K11</f>
        <v>RECURSOS LIVRES DA UNIAO</v>
      </c>
      <c r="J11" s="51" t="str">
        <f>+'[1]Access-Dez'!L11</f>
        <v>4</v>
      </c>
      <c r="K11" s="54"/>
      <c r="L11" s="54"/>
      <c r="M11" s="54"/>
      <c r="N11" s="55">
        <f t="shared" ref="N11:N29" si="3">K11+L11-M11</f>
        <v>0</v>
      </c>
      <c r="O11" s="54"/>
      <c r="P11" s="56">
        <f>+'[1]Access-Dez'!M11</f>
        <v>2883033</v>
      </c>
      <c r="Q11" s="56">
        <f>-'[1]Access-Dez'!N11</f>
        <v>0</v>
      </c>
      <c r="R11" s="56">
        <f t="shared" ref="R11:R29" si="4">N11-O11+P11+Q11</f>
        <v>2883033</v>
      </c>
      <c r="S11" s="56">
        <f>+'[1]Access-Dez'!O11</f>
        <v>2881710.01</v>
      </c>
      <c r="T11" s="57">
        <f t="shared" si="0"/>
        <v>0.99954111173892213</v>
      </c>
      <c r="U11" s="56">
        <f>+'[1]Access-Dez'!P11</f>
        <v>2637000.9700000002</v>
      </c>
      <c r="V11" s="57">
        <f t="shared" si="1"/>
        <v>0.91466208329908127</v>
      </c>
      <c r="W11" s="56">
        <f>+'[1]Access-Dez'!Q11</f>
        <v>2637000.9700000002</v>
      </c>
      <c r="X11" s="57">
        <f t="shared" si="2"/>
        <v>0.91466208329908127</v>
      </c>
    </row>
    <row r="12" spans="1:24" ht="28.5" customHeight="1" x14ac:dyDescent="0.2">
      <c r="A12" s="51" t="str">
        <f>+'[1]Access-Dez'!A12</f>
        <v>12101</v>
      </c>
      <c r="B12" s="52" t="str">
        <f>+'[1]Access-Dez'!B12</f>
        <v>JUSTICA FEDERAL DE PRIMEIRO GRAU</v>
      </c>
      <c r="C12" s="51" t="str">
        <f>+CONCATENATE('[1]Access-Dez'!C12,".",'[1]Access-Dez'!D12)</f>
        <v>02.061</v>
      </c>
      <c r="D12" s="51" t="str">
        <f>+CONCATENATE('[1]Access-Dez'!E12,".",'[1]Access-Dez'!G12)</f>
        <v>0033.4257</v>
      </c>
      <c r="E12" s="52" t="str">
        <f>+'[1]Access-Dez'!F12</f>
        <v>PROGRAMA DE GESTAO E MANUTENCAO DO PODER JUDICIARIO</v>
      </c>
      <c r="F12" s="52" t="str">
        <f>+'[1]Access-Dez'!H12</f>
        <v>JULGAMENTO DE CAUSAS NA JUSTICA FEDERAL</v>
      </c>
      <c r="G12" s="51" t="str">
        <f>IF('[1]Access-Dez'!I12="1","F","S")</f>
        <v>F</v>
      </c>
      <c r="H12" s="51" t="str">
        <f>+'[1]Access-Dez'!J12</f>
        <v>1000</v>
      </c>
      <c r="I12" s="52" t="str">
        <f>+'[1]Access-Dez'!K12</f>
        <v>RECURSOS LIVRES DA UNIAO</v>
      </c>
      <c r="J12" s="51" t="str">
        <f>+'[1]Access-Dez'!L12</f>
        <v>3</v>
      </c>
      <c r="K12" s="56"/>
      <c r="L12" s="56"/>
      <c r="M12" s="56"/>
      <c r="N12" s="54">
        <f t="shared" si="3"/>
        <v>0</v>
      </c>
      <c r="O12" s="56"/>
      <c r="P12" s="56">
        <f>+'[1]Access-Dez'!M12</f>
        <v>16586327</v>
      </c>
      <c r="Q12" s="56">
        <f>-'[1]Access-Dez'!N12</f>
        <v>-17557.5</v>
      </c>
      <c r="R12" s="56">
        <f t="shared" si="4"/>
        <v>16568769.5</v>
      </c>
      <c r="S12" s="56">
        <f>+'[1]Access-Dez'!O12</f>
        <v>16462000.91</v>
      </c>
      <c r="T12" s="57">
        <f t="shared" si="0"/>
        <v>0.99355603383824009</v>
      </c>
      <c r="U12" s="56">
        <f>+'[1]Access-Dez'!P12</f>
        <v>15214093.75</v>
      </c>
      <c r="V12" s="57">
        <f t="shared" si="1"/>
        <v>0.91823920599535169</v>
      </c>
      <c r="W12" s="56">
        <f>+'[1]Access-Dez'!Q12</f>
        <v>15092644.15</v>
      </c>
      <c r="X12" s="57">
        <f t="shared" si="2"/>
        <v>0.91090917463725962</v>
      </c>
    </row>
    <row r="13" spans="1:24" ht="28.5" customHeight="1" x14ac:dyDescent="0.2">
      <c r="A13" s="51" t="str">
        <f>+'[1]Access-Dez'!A13</f>
        <v>12101</v>
      </c>
      <c r="B13" s="52" t="str">
        <f>+'[1]Access-Dez'!B13</f>
        <v>JUSTICA FEDERAL DE PRIMEIRO GRAU</v>
      </c>
      <c r="C13" s="51" t="str">
        <f>+CONCATENATE('[1]Access-Dez'!C13,".",'[1]Access-Dez'!D13)</f>
        <v>02.122</v>
      </c>
      <c r="D13" s="51" t="str">
        <f>+CONCATENATE('[1]Access-Dez'!E13,".",'[1]Access-Dez'!G13)</f>
        <v>0033.103F</v>
      </c>
      <c r="E13" s="52" t="str">
        <f>+'[1]Access-Dez'!F13</f>
        <v>PROGRAMA DE GESTAO E MANUTENCAO DO PODER JUDICIARIO</v>
      </c>
      <c r="F13" s="52" t="str">
        <f>+'[1]Access-Dez'!H13</f>
        <v>CONSTRUCAO DO EDIFICIO-ANEXO DA JUSTICA FEDERAL EM CAMPO GRA</v>
      </c>
      <c r="G13" s="51" t="str">
        <f>IF('[1]Access-Dez'!I13="1","F","S")</f>
        <v>F</v>
      </c>
      <c r="H13" s="51" t="str">
        <f>+'[1]Access-Dez'!J13</f>
        <v>1000</v>
      </c>
      <c r="I13" s="52" t="str">
        <f>+'[1]Access-Dez'!K13</f>
        <v>RECURSOS LIVRES DA UNIAO</v>
      </c>
      <c r="J13" s="51" t="str">
        <f>+'[1]Access-Dez'!L13</f>
        <v>4</v>
      </c>
      <c r="K13" s="56"/>
      <c r="L13" s="56"/>
      <c r="M13" s="56"/>
      <c r="N13" s="54">
        <f t="shared" si="3"/>
        <v>0</v>
      </c>
      <c r="O13" s="56"/>
      <c r="P13" s="56">
        <f>+'[1]Access-Dez'!M13</f>
        <v>1910846</v>
      </c>
      <c r="Q13" s="56">
        <f>-'[1]Access-Dez'!N13</f>
        <v>0</v>
      </c>
      <c r="R13" s="56">
        <f t="shared" si="4"/>
        <v>1910846</v>
      </c>
      <c r="S13" s="56">
        <f>+'[1]Access-Dez'!O13</f>
        <v>0</v>
      </c>
      <c r="T13" s="57">
        <f t="shared" si="0"/>
        <v>0</v>
      </c>
      <c r="U13" s="56">
        <f>+'[1]Access-Dez'!P13</f>
        <v>0</v>
      </c>
      <c r="V13" s="57">
        <f t="shared" si="1"/>
        <v>0</v>
      </c>
      <c r="W13" s="56">
        <f>+'[1]Access-Dez'!Q13</f>
        <v>0</v>
      </c>
      <c r="X13" s="57">
        <f t="shared" si="2"/>
        <v>0</v>
      </c>
    </row>
    <row r="14" spans="1:24" ht="28.5" customHeight="1" x14ac:dyDescent="0.2">
      <c r="A14" s="51" t="str">
        <f>+'[1]Access-Dez'!A14</f>
        <v>12101</v>
      </c>
      <c r="B14" s="52" t="str">
        <f>+'[1]Access-Dez'!B14</f>
        <v>JUSTICA FEDERAL DE PRIMEIRO GRAU</v>
      </c>
      <c r="C14" s="51" t="str">
        <f>+CONCATENATE('[1]Access-Dez'!C14,".",'[1]Access-Dez'!D14)</f>
        <v>02.122</v>
      </c>
      <c r="D14" s="51" t="str">
        <f>+CONCATENATE('[1]Access-Dez'!E14,".",'[1]Access-Dez'!G14)</f>
        <v>0033.15Y6</v>
      </c>
      <c r="E14" s="52" t="str">
        <f>+'[1]Access-Dez'!F14</f>
        <v>PROGRAMA DE GESTAO E MANUTENCAO DO PODER JUDICIARIO</v>
      </c>
      <c r="F14" s="52" t="str">
        <f>+'[1]Access-Dez'!H14</f>
        <v>IMPLANTACAO DE USINA FOTOVOLTAICA NO EDIFICIO-SEDE DA JUSTIC</v>
      </c>
      <c r="G14" s="51" t="str">
        <f>IF('[1]Access-Dez'!I14="1","F","S")</f>
        <v>F</v>
      </c>
      <c r="H14" s="51" t="str">
        <f>+'[1]Access-Dez'!J14</f>
        <v>3000</v>
      </c>
      <c r="I14" s="52" t="str">
        <f>+'[1]Access-Dez'!K14</f>
        <v>RECURSOS LIVRES DA UNIAO</v>
      </c>
      <c r="J14" s="51" t="str">
        <f>+'[1]Access-Dez'!L14</f>
        <v>4</v>
      </c>
      <c r="K14" s="56"/>
      <c r="L14" s="56"/>
      <c r="M14" s="56"/>
      <c r="N14" s="54">
        <f t="shared" si="3"/>
        <v>0</v>
      </c>
      <c r="O14" s="56"/>
      <c r="P14" s="56">
        <f>+'[1]Access-Dez'!M14</f>
        <v>902000</v>
      </c>
      <c r="Q14" s="56">
        <f>-'[1]Access-Dez'!N14</f>
        <v>0</v>
      </c>
      <c r="R14" s="56">
        <f t="shared" si="4"/>
        <v>902000</v>
      </c>
      <c r="S14" s="56">
        <f>+'[1]Access-Dez'!O14</f>
        <v>901896.63</v>
      </c>
      <c r="T14" s="57">
        <f t="shared" si="0"/>
        <v>0.99988539911308205</v>
      </c>
      <c r="U14" s="56">
        <f>+'[1]Access-Dez'!P14</f>
        <v>575132.52</v>
      </c>
      <c r="V14" s="57">
        <f t="shared" si="1"/>
        <v>0.63761920177383591</v>
      </c>
      <c r="W14" s="56">
        <f>+'[1]Access-Dez'!Q14</f>
        <v>575132.52</v>
      </c>
      <c r="X14" s="57">
        <f t="shared" si="2"/>
        <v>0.63761920177383591</v>
      </c>
    </row>
    <row r="15" spans="1:24" ht="28.5" customHeight="1" x14ac:dyDescent="0.2">
      <c r="A15" s="51" t="str">
        <f>+'[1]Access-Dez'!A15</f>
        <v>12101</v>
      </c>
      <c r="B15" s="52" t="str">
        <f>+'[1]Access-Dez'!B15</f>
        <v>JUSTICA FEDERAL DE PRIMEIRO GRAU</v>
      </c>
      <c r="C15" s="51" t="str">
        <f>+CONCATENATE('[1]Access-Dez'!C15,".",'[1]Access-Dez'!D15)</f>
        <v>02.122</v>
      </c>
      <c r="D15" s="51" t="str">
        <f>+CONCATENATE('[1]Access-Dez'!E15,".",'[1]Access-Dez'!G15)</f>
        <v>0033.15Y7</v>
      </c>
      <c r="E15" s="52" t="str">
        <f>+'[1]Access-Dez'!F15</f>
        <v>PROGRAMA DE GESTAO E MANUTENCAO DO PODER JUDICIARIO</v>
      </c>
      <c r="F15" s="52" t="str">
        <f>+'[1]Access-Dez'!H15</f>
        <v>IMPLANTACAO DE USINA FOTOVOLTAICA NO COMPLEXO DE IMOVEIS DA</v>
      </c>
      <c r="G15" s="51" t="str">
        <f>IF('[1]Access-Dez'!I15="1","F","S")</f>
        <v>F</v>
      </c>
      <c r="H15" s="51" t="str">
        <f>+'[1]Access-Dez'!J15</f>
        <v>3000</v>
      </c>
      <c r="I15" s="52" t="str">
        <f>+'[1]Access-Dez'!K15</f>
        <v>RECURSOS LIVRES DA UNIAO</v>
      </c>
      <c r="J15" s="51" t="str">
        <f>+'[1]Access-Dez'!L15</f>
        <v>4</v>
      </c>
      <c r="K15" s="54"/>
      <c r="L15" s="54"/>
      <c r="M15" s="54"/>
      <c r="N15" s="54">
        <f t="shared" si="3"/>
        <v>0</v>
      </c>
      <c r="O15" s="54"/>
      <c r="P15" s="56">
        <f>+'[1]Access-Dez'!M15</f>
        <v>617000</v>
      </c>
      <c r="Q15" s="56">
        <f>-'[1]Access-Dez'!N15</f>
        <v>0</v>
      </c>
      <c r="R15" s="56">
        <f t="shared" si="4"/>
        <v>617000</v>
      </c>
      <c r="S15" s="56">
        <f>+'[1]Access-Dez'!O15</f>
        <v>616734.99</v>
      </c>
      <c r="T15" s="57">
        <f t="shared" si="0"/>
        <v>0.99957048622366285</v>
      </c>
      <c r="U15" s="56">
        <f>+'[1]Access-Dez'!P15</f>
        <v>338134.99</v>
      </c>
      <c r="V15" s="57">
        <f t="shared" si="1"/>
        <v>0.54803077795786059</v>
      </c>
      <c r="W15" s="56">
        <f>+'[1]Access-Dez'!Q15</f>
        <v>337055.97</v>
      </c>
      <c r="X15" s="57">
        <f t="shared" si="2"/>
        <v>0.54628196110210692</v>
      </c>
    </row>
    <row r="16" spans="1:24" ht="28.5" customHeight="1" x14ac:dyDescent="0.2">
      <c r="A16" s="51" t="str">
        <f>+'[1]Access-Dez'!A16</f>
        <v>12101</v>
      </c>
      <c r="B16" s="52" t="str">
        <f>+'[1]Access-Dez'!B16</f>
        <v>JUSTICA FEDERAL DE PRIMEIRO GRAU</v>
      </c>
      <c r="C16" s="51" t="str">
        <f>+CONCATENATE('[1]Access-Dez'!C16,".",'[1]Access-Dez'!D16)</f>
        <v>02.122</v>
      </c>
      <c r="D16" s="51" t="str">
        <f>+CONCATENATE('[1]Access-Dez'!E16,".",'[1]Access-Dez'!G16)</f>
        <v>0033.15Y8</v>
      </c>
      <c r="E16" s="52" t="str">
        <f>+'[1]Access-Dez'!F16</f>
        <v>PROGRAMA DE GESTAO E MANUTENCAO DO PODER JUDICIARIO</v>
      </c>
      <c r="F16" s="52" t="str">
        <f>+'[1]Access-Dez'!H16</f>
        <v>IMPLANTACAO DE USINA FOTOVOLTAICA NO EDIFICIO-SEDE DA JUSTIC</v>
      </c>
      <c r="G16" s="51" t="str">
        <f>IF('[1]Access-Dez'!I16="1","F","S")</f>
        <v>F</v>
      </c>
      <c r="H16" s="51" t="str">
        <f>+'[1]Access-Dez'!J16</f>
        <v>3000</v>
      </c>
      <c r="I16" s="52" t="str">
        <f>+'[1]Access-Dez'!K16</f>
        <v>RECURSOS LIVRES DA UNIAO</v>
      </c>
      <c r="J16" s="51" t="str">
        <f>+'[1]Access-Dez'!L16</f>
        <v>4</v>
      </c>
      <c r="K16" s="56"/>
      <c r="L16" s="56"/>
      <c r="M16" s="56"/>
      <c r="N16" s="54">
        <f t="shared" si="3"/>
        <v>0</v>
      </c>
      <c r="O16" s="56"/>
      <c r="P16" s="56">
        <f>+'[1]Access-Dez'!M16</f>
        <v>300000</v>
      </c>
      <c r="Q16" s="56">
        <f>-'[1]Access-Dez'!N16</f>
        <v>0</v>
      </c>
      <c r="R16" s="56">
        <f t="shared" si="4"/>
        <v>300000</v>
      </c>
      <c r="S16" s="56">
        <f>+'[1]Access-Dez'!O16</f>
        <v>299950</v>
      </c>
      <c r="T16" s="57">
        <f t="shared" si="0"/>
        <v>0.99983333333333335</v>
      </c>
      <c r="U16" s="56">
        <f>+'[1]Access-Dez'!P16</f>
        <v>212354.71</v>
      </c>
      <c r="V16" s="57">
        <f t="shared" si="1"/>
        <v>0.70784903333333327</v>
      </c>
      <c r="W16" s="56">
        <f>+'[1]Access-Dez'!Q16</f>
        <v>212354.71</v>
      </c>
      <c r="X16" s="57">
        <f t="shared" si="2"/>
        <v>0.70784903333333327</v>
      </c>
    </row>
    <row r="17" spans="1:24" ht="28.5" customHeight="1" x14ac:dyDescent="0.2">
      <c r="A17" s="51" t="str">
        <f>+'[1]Access-Dez'!A17</f>
        <v>12101</v>
      </c>
      <c r="B17" s="52" t="str">
        <f>+'[1]Access-Dez'!B17</f>
        <v>JUSTICA FEDERAL DE PRIMEIRO GRAU</v>
      </c>
      <c r="C17" s="51" t="str">
        <f>+CONCATENATE('[1]Access-Dez'!C17,".",'[1]Access-Dez'!D17)</f>
        <v>02.122</v>
      </c>
      <c r="D17" s="51" t="str">
        <f>+CONCATENATE('[1]Access-Dez'!E17,".",'[1]Access-Dez'!G17)</f>
        <v>0033.163T</v>
      </c>
      <c r="E17" s="52" t="str">
        <f>+'[1]Access-Dez'!F17</f>
        <v>PROGRAMA DE GESTAO E MANUTENCAO DO PODER JUDICIARIO</v>
      </c>
      <c r="F17" s="52" t="str">
        <f>+'[1]Access-Dez'!H17</f>
        <v>AQUISICAO DO EDIFICIO-SEDE DA JUSTICA FEDERAL EM CORUMBA - M</v>
      </c>
      <c r="G17" s="51" t="str">
        <f>IF('[1]Access-Dez'!I17="1","F","S")</f>
        <v>F</v>
      </c>
      <c r="H17" s="51" t="str">
        <f>+'[1]Access-Dez'!J17</f>
        <v>1000</v>
      </c>
      <c r="I17" s="52" t="str">
        <f>+'[1]Access-Dez'!K17</f>
        <v>RECURSOS LIVRES DA UNIAO</v>
      </c>
      <c r="J17" s="51" t="str">
        <f>+'[1]Access-Dez'!L17</f>
        <v>5</v>
      </c>
      <c r="K17" s="56"/>
      <c r="L17" s="56"/>
      <c r="M17" s="56"/>
      <c r="N17" s="54">
        <f t="shared" si="3"/>
        <v>0</v>
      </c>
      <c r="O17" s="56"/>
      <c r="P17" s="56">
        <f>+'[1]Access-Dez'!M17</f>
        <v>5430000</v>
      </c>
      <c r="Q17" s="56">
        <f>-'[1]Access-Dez'!N17</f>
        <v>0</v>
      </c>
      <c r="R17" s="56">
        <f t="shared" si="4"/>
        <v>5430000</v>
      </c>
      <c r="S17" s="56">
        <f>+'[1]Access-Dez'!O17</f>
        <v>5430000</v>
      </c>
      <c r="T17" s="57">
        <f t="shared" si="0"/>
        <v>1</v>
      </c>
      <c r="U17" s="56">
        <f>+'[1]Access-Dez'!P17</f>
        <v>5430000</v>
      </c>
      <c r="V17" s="57">
        <f t="shared" si="1"/>
        <v>1</v>
      </c>
      <c r="W17" s="56">
        <f>+'[1]Access-Dez'!Q17</f>
        <v>5430000</v>
      </c>
      <c r="X17" s="57">
        <f t="shared" si="2"/>
        <v>1</v>
      </c>
    </row>
    <row r="18" spans="1:24" ht="28.5" customHeight="1" x14ac:dyDescent="0.2">
      <c r="A18" s="51" t="str">
        <f>+'[1]Access-Dez'!A18</f>
        <v>12101</v>
      </c>
      <c r="B18" s="52" t="str">
        <f>+'[1]Access-Dez'!B18</f>
        <v>JUSTICA FEDERAL DE PRIMEIRO GRAU</v>
      </c>
      <c r="C18" s="51" t="str">
        <f>+CONCATENATE('[1]Access-Dez'!C18,".",'[1]Access-Dez'!D18)</f>
        <v>02.122</v>
      </c>
      <c r="D18" s="51" t="str">
        <f>+CONCATENATE('[1]Access-Dez'!E18,".",'[1]Access-Dez'!G18)</f>
        <v>0033.1J08</v>
      </c>
      <c r="E18" s="52" t="str">
        <f>+'[1]Access-Dez'!F18</f>
        <v>PROGRAMA DE GESTAO E MANUTENCAO DO PODER JUDICIARIO</v>
      </c>
      <c r="F18" s="52" t="str">
        <f>+'[1]Access-Dez'!H18</f>
        <v>CONSTRUCAO DE EDIFICIO-SEDE DA JUSTICA FEDERAL EM NAVIRAI -</v>
      </c>
      <c r="G18" s="51" t="str">
        <f>IF('[1]Access-Dez'!I18="1","F","S")</f>
        <v>F</v>
      </c>
      <c r="H18" s="51" t="str">
        <f>+'[1]Access-Dez'!J18</f>
        <v>1000</v>
      </c>
      <c r="I18" s="52" t="str">
        <f>+'[1]Access-Dez'!K18</f>
        <v>RECURSOS LIVRES DA UNIAO</v>
      </c>
      <c r="J18" s="51" t="str">
        <f>+'[1]Access-Dez'!L18</f>
        <v>4</v>
      </c>
      <c r="K18" s="56"/>
      <c r="L18" s="56"/>
      <c r="M18" s="56"/>
      <c r="N18" s="54">
        <f t="shared" si="3"/>
        <v>0</v>
      </c>
      <c r="O18" s="56"/>
      <c r="P18" s="56">
        <f>+'[1]Access-Dez'!M18</f>
        <v>601486</v>
      </c>
      <c r="Q18" s="56">
        <f>-'[1]Access-Dez'!N18</f>
        <v>0</v>
      </c>
      <c r="R18" s="56">
        <f t="shared" si="4"/>
        <v>601486</v>
      </c>
      <c r="S18" s="56">
        <f>+'[1]Access-Dez'!O18</f>
        <v>0</v>
      </c>
      <c r="T18" s="57">
        <f t="shared" si="0"/>
        <v>0</v>
      </c>
      <c r="U18" s="56">
        <f>+'[1]Access-Dez'!P18</f>
        <v>0</v>
      </c>
      <c r="V18" s="57">
        <f t="shared" si="1"/>
        <v>0</v>
      </c>
      <c r="W18" s="56">
        <f>+'[1]Access-Dez'!Q18</f>
        <v>0</v>
      </c>
      <c r="X18" s="57">
        <f t="shared" si="2"/>
        <v>0</v>
      </c>
    </row>
    <row r="19" spans="1:24" ht="28.5" customHeight="1" x14ac:dyDescent="0.2">
      <c r="A19" s="51" t="str">
        <f>+'[1]Access-Dez'!A19</f>
        <v>12101</v>
      </c>
      <c r="B19" s="52" t="str">
        <f>+'[1]Access-Dez'!B19</f>
        <v>JUSTICA FEDERAL DE PRIMEIRO GRAU</v>
      </c>
      <c r="C19" s="51" t="str">
        <f>+CONCATENATE('[1]Access-Dez'!C19,".",'[1]Access-Dez'!D19)</f>
        <v>02.122</v>
      </c>
      <c r="D19" s="51" t="str">
        <f>+CONCATENATE('[1]Access-Dez'!E19,".",'[1]Access-Dez'!G19)</f>
        <v>0033.20TP</v>
      </c>
      <c r="E19" s="52" t="str">
        <f>+'[1]Access-Dez'!F19</f>
        <v>PROGRAMA DE GESTAO E MANUTENCAO DO PODER JUDICIARIO</v>
      </c>
      <c r="F19" s="52" t="str">
        <f>+'[1]Access-Dez'!H19</f>
        <v>ATIVOS CIVIS DA UNIAO</v>
      </c>
      <c r="G19" s="51" t="str">
        <f>IF('[1]Access-Dez'!I19="1","F","S")</f>
        <v>F</v>
      </c>
      <c r="H19" s="51" t="str">
        <f>+'[1]Access-Dez'!J19</f>
        <v>1000</v>
      </c>
      <c r="I19" s="52" t="str">
        <f>+'[1]Access-Dez'!K19</f>
        <v>RECURSOS LIVRES DA UNIAO</v>
      </c>
      <c r="J19" s="51" t="str">
        <f>+'[1]Access-Dez'!L19</f>
        <v>1</v>
      </c>
      <c r="K19" s="56"/>
      <c r="L19" s="56"/>
      <c r="M19" s="56"/>
      <c r="N19" s="54">
        <f t="shared" si="3"/>
        <v>0</v>
      </c>
      <c r="O19" s="56"/>
      <c r="P19" s="56">
        <f>+'[1]Access-Dez'!M19</f>
        <v>92472497.829999998</v>
      </c>
      <c r="Q19" s="56">
        <f>-'[1]Access-Dez'!N19</f>
        <v>0</v>
      </c>
      <c r="R19" s="56">
        <f t="shared" si="4"/>
        <v>92472497.829999998</v>
      </c>
      <c r="S19" s="56">
        <f>+'[1]Access-Dez'!O19</f>
        <v>92472497.829999998</v>
      </c>
      <c r="T19" s="57">
        <f t="shared" si="0"/>
        <v>1</v>
      </c>
      <c r="U19" s="56">
        <f>+'[1]Access-Dez'!P19</f>
        <v>91543887.010000005</v>
      </c>
      <c r="V19" s="57">
        <f t="shared" si="1"/>
        <v>0.98995797840664868</v>
      </c>
      <c r="W19" s="56">
        <f>+'[1]Access-Dez'!Q19</f>
        <v>90000557.650000006</v>
      </c>
      <c r="X19" s="57">
        <f t="shared" si="2"/>
        <v>0.9732683745112588</v>
      </c>
    </row>
    <row r="20" spans="1:24" ht="28.5" customHeight="1" x14ac:dyDescent="0.2">
      <c r="A20" s="51" t="str">
        <f>+'[1]Access-Dez'!A20</f>
        <v>12101</v>
      </c>
      <c r="B20" s="52" t="str">
        <f>+'[1]Access-Dez'!B20</f>
        <v>JUSTICA FEDERAL DE PRIMEIRO GRAU</v>
      </c>
      <c r="C20" s="51" t="str">
        <f>+CONCATENATE('[1]Access-Dez'!C20,".",'[1]Access-Dez'!D20)</f>
        <v>02.122</v>
      </c>
      <c r="D20" s="51" t="str">
        <f>+CONCATENATE('[1]Access-Dez'!E20,".",'[1]Access-Dez'!G20)</f>
        <v>0033.216H</v>
      </c>
      <c r="E20" s="52" t="str">
        <f>+'[1]Access-Dez'!F20</f>
        <v>PROGRAMA DE GESTAO E MANUTENCAO DO PODER JUDICIARIO</v>
      </c>
      <c r="F20" s="52" t="str">
        <f>+'[1]Access-Dez'!H20</f>
        <v>AJUDA DE CUSTO PARA MORADIA OU AUXILIO-MORADIA A AGENTES PUB</v>
      </c>
      <c r="G20" s="51" t="str">
        <f>IF('[1]Access-Dez'!I20="1","F","S")</f>
        <v>F</v>
      </c>
      <c r="H20" s="51" t="str">
        <f>+'[1]Access-Dez'!J20</f>
        <v>1000</v>
      </c>
      <c r="I20" s="52" t="str">
        <f>+'[1]Access-Dez'!K20</f>
        <v>RECURSOS LIVRES DA UNIAO</v>
      </c>
      <c r="J20" s="51" t="str">
        <f>+'[1]Access-Dez'!L20</f>
        <v>3</v>
      </c>
      <c r="K20" s="56"/>
      <c r="L20" s="56"/>
      <c r="M20" s="56"/>
      <c r="N20" s="54">
        <f t="shared" si="3"/>
        <v>0</v>
      </c>
      <c r="O20" s="56"/>
      <c r="P20" s="56">
        <f>+'[1]Access-Dez'!M20</f>
        <v>180000</v>
      </c>
      <c r="Q20" s="56">
        <f>-'[1]Access-Dez'!N20</f>
        <v>0</v>
      </c>
      <c r="R20" s="56">
        <f t="shared" si="4"/>
        <v>180000</v>
      </c>
      <c r="S20" s="56">
        <f>+'[1]Access-Dez'!O20</f>
        <v>180000</v>
      </c>
      <c r="T20" s="57">
        <f t="shared" si="0"/>
        <v>1</v>
      </c>
      <c r="U20" s="56">
        <f>+'[1]Access-Dez'!P20</f>
        <v>157486.85999999999</v>
      </c>
      <c r="V20" s="57">
        <f t="shared" si="1"/>
        <v>0.8749269999999999</v>
      </c>
      <c r="W20" s="56">
        <f>+'[1]Access-Dez'!Q20</f>
        <v>157486.85999999999</v>
      </c>
      <c r="X20" s="57">
        <f t="shared" si="2"/>
        <v>0.8749269999999999</v>
      </c>
    </row>
    <row r="21" spans="1:24" ht="28.5" customHeight="1" x14ac:dyDescent="0.2">
      <c r="A21" s="51" t="str">
        <f>+'[1]Access-Dez'!A21</f>
        <v>12101</v>
      </c>
      <c r="B21" s="52" t="str">
        <f>+'[1]Access-Dez'!B21</f>
        <v>JUSTICA FEDERAL DE PRIMEIRO GRAU</v>
      </c>
      <c r="C21" s="51" t="str">
        <f>+CONCATENATE('[1]Access-Dez'!C21,".",'[1]Access-Dez'!D21)</f>
        <v>02.122</v>
      </c>
      <c r="D21" s="51" t="str">
        <f>+CONCATENATE('[1]Access-Dez'!E21,".",'[1]Access-Dez'!G21)</f>
        <v>0033.219Z</v>
      </c>
      <c r="E21" s="52" t="str">
        <f>+'[1]Access-Dez'!F21</f>
        <v>PROGRAMA DE GESTAO E MANUTENCAO DO PODER JUDICIARIO</v>
      </c>
      <c r="F21" s="52" t="str">
        <f>+'[1]Access-Dez'!H21</f>
        <v>CONSERVACAO E RECUPERACAO DE ATIVOS DE INFRAESTRUTURA DA UNI</v>
      </c>
      <c r="G21" s="51" t="str">
        <f>IF('[1]Access-Dez'!I21="1","F","S")</f>
        <v>F</v>
      </c>
      <c r="H21" s="51" t="str">
        <f>+'[1]Access-Dez'!J21</f>
        <v>1000</v>
      </c>
      <c r="I21" s="52" t="str">
        <f>+'[1]Access-Dez'!K21</f>
        <v>RECURSOS LIVRES DA UNIAO</v>
      </c>
      <c r="J21" s="51" t="str">
        <f>+'[1]Access-Dez'!L21</f>
        <v>4</v>
      </c>
      <c r="K21" s="56"/>
      <c r="L21" s="56"/>
      <c r="M21" s="56"/>
      <c r="N21" s="54">
        <f t="shared" si="3"/>
        <v>0</v>
      </c>
      <c r="O21" s="56"/>
      <c r="P21" s="56">
        <f>+'[1]Access-Dez'!M21</f>
        <v>540000</v>
      </c>
      <c r="Q21" s="56">
        <f>-'[1]Access-Dez'!N21</f>
        <v>0</v>
      </c>
      <c r="R21" s="56">
        <f t="shared" si="4"/>
        <v>540000</v>
      </c>
      <c r="S21" s="56">
        <f>+'[1]Access-Dez'!O21</f>
        <v>528149.48</v>
      </c>
      <c r="T21" s="57">
        <f t="shared" si="0"/>
        <v>0.97805459259259253</v>
      </c>
      <c r="U21" s="56">
        <f>+'[1]Access-Dez'!P21</f>
        <v>18668.150000000001</v>
      </c>
      <c r="V21" s="57">
        <f t="shared" si="1"/>
        <v>3.4570648148148149E-2</v>
      </c>
      <c r="W21" s="56">
        <f>+'[1]Access-Dez'!Q21</f>
        <v>18668.150000000001</v>
      </c>
      <c r="X21" s="57">
        <f t="shared" si="2"/>
        <v>3.4570648148148149E-2</v>
      </c>
    </row>
    <row r="22" spans="1:24" ht="28.5" customHeight="1" x14ac:dyDescent="0.2">
      <c r="A22" s="51" t="str">
        <f>+'[1]Access-Dez'!A22</f>
        <v>12101</v>
      </c>
      <c r="B22" s="52" t="str">
        <f>+'[1]Access-Dez'!B22</f>
        <v>JUSTICA FEDERAL DE PRIMEIRO GRAU</v>
      </c>
      <c r="C22" s="51" t="str">
        <f>+CONCATENATE('[1]Access-Dez'!C22,".",'[1]Access-Dez'!D22)</f>
        <v>02.331</v>
      </c>
      <c r="D22" s="51" t="str">
        <f>+CONCATENATE('[1]Access-Dez'!E22,".",'[1]Access-Dez'!G22)</f>
        <v>0033.2004</v>
      </c>
      <c r="E22" s="52" t="str">
        <f>+'[1]Access-Dez'!F22</f>
        <v>PROGRAMA DE GESTAO E MANUTENCAO DO PODER JUDICIARIO</v>
      </c>
      <c r="F22" s="52" t="str">
        <f>+'[1]Access-Dez'!H22</f>
        <v>ASSISTENCIA MEDICA E ODONTOLOGICA AOS SERVIDORES CIVIS, EMPR</v>
      </c>
      <c r="G22" s="51" t="str">
        <f>IF('[1]Access-Dez'!I22="1","F","S")</f>
        <v>S</v>
      </c>
      <c r="H22" s="51" t="str">
        <f>+'[1]Access-Dez'!J22</f>
        <v>1000</v>
      </c>
      <c r="I22" s="52" t="str">
        <f>+'[1]Access-Dez'!K22</f>
        <v>RECURSOS LIVRES DA UNIAO</v>
      </c>
      <c r="J22" s="51" t="str">
        <f>+'[1]Access-Dez'!L22</f>
        <v>3</v>
      </c>
      <c r="K22" s="56"/>
      <c r="L22" s="56"/>
      <c r="M22" s="56"/>
      <c r="N22" s="54">
        <f t="shared" si="3"/>
        <v>0</v>
      </c>
      <c r="O22" s="56"/>
      <c r="P22" s="56">
        <f>+'[1]Access-Dez'!M22</f>
        <v>7097503</v>
      </c>
      <c r="Q22" s="56">
        <f>-'[1]Access-Dez'!N22</f>
        <v>0</v>
      </c>
      <c r="R22" s="56">
        <f t="shared" si="4"/>
        <v>7097503</v>
      </c>
      <c r="S22" s="56">
        <f>+'[1]Access-Dez'!O22</f>
        <v>7097502.0999999996</v>
      </c>
      <c r="T22" s="57">
        <f t="shared" si="0"/>
        <v>0.99999987319484041</v>
      </c>
      <c r="U22" s="56">
        <f>+'[1]Access-Dez'!P22</f>
        <v>5803890.6699999999</v>
      </c>
      <c r="V22" s="57">
        <f t="shared" si="1"/>
        <v>0.81773698017457686</v>
      </c>
      <c r="W22" s="56">
        <f>+'[1]Access-Dez'!Q22</f>
        <v>5803890.6699999999</v>
      </c>
      <c r="X22" s="57">
        <f t="shared" si="2"/>
        <v>0.81773698017457686</v>
      </c>
    </row>
    <row r="23" spans="1:24" ht="28.5" customHeight="1" x14ac:dyDescent="0.2">
      <c r="A23" s="51" t="str">
        <f>+'[1]Access-Dez'!A23</f>
        <v>12101</v>
      </c>
      <c r="B23" s="52" t="str">
        <f>+'[1]Access-Dez'!B23</f>
        <v>JUSTICA FEDERAL DE PRIMEIRO GRAU</v>
      </c>
      <c r="C23" s="51" t="str">
        <f>+CONCATENATE('[1]Access-Dez'!C23,".",'[1]Access-Dez'!D23)</f>
        <v>02.331</v>
      </c>
      <c r="D23" s="51" t="str">
        <f>+CONCATENATE('[1]Access-Dez'!E23,".",'[1]Access-Dez'!G23)</f>
        <v>0033.212B</v>
      </c>
      <c r="E23" s="52" t="str">
        <f>+'[1]Access-Dez'!F23</f>
        <v>PROGRAMA DE GESTAO E MANUTENCAO DO PODER JUDICIARIO</v>
      </c>
      <c r="F23" s="52" t="str">
        <f>+'[1]Access-Dez'!H23</f>
        <v>BENEFICIOS OBRIGATORIOS AOS SERVIDORES CIVIS, EMPREGADOS, MI</v>
      </c>
      <c r="G23" s="51" t="str">
        <f>IF('[1]Access-Dez'!I23="1","F","S")</f>
        <v>F</v>
      </c>
      <c r="H23" s="51" t="str">
        <f>+'[1]Access-Dez'!J23</f>
        <v>1000</v>
      </c>
      <c r="I23" s="52" t="str">
        <f>+'[1]Access-Dez'!K23</f>
        <v>RECURSOS LIVRES DA UNIAO</v>
      </c>
      <c r="J23" s="51" t="str">
        <f>+'[1]Access-Dez'!L23</f>
        <v>3</v>
      </c>
      <c r="K23" s="56"/>
      <c r="L23" s="56"/>
      <c r="M23" s="56"/>
      <c r="N23" s="54">
        <f t="shared" si="3"/>
        <v>0</v>
      </c>
      <c r="O23" s="56"/>
      <c r="P23" s="56">
        <f>+'[1]Access-Dez'!M23</f>
        <v>5845972</v>
      </c>
      <c r="Q23" s="56">
        <f>-'[1]Access-Dez'!N23</f>
        <v>0</v>
      </c>
      <c r="R23" s="56">
        <f t="shared" si="4"/>
        <v>5845972</v>
      </c>
      <c r="S23" s="56">
        <f>+'[1]Access-Dez'!O23</f>
        <v>5807882.8799999999</v>
      </c>
      <c r="T23" s="57">
        <f t="shared" si="0"/>
        <v>0.99348455312478401</v>
      </c>
      <c r="U23" s="56">
        <f>+'[1]Access-Dez'!P23</f>
        <v>5807882.8799999999</v>
      </c>
      <c r="V23" s="57">
        <f t="shared" si="1"/>
        <v>0.99348455312478401</v>
      </c>
      <c r="W23" s="56">
        <f>+'[1]Access-Dez'!Q23</f>
        <v>5807882.8799999999</v>
      </c>
      <c r="X23" s="57">
        <f t="shared" si="2"/>
        <v>0.99348455312478401</v>
      </c>
    </row>
    <row r="24" spans="1:24" ht="28.5" customHeight="1" x14ac:dyDescent="0.2">
      <c r="A24" s="51" t="str">
        <f>+'[1]Access-Dez'!A24</f>
        <v>12101</v>
      </c>
      <c r="B24" s="52" t="str">
        <f>+'[1]Access-Dez'!B24</f>
        <v>JUSTICA FEDERAL DE PRIMEIRO GRAU</v>
      </c>
      <c r="C24" s="51" t="str">
        <f>+CONCATENATE('[1]Access-Dez'!C24,".",'[1]Access-Dez'!D24)</f>
        <v>02.846</v>
      </c>
      <c r="D24" s="51" t="str">
        <f>+CONCATENATE('[1]Access-Dez'!E24,".",'[1]Access-Dez'!G24)</f>
        <v>0033.09HB</v>
      </c>
      <c r="E24" s="52" t="str">
        <f>+'[1]Access-Dez'!F24</f>
        <v>PROGRAMA DE GESTAO E MANUTENCAO DO PODER JUDICIARIO</v>
      </c>
      <c r="F24" s="52" t="str">
        <f>+'[1]Access-Dez'!H24</f>
        <v>CONTRIBUICAO DA UNIAO, DE SUAS AUTARQUIAS E FUNDACOES PARA O</v>
      </c>
      <c r="G24" s="51" t="str">
        <f>IF('[1]Access-Dez'!I24="1","F","S")</f>
        <v>F</v>
      </c>
      <c r="H24" s="51" t="str">
        <f>+'[1]Access-Dez'!J24</f>
        <v>1000</v>
      </c>
      <c r="I24" s="52" t="str">
        <f>+'[1]Access-Dez'!K24</f>
        <v>RECURSOS LIVRES DA UNIAO</v>
      </c>
      <c r="J24" s="51" t="str">
        <f>+'[1]Access-Dez'!L24</f>
        <v>1</v>
      </c>
      <c r="K24" s="56"/>
      <c r="L24" s="56"/>
      <c r="M24" s="56"/>
      <c r="N24" s="54">
        <f t="shared" si="3"/>
        <v>0</v>
      </c>
      <c r="O24" s="56"/>
      <c r="P24" s="56">
        <f>+'[1]Access-Dez'!M24</f>
        <v>15663146.66</v>
      </c>
      <c r="Q24" s="56">
        <f>-'[1]Access-Dez'!N24</f>
        <v>0</v>
      </c>
      <c r="R24" s="56">
        <f t="shared" si="4"/>
        <v>15663146.66</v>
      </c>
      <c r="S24" s="56">
        <f>+'[1]Access-Dez'!O24</f>
        <v>15663146.66</v>
      </c>
      <c r="T24" s="57">
        <f t="shared" si="0"/>
        <v>1</v>
      </c>
      <c r="U24" s="56">
        <f>+'[1]Access-Dez'!P24</f>
        <v>15624395.720000001</v>
      </c>
      <c r="V24" s="57">
        <f t="shared" si="1"/>
        <v>0.99752597987868175</v>
      </c>
      <c r="W24" s="56">
        <f>+'[1]Access-Dez'!Q24</f>
        <v>15624395.720000001</v>
      </c>
      <c r="X24" s="57">
        <f t="shared" si="2"/>
        <v>0.99752597987868175</v>
      </c>
    </row>
    <row r="25" spans="1:24" ht="28.5" customHeight="1" x14ac:dyDescent="0.2">
      <c r="A25" s="51" t="str">
        <f>+'[1]Access-Dez'!A25</f>
        <v>12101</v>
      </c>
      <c r="B25" s="52" t="str">
        <f>+'[1]Access-Dez'!B25</f>
        <v>JUSTICA FEDERAL DE PRIMEIRO GRAU</v>
      </c>
      <c r="C25" s="51" t="str">
        <f>+CONCATENATE('[1]Access-Dez'!C25,".",'[1]Access-Dez'!D25)</f>
        <v>09.272</v>
      </c>
      <c r="D25" s="51" t="str">
        <f>+CONCATENATE('[1]Access-Dez'!E25,".",'[1]Access-Dez'!G25)</f>
        <v>0033.0181</v>
      </c>
      <c r="E25" s="52" t="str">
        <f>+'[1]Access-Dez'!F25</f>
        <v>PROGRAMA DE GESTAO E MANUTENCAO DO PODER JUDICIARIO</v>
      </c>
      <c r="F25" s="52" t="str">
        <f>+'[1]Access-Dez'!H25</f>
        <v>APOSENTADORIAS E PENSOES CIVIS DA UNIAO</v>
      </c>
      <c r="G25" s="51" t="str">
        <f>IF('[1]Access-Dez'!I25="1","F","S")</f>
        <v>S</v>
      </c>
      <c r="H25" s="51" t="str">
        <f>+'[1]Access-Dez'!J25</f>
        <v>1000</v>
      </c>
      <c r="I25" s="52" t="str">
        <f>+'[1]Access-Dez'!K25</f>
        <v>RECURSOS LIVRES DA UNIAO</v>
      </c>
      <c r="J25" s="51" t="str">
        <f>+'[1]Access-Dez'!L25</f>
        <v>1</v>
      </c>
      <c r="K25" s="56"/>
      <c r="L25" s="56"/>
      <c r="M25" s="56"/>
      <c r="N25" s="54">
        <f t="shared" si="3"/>
        <v>0</v>
      </c>
      <c r="O25" s="56"/>
      <c r="P25" s="56">
        <f>+'[1]Access-Dez'!M25</f>
        <v>1804368.43</v>
      </c>
      <c r="Q25" s="56">
        <f>-'[1]Access-Dez'!N25</f>
        <v>0</v>
      </c>
      <c r="R25" s="56">
        <f t="shared" si="4"/>
        <v>1804368.43</v>
      </c>
      <c r="S25" s="56">
        <f>+'[1]Access-Dez'!O25</f>
        <v>1804368.43</v>
      </c>
      <c r="T25" s="57">
        <f t="shared" si="0"/>
        <v>1</v>
      </c>
      <c r="U25" s="56">
        <f>+'[1]Access-Dez'!P25</f>
        <v>1783904.84</v>
      </c>
      <c r="V25" s="57">
        <f t="shared" si="1"/>
        <v>0.98865886275786818</v>
      </c>
      <c r="W25" s="56">
        <f>+'[1]Access-Dez'!Q25</f>
        <v>1496058.22</v>
      </c>
      <c r="X25" s="57">
        <f t="shared" si="2"/>
        <v>0.82913123236145292</v>
      </c>
    </row>
    <row r="26" spans="1:24" ht="28.5" customHeight="1" x14ac:dyDescent="0.2">
      <c r="A26" s="51" t="str">
        <f>+'[1]Access-Dez'!A26</f>
        <v>12101</v>
      </c>
      <c r="B26" s="52" t="str">
        <f>+'[1]Access-Dez'!B26</f>
        <v>JUSTICA FEDERAL DE PRIMEIRO GRAU</v>
      </c>
      <c r="C26" s="51" t="str">
        <f>+CONCATENATE('[1]Access-Dez'!C26,".",'[1]Access-Dez'!D26)</f>
        <v>09.272</v>
      </c>
      <c r="D26" s="51" t="str">
        <f>+CONCATENATE('[1]Access-Dez'!E26,".",'[1]Access-Dez'!G26)</f>
        <v>0033.0181</v>
      </c>
      <c r="E26" s="52" t="str">
        <f>+'[1]Access-Dez'!F26</f>
        <v>PROGRAMA DE GESTAO E MANUTENCAO DO PODER JUDICIARIO</v>
      </c>
      <c r="F26" s="52" t="str">
        <f>+'[1]Access-Dez'!H26</f>
        <v>APOSENTADORIAS E PENSOES CIVIS DA UNIAO</v>
      </c>
      <c r="G26" s="51" t="str">
        <f>IF('[1]Access-Dez'!I26="1","F","S")</f>
        <v>S</v>
      </c>
      <c r="H26" s="51" t="str">
        <f>+'[1]Access-Dez'!J26</f>
        <v>1056</v>
      </c>
      <c r="I26" s="52" t="str">
        <f>+'[1]Access-Dez'!K26</f>
        <v>BENEFICIOS DO RPPS DA UNIAO</v>
      </c>
      <c r="J26" s="51" t="str">
        <f>+'[1]Access-Dez'!L26</f>
        <v>1</v>
      </c>
      <c r="K26" s="56"/>
      <c r="L26" s="56"/>
      <c r="M26" s="56"/>
      <c r="N26" s="54">
        <f t="shared" si="3"/>
        <v>0</v>
      </c>
      <c r="O26" s="56"/>
      <c r="P26" s="56">
        <f>+'[1]Access-Dez'!M26</f>
        <v>20718548.940000001</v>
      </c>
      <c r="Q26" s="56">
        <f>-'[1]Access-Dez'!N26</f>
        <v>0</v>
      </c>
      <c r="R26" s="56">
        <f t="shared" si="4"/>
        <v>20718548.940000001</v>
      </c>
      <c r="S26" s="56">
        <f>+'[1]Access-Dez'!O26</f>
        <v>20718548.940000001</v>
      </c>
      <c r="T26" s="57">
        <f t="shared" si="0"/>
        <v>1</v>
      </c>
      <c r="U26" s="56">
        <f>+'[1]Access-Dez'!P26</f>
        <v>20718548.940000001</v>
      </c>
      <c r="V26" s="57">
        <f t="shared" si="1"/>
        <v>1</v>
      </c>
      <c r="W26" s="56">
        <f>+'[1]Access-Dez'!Q26</f>
        <v>20718548.940000001</v>
      </c>
      <c r="X26" s="57">
        <f t="shared" si="2"/>
        <v>1</v>
      </c>
    </row>
    <row r="27" spans="1:24" ht="28.5" customHeight="1" x14ac:dyDescent="0.2">
      <c r="A27" s="51" t="str">
        <f>+'[1]Access-Dez'!A27</f>
        <v>12101</v>
      </c>
      <c r="B27" s="52" t="str">
        <f>+'[1]Access-Dez'!B27</f>
        <v>JUSTICA FEDERAL DE PRIMEIRO GRAU</v>
      </c>
      <c r="C27" s="51" t="str">
        <f>+CONCATENATE('[1]Access-Dez'!C27,".",'[1]Access-Dez'!D27)</f>
        <v>28.846</v>
      </c>
      <c r="D27" s="51" t="str">
        <f>+CONCATENATE('[1]Access-Dez'!E27,".",'[1]Access-Dez'!G27)</f>
        <v>0909.00S6</v>
      </c>
      <c r="E27" s="52" t="str">
        <f>+'[1]Access-Dez'!F27</f>
        <v>OPERACOES ESPECIAIS: OUTROS ENCARGOS ESPECIAIS</v>
      </c>
      <c r="F27" s="52" t="str">
        <f>+'[1]Access-Dez'!H27</f>
        <v>BENEFICIO ESPECIAL - LEI N. 12.618, DE 2012</v>
      </c>
      <c r="G27" s="51" t="str">
        <f>IF('[1]Access-Dez'!I27="1","F","S")</f>
        <v>F</v>
      </c>
      <c r="H27" s="51" t="str">
        <f>+'[1]Access-Dez'!J27</f>
        <v>1000</v>
      </c>
      <c r="I27" s="52" t="str">
        <f>+'[1]Access-Dez'!K27</f>
        <v>RECURSOS LIVRES DA UNIAO</v>
      </c>
      <c r="J27" s="51" t="str">
        <f>+'[1]Access-Dez'!L27</f>
        <v>1</v>
      </c>
      <c r="K27" s="54"/>
      <c r="L27" s="54"/>
      <c r="M27" s="54"/>
      <c r="N27" s="54">
        <f t="shared" si="3"/>
        <v>0</v>
      </c>
      <c r="O27" s="54"/>
      <c r="P27" s="56">
        <f>+'[1]Access-Dez'!M27</f>
        <v>221200.29</v>
      </c>
      <c r="Q27" s="56">
        <f>-'[1]Access-Dez'!N27</f>
        <v>0</v>
      </c>
      <c r="R27" s="56">
        <f t="shared" si="4"/>
        <v>221200.29</v>
      </c>
      <c r="S27" s="56">
        <f>+'[1]Access-Dez'!O27</f>
        <v>221200.29</v>
      </c>
      <c r="T27" s="57">
        <f t="shared" si="0"/>
        <v>1</v>
      </c>
      <c r="U27" s="56">
        <f>+'[1]Access-Dez'!P27</f>
        <v>221200.29</v>
      </c>
      <c r="V27" s="57">
        <f t="shared" si="1"/>
        <v>1</v>
      </c>
      <c r="W27" s="56">
        <f>+'[1]Access-Dez'!Q27</f>
        <v>221200.29</v>
      </c>
      <c r="X27" s="57">
        <f t="shared" si="2"/>
        <v>1</v>
      </c>
    </row>
    <row r="28" spans="1:24" ht="28.5" customHeight="1" x14ac:dyDescent="0.2">
      <c r="A28" s="51" t="str">
        <f>+'[1]Access-Dez'!A28</f>
        <v>33201</v>
      </c>
      <c r="B28" s="52" t="str">
        <f>+'[1]Access-Dez'!B28</f>
        <v>INSTITUTO NACIONAL DO SEGURO SOCIAL</v>
      </c>
      <c r="C28" s="51" t="str">
        <f>+CONCATENATE('[1]Access-Dez'!C28,".",'[1]Access-Dez'!D28)</f>
        <v>28.846</v>
      </c>
      <c r="D28" s="51" t="str">
        <f>+CONCATENATE('[1]Access-Dez'!E28,".",'[1]Access-Dez'!G28)</f>
        <v>0901.00SA</v>
      </c>
      <c r="E28" s="52" t="str">
        <f>+'[1]Access-Dez'!F28</f>
        <v>OPERACOES ESPECIAIS: CUMPRIMENTO DE SENTENCAS JUDICIAIS</v>
      </c>
      <c r="F28" s="52" t="str">
        <f>+'[1]Access-Dez'!H28</f>
        <v>PAGAMENTO DE HONORARIOS PERICIAIS NAS ACOES EM QUE O INSS FI</v>
      </c>
      <c r="G28" s="51" t="str">
        <f>IF('[1]Access-Dez'!I28="1","F","S")</f>
        <v>S</v>
      </c>
      <c r="H28" s="51" t="str">
        <f>+'[1]Access-Dez'!J28</f>
        <v>1000</v>
      </c>
      <c r="I28" s="52" t="str">
        <f>+'[1]Access-Dez'!K28</f>
        <v>RECURSOS LIVRES DA UNIAO</v>
      </c>
      <c r="J28" s="51" t="str">
        <f>+'[1]Access-Dez'!L28</f>
        <v>3</v>
      </c>
      <c r="K28" s="54"/>
      <c r="L28" s="54"/>
      <c r="M28" s="54"/>
      <c r="N28" s="54">
        <f t="shared" si="3"/>
        <v>0</v>
      </c>
      <c r="O28" s="54"/>
      <c r="P28" s="56">
        <f>+'[1]Access-Dez'!M28</f>
        <v>9061961</v>
      </c>
      <c r="Q28" s="56">
        <f>-'[1]Access-Dez'!N28</f>
        <v>0</v>
      </c>
      <c r="R28" s="56">
        <f t="shared" si="4"/>
        <v>9061961</v>
      </c>
      <c r="S28" s="56">
        <f>+'[1]Access-Dez'!O28</f>
        <v>9061034.9900000002</v>
      </c>
      <c r="T28" s="57">
        <f t="shared" si="0"/>
        <v>0.9998978135085772</v>
      </c>
      <c r="U28" s="56">
        <f>+'[1]Access-Dez'!P28</f>
        <v>9061034.9900000002</v>
      </c>
      <c r="V28" s="57">
        <f t="shared" si="1"/>
        <v>0.9998978135085772</v>
      </c>
      <c r="W28" s="56">
        <f>+'[1]Access-Dez'!Q28</f>
        <v>8582021.6699999999</v>
      </c>
      <c r="X28" s="57">
        <f t="shared" si="2"/>
        <v>0.94703802742033427</v>
      </c>
    </row>
    <row r="29" spans="1:24" ht="28.5" customHeight="1" thickBot="1" x14ac:dyDescent="0.25">
      <c r="A29" s="51" t="str">
        <f>+'[1]Access-Dez'!A29</f>
        <v>40201</v>
      </c>
      <c r="B29" s="52" t="str">
        <f>+'[1]Access-Dez'!B29</f>
        <v>INSTITUTO NACIONAL DO SEGURO SOCIAL - INSS</v>
      </c>
      <c r="C29" s="51" t="str">
        <f>+CONCATENATE('[1]Access-Dez'!C29,".",'[1]Access-Dez'!D29)</f>
        <v>28.846</v>
      </c>
      <c r="D29" s="51" t="str">
        <f>+CONCATENATE('[1]Access-Dez'!E29,".",'[1]Access-Dez'!G29)</f>
        <v>0901.00SA</v>
      </c>
      <c r="E29" s="52" t="str">
        <f>+'[1]Access-Dez'!F29</f>
        <v>OPERACOES ESPECIAIS: CUMPRIMENTO DE SENTENCAS JUDICIAIS</v>
      </c>
      <c r="F29" s="52" t="str">
        <f>+'[1]Access-Dez'!H29</f>
        <v>PAGAMENTO DE HONORARIOS PERICIAIS NAS ACOES EM QUE O INSS FI</v>
      </c>
      <c r="G29" s="51" t="str">
        <f>IF('[1]Access-Dez'!I29="1","F","S")</f>
        <v>S</v>
      </c>
      <c r="H29" s="51" t="str">
        <f>+'[1]Access-Dez'!J29</f>
        <v>1000</v>
      </c>
      <c r="I29" s="52" t="str">
        <f>+'[1]Access-Dez'!K29</f>
        <v>RECURSOS LIVRES DA UNIAO</v>
      </c>
      <c r="J29" s="51" t="str">
        <f>+'[1]Access-Dez'!L29</f>
        <v>3</v>
      </c>
      <c r="K29" s="54"/>
      <c r="L29" s="54"/>
      <c r="M29" s="54"/>
      <c r="N29" s="54">
        <f t="shared" si="3"/>
        <v>0</v>
      </c>
      <c r="O29" s="54"/>
      <c r="P29" s="56">
        <f>+'[1]Access-Dez'!M29</f>
        <v>0</v>
      </c>
      <c r="Q29" s="56">
        <f>-'[1]Access-Dez'!N29</f>
        <v>0</v>
      </c>
      <c r="R29" s="56">
        <f t="shared" si="4"/>
        <v>0</v>
      </c>
      <c r="S29" s="56">
        <f>+'[1]Access-Dez'!O29</f>
        <v>0</v>
      </c>
      <c r="T29" s="57">
        <f t="shared" si="0"/>
        <v>0</v>
      </c>
      <c r="U29" s="56">
        <f>+'[1]Access-Dez'!P29</f>
        <v>0</v>
      </c>
      <c r="V29" s="57">
        <f t="shared" si="1"/>
        <v>0</v>
      </c>
      <c r="W29" s="56">
        <f>+'[1]Access-Dez'!Q29</f>
        <v>0</v>
      </c>
      <c r="X29" s="57">
        <f t="shared" si="2"/>
        <v>0</v>
      </c>
    </row>
    <row r="30" spans="1:24" ht="28.5" customHeight="1" thickBot="1" x14ac:dyDescent="0.25">
      <c r="A30" s="18" t="s">
        <v>48</v>
      </c>
      <c r="B30" s="58"/>
      <c r="C30" s="58"/>
      <c r="D30" s="58"/>
      <c r="E30" s="58"/>
      <c r="F30" s="58"/>
      <c r="G30" s="58"/>
      <c r="H30" s="58"/>
      <c r="I30" s="58"/>
      <c r="J30" s="19"/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60">
        <f>SUM(P10:P29)</f>
        <v>184625113.14999998</v>
      </c>
      <c r="Q30" s="60">
        <f>SUM(Q10:Q29)</f>
        <v>-17557.5</v>
      </c>
      <c r="R30" s="60">
        <f>SUM(R10:R29)</f>
        <v>184607555.64999998</v>
      </c>
      <c r="S30" s="60">
        <f>SUM(S10:S29)</f>
        <v>181932371.53</v>
      </c>
      <c r="T30" s="61">
        <f t="shared" si="0"/>
        <v>0.98550880482339576</v>
      </c>
      <c r="U30" s="60">
        <f>SUM(U10:U29)</f>
        <v>176933364.68000001</v>
      </c>
      <c r="V30" s="61">
        <f t="shared" si="1"/>
        <v>0.95842970271189998</v>
      </c>
      <c r="W30" s="60">
        <f>SUM(W10:W29)</f>
        <v>174423870.25</v>
      </c>
      <c r="X30" s="61">
        <f t="shared" si="2"/>
        <v>0.94483603141733064</v>
      </c>
    </row>
    <row r="31" spans="1:24" x14ac:dyDescent="0.2">
      <c r="A31" s="2" t="s">
        <v>49</v>
      </c>
      <c r="B31" s="2"/>
      <c r="C31" s="2"/>
      <c r="D31" s="2"/>
      <c r="E31" s="2"/>
      <c r="F31" s="2"/>
      <c r="G31" s="2"/>
      <c r="H31" s="3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4"/>
      <c r="V31" s="2"/>
      <c r="W31" s="4"/>
      <c r="X31" s="2"/>
    </row>
    <row r="32" spans="1:24" x14ac:dyDescent="0.2">
      <c r="A32" s="2" t="s">
        <v>50</v>
      </c>
      <c r="B32" s="62"/>
      <c r="C32" s="2"/>
      <c r="D32" s="2"/>
      <c r="E32" s="2"/>
      <c r="F32" s="2"/>
      <c r="G32" s="2"/>
      <c r="H32" s="3"/>
      <c r="I32" s="3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  <c r="U32" s="4"/>
      <c r="V32" s="2"/>
      <c r="W32" s="4"/>
      <c r="X32" s="2"/>
    </row>
  </sheetData>
  <mergeCells count="17">
    <mergeCell ref="A30:J3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2024-01-19T19:45:50Z</dcterms:created>
  <dcterms:modified xsi:type="dcterms:W3CDTF">2024-01-19T19:46:30Z</dcterms:modified>
</cp:coreProperties>
</file>