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1 Janeiro\Publicacao internet TRF\Anexo II\090015\"/>
    </mc:Choice>
  </mc:AlternateContent>
  <bookViews>
    <workbookView xWindow="0" yWindow="0" windowWidth="28800" windowHeight="13590"/>
  </bookViews>
  <sheets>
    <sheet name="Jan" sheetId="1" r:id="rId1"/>
  </sheets>
  <externalReferences>
    <externalReference r:id="rId2"/>
  </externalReferences>
  <definedNames>
    <definedName name="_xlnm.Print_Area" localSheetId="0">Jan!$A$1:$X$23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W20" i="1"/>
  <c r="U20" i="1"/>
  <c r="S20" i="1"/>
  <c r="R20" i="1"/>
  <c r="X20" i="1" s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S21" i="1" s="1"/>
  <c r="P10" i="1"/>
  <c r="N10" i="1"/>
  <c r="J10" i="1"/>
  <c r="I10" i="1"/>
  <c r="H10" i="1"/>
  <c r="G10" i="1"/>
  <c r="F10" i="1"/>
  <c r="E10" i="1"/>
  <c r="D10" i="1"/>
  <c r="C10" i="1"/>
  <c r="B10" i="1"/>
  <c r="A10" i="1"/>
  <c r="V14" i="1" l="1"/>
  <c r="T14" i="1"/>
  <c r="X14" i="1"/>
  <c r="T16" i="1"/>
  <c r="V16" i="1"/>
  <c r="R15" i="1"/>
  <c r="R10" i="1"/>
  <c r="R21" i="1" s="1"/>
  <c r="T13" i="1"/>
  <c r="P21" i="1"/>
  <c r="R17" i="1"/>
  <c r="V17" i="1" s="1"/>
  <c r="U21" i="1"/>
  <c r="R12" i="1"/>
  <c r="X12" i="1" s="1"/>
  <c r="R18" i="1"/>
  <c r="T10" i="1"/>
  <c r="T11" i="1"/>
  <c r="V11" i="1"/>
  <c r="X11" i="1"/>
  <c r="T18" i="1"/>
  <c r="X18" i="1"/>
  <c r="V18" i="1"/>
  <c r="X17" i="1"/>
  <c r="X19" i="1"/>
  <c r="V19" i="1"/>
  <c r="T19" i="1"/>
  <c r="X15" i="1"/>
  <c r="V15" i="1"/>
  <c r="T15" i="1"/>
  <c r="X16" i="1"/>
  <c r="T20" i="1"/>
  <c r="W21" i="1"/>
  <c r="V13" i="1"/>
  <c r="V20" i="1"/>
  <c r="T12" i="1" l="1"/>
  <c r="V12" i="1"/>
  <c r="V10" i="1"/>
  <c r="X10" i="1"/>
  <c r="T17" i="1"/>
  <c r="T21" i="1"/>
  <c r="V21" i="1"/>
  <c r="X2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<sst xmlns="http://schemas.openxmlformats.org/spreadsheetml/2006/main" count="55" uniqueCount="51">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</sst>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167" fontId="2" fillId="0" borderId="0" xfId="6" applyNumberFormat="1" applyFont="1" applyAlignment="1">
      <alignment horizontal="right" vertical="center"/>
    </xf>
    <xf numFmtId="0" fontId="2" fillId="0" borderId="0" xfId="1" applyFont="1" applyAlignment="1">
      <alignment vertical="center"/>
    </xf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</sheetNames>
    <sheetDataSet>
      <sheetData sheetId="0"/>
      <sheetData sheetId="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4</v>
          </cell>
          <cell r="M10">
            <v>1610678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18788349</v>
          </cell>
          <cell r="N11">
            <v>3633093.95</v>
          </cell>
          <cell r="O11">
            <v>410631.82</v>
          </cell>
          <cell r="P11">
            <v>406272.65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1J08</v>
          </cell>
          <cell r="H12" t="str">
            <v>CONSTRUCAO DE EDIFICIO-SEDE DA JUSTICA FEDERAL EM NAVIRAI -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99800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10379522.09</v>
          </cell>
          <cell r="N13">
            <v>10379522.09</v>
          </cell>
          <cell r="O13">
            <v>10376773.16</v>
          </cell>
          <cell r="P13">
            <v>8813096.75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209581</v>
          </cell>
          <cell r="N14">
            <v>209581</v>
          </cell>
          <cell r="O14">
            <v>2228.92</v>
          </cell>
          <cell r="P14">
            <v>2228.92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331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4</v>
          </cell>
          <cell r="M15">
            <v>75000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6496091</v>
          </cell>
          <cell r="N16">
            <v>4900000</v>
          </cell>
          <cell r="O16">
            <v>16546.27</v>
          </cell>
          <cell r="P16">
            <v>16546.27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5878022</v>
          </cell>
          <cell r="N17">
            <v>5878022</v>
          </cell>
          <cell r="O17">
            <v>476758.84</v>
          </cell>
          <cell r="P17">
            <v>476758.84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1166661.74</v>
          </cell>
          <cell r="N18">
            <v>1166661.74</v>
          </cell>
          <cell r="O18">
            <v>1166661.74</v>
          </cell>
          <cell r="P18">
            <v>1166661.74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1056</v>
          </cell>
          <cell r="K19" t="str">
            <v>BENEFICIOS DO RPPS DA UNIAO</v>
          </cell>
          <cell r="L19" t="str">
            <v>1</v>
          </cell>
          <cell r="M19">
            <v>2715694.1</v>
          </cell>
          <cell r="N19">
            <v>2715694.1</v>
          </cell>
          <cell r="O19">
            <v>2715694.1</v>
          </cell>
          <cell r="P19">
            <v>2401069.6800000002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28</v>
          </cell>
          <cell r="D20" t="str">
            <v>846</v>
          </cell>
          <cell r="E20" t="str">
            <v>0909</v>
          </cell>
          <cell r="F20" t="str">
            <v>OPERACOES ESPECIAIS: OUTROS ENCARGOS ESPECIAIS</v>
          </cell>
          <cell r="G20" t="str">
            <v>00S6</v>
          </cell>
          <cell r="H20" t="str">
            <v>BENEFICIO ESPECIAL - LEI N. 12.618, DE 2012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17937.98</v>
          </cell>
          <cell r="N20">
            <v>17937.98</v>
          </cell>
          <cell r="O20">
            <v>17937.98</v>
          </cell>
          <cell r="P20">
            <v>17937.98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showGridLines="0" tabSelected="1" view="pageBreakPreview" zoomScale="80" zoomScaleNormal="70" zoomScaleSheetLayoutView="80" workbookViewId="0">
      <selection activeCell="A7" sqref="A7:J7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45292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+'[1]Access-Jan'!A10</f>
        <v>12101</v>
      </c>
      <c r="B10" s="41" t="str">
        <f>+'[1]Access-Jan'!B10</f>
        <v>JUSTICA FEDERAL DE PRIMEIRO GRAU</v>
      </c>
      <c r="C10" s="42" t="str">
        <f>+CONCATENATE('[1]Access-Jan'!C10,".",'[1]Access-Jan'!D10)</f>
        <v>02.061</v>
      </c>
      <c r="D10" s="42" t="str">
        <f>+CONCATENATE('[1]Access-Jan'!E10,".",'[1]Access-Jan'!G10)</f>
        <v>0033.4257</v>
      </c>
      <c r="E10" s="43" t="str">
        <f>+'[1]Access-Jan'!F10</f>
        <v>PROGRAMA DE GESTAO E MANUTENCAO DO PODER JUDICIARIO</v>
      </c>
      <c r="F10" s="44" t="str">
        <f>+'[1]Access-Jan'!H10</f>
        <v>JULGAMENTO DE CAUSAS NA JUSTICA FEDERAL</v>
      </c>
      <c r="G10" s="41" t="str">
        <f>IF('[1]Access-Jan'!I10="1","F","S")</f>
        <v>F</v>
      </c>
      <c r="H10" s="41" t="str">
        <f>+'[1]Access-Jan'!J10</f>
        <v>1000</v>
      </c>
      <c r="I10" s="45" t="str">
        <f>+'[1]Access-Jan'!K10</f>
        <v>RECURSOS LIVRES DA UNIAO</v>
      </c>
      <c r="J10" s="41" t="str">
        <f>+'[1]Access-Jan'!L10</f>
        <v>4</v>
      </c>
      <c r="K10" s="46"/>
      <c r="L10" s="47"/>
      <c r="M10" s="47"/>
      <c r="N10" s="48">
        <f>K10+L10-M10</f>
        <v>0</v>
      </c>
      <c r="O10" s="46">
        <v>0</v>
      </c>
      <c r="P10" s="49">
        <f>+'[1]Access-Jan'!M10</f>
        <v>1610678</v>
      </c>
      <c r="Q10" s="49">
        <v>0</v>
      </c>
      <c r="R10" s="49">
        <f>N10-O10+P10+Q10</f>
        <v>1610678</v>
      </c>
      <c r="S10" s="49">
        <f>+'[1]Access-Jan'!N10</f>
        <v>0</v>
      </c>
      <c r="T10" s="50">
        <f t="shared" ref="T10:T21" si="0">IF(R10&gt;0,S10/R10,0)</f>
        <v>0</v>
      </c>
      <c r="U10" s="49">
        <f>'[1]Access-Jan'!O10</f>
        <v>0</v>
      </c>
      <c r="V10" s="50">
        <f t="shared" ref="V10:V21" si="1">IF(R10&gt;0,U10/R10,0)</f>
        <v>0</v>
      </c>
      <c r="W10" s="49">
        <f>'[1]Access-Jan'!P10</f>
        <v>0</v>
      </c>
      <c r="X10" s="50">
        <f t="shared" ref="X10:X21" si="2">IF(R10&gt;0,W10/R10,0)</f>
        <v>0</v>
      </c>
    </row>
    <row r="11" spans="1:24" ht="28.5" customHeight="1" x14ac:dyDescent="0.2">
      <c r="A11" s="51" t="str">
        <f>+'[1]Access-Jan'!A11</f>
        <v>12101</v>
      </c>
      <c r="B11" s="52" t="str">
        <f>+'[1]Access-Jan'!B11</f>
        <v>JUSTICA FEDERAL DE PRIMEIRO GRAU</v>
      </c>
      <c r="C11" s="51" t="str">
        <f>+CONCATENATE('[1]Access-Jan'!C11,".",'[1]Access-Jan'!D11)</f>
        <v>02.061</v>
      </c>
      <c r="D11" s="51" t="str">
        <f>+CONCATENATE('[1]Access-Jan'!E11,".",'[1]Access-Jan'!G11)</f>
        <v>0033.4257</v>
      </c>
      <c r="E11" s="52" t="str">
        <f>+'[1]Access-Jan'!F11</f>
        <v>PROGRAMA DE GESTAO E MANUTENCAO DO PODER JUDICIARIO</v>
      </c>
      <c r="F11" s="53" t="str">
        <f>+'[1]Access-Jan'!H11</f>
        <v>JULGAMENTO DE CAUSAS NA JUSTICA FEDERAL</v>
      </c>
      <c r="G11" s="51" t="str">
        <f>IF('[1]Access-Jan'!I11="1","F","S")</f>
        <v>F</v>
      </c>
      <c r="H11" s="51" t="str">
        <f>+'[1]Access-Jan'!J11</f>
        <v>1000</v>
      </c>
      <c r="I11" s="52" t="str">
        <f>+'[1]Access-Jan'!K11</f>
        <v>RECURSOS LIVRES DA UNIAO</v>
      </c>
      <c r="J11" s="51" t="str">
        <f>+'[1]Access-Jan'!L11</f>
        <v>3</v>
      </c>
      <c r="K11" s="54"/>
      <c r="L11" s="54"/>
      <c r="M11" s="54"/>
      <c r="N11" s="55">
        <f t="shared" ref="N11:N20" si="3">K11+L11-M11</f>
        <v>0</v>
      </c>
      <c r="O11" s="54">
        <v>0</v>
      </c>
      <c r="P11" s="56">
        <f>+'[1]Access-Jan'!M11</f>
        <v>18788349</v>
      </c>
      <c r="Q11" s="56">
        <v>0</v>
      </c>
      <c r="R11" s="56">
        <f t="shared" ref="R11:R20" si="4">N11-O11+P11+Q11</f>
        <v>18788349</v>
      </c>
      <c r="S11" s="56">
        <f>+'[1]Access-Jan'!N11</f>
        <v>3633093.95</v>
      </c>
      <c r="T11" s="57">
        <f t="shared" si="0"/>
        <v>0.19336951586326187</v>
      </c>
      <c r="U11" s="56">
        <f>'[1]Access-Jan'!O11</f>
        <v>410631.82</v>
      </c>
      <c r="V11" s="57">
        <f t="shared" si="1"/>
        <v>2.1855662783355791E-2</v>
      </c>
      <c r="W11" s="56">
        <f>'[1]Access-Jan'!P11</f>
        <v>406272.65</v>
      </c>
      <c r="X11" s="57">
        <f t="shared" si="2"/>
        <v>2.1623648251371103E-2</v>
      </c>
    </row>
    <row r="12" spans="1:24" ht="28.5" customHeight="1" x14ac:dyDescent="0.2">
      <c r="A12" s="51" t="str">
        <f>+'[1]Access-Jan'!A12</f>
        <v>12101</v>
      </c>
      <c r="B12" s="52" t="str">
        <f>+'[1]Access-Jan'!B12</f>
        <v>JUSTICA FEDERAL DE PRIMEIRO GRAU</v>
      </c>
      <c r="C12" s="51" t="str">
        <f>+CONCATENATE('[1]Access-Jan'!C12,".",'[1]Access-Jan'!D12)</f>
        <v>02.122</v>
      </c>
      <c r="D12" s="51" t="str">
        <f>+CONCATENATE('[1]Access-Jan'!E12,".",'[1]Access-Jan'!G12)</f>
        <v>0033.1J08</v>
      </c>
      <c r="E12" s="52" t="str">
        <f>+'[1]Access-Jan'!F12</f>
        <v>PROGRAMA DE GESTAO E MANUTENCAO DO PODER JUDICIARIO</v>
      </c>
      <c r="F12" s="52" t="str">
        <f>+'[1]Access-Jan'!H12</f>
        <v>CONSTRUCAO DE EDIFICIO-SEDE DA JUSTICA FEDERAL EM NAVIRAI -</v>
      </c>
      <c r="G12" s="51" t="str">
        <f>IF('[1]Access-Jan'!I12="1","F","S")</f>
        <v>F</v>
      </c>
      <c r="H12" s="51" t="str">
        <f>+'[1]Access-Jan'!J12</f>
        <v>1000</v>
      </c>
      <c r="I12" s="52" t="str">
        <f>+'[1]Access-Jan'!K12</f>
        <v>RECURSOS LIVRES DA UNIAO</v>
      </c>
      <c r="J12" s="51" t="str">
        <f>+'[1]Access-Jan'!L12</f>
        <v>4</v>
      </c>
      <c r="K12" s="56"/>
      <c r="L12" s="56"/>
      <c r="M12" s="56"/>
      <c r="N12" s="54">
        <f t="shared" si="3"/>
        <v>0</v>
      </c>
      <c r="O12" s="56">
        <v>0</v>
      </c>
      <c r="P12" s="56">
        <f>+'[1]Access-Jan'!M12</f>
        <v>99800</v>
      </c>
      <c r="Q12" s="56">
        <v>0</v>
      </c>
      <c r="R12" s="56">
        <f t="shared" si="4"/>
        <v>99800</v>
      </c>
      <c r="S12" s="56">
        <f>+'[1]Access-Jan'!N12</f>
        <v>0</v>
      </c>
      <c r="T12" s="57">
        <f t="shared" si="0"/>
        <v>0</v>
      </c>
      <c r="U12" s="56">
        <f>'[1]Access-Jan'!O12</f>
        <v>0</v>
      </c>
      <c r="V12" s="57">
        <f t="shared" si="1"/>
        <v>0</v>
      </c>
      <c r="W12" s="56">
        <f>'[1]Access-Jan'!P12</f>
        <v>0</v>
      </c>
      <c r="X12" s="57">
        <f t="shared" si="2"/>
        <v>0</v>
      </c>
    </row>
    <row r="13" spans="1:24" ht="28.5" customHeight="1" x14ac:dyDescent="0.2">
      <c r="A13" s="51" t="str">
        <f>+'[1]Access-Jan'!A13</f>
        <v>12101</v>
      </c>
      <c r="B13" s="52" t="str">
        <f>+'[1]Access-Jan'!B13</f>
        <v>JUSTICA FEDERAL DE PRIMEIRO GRAU</v>
      </c>
      <c r="C13" s="51" t="str">
        <f>+CONCATENATE('[1]Access-Jan'!C13,".",'[1]Access-Jan'!D13)</f>
        <v>02.122</v>
      </c>
      <c r="D13" s="51" t="str">
        <f>+CONCATENATE('[1]Access-Jan'!E13,".",'[1]Access-Jan'!G13)</f>
        <v>0033.20TP</v>
      </c>
      <c r="E13" s="52" t="str">
        <f>+'[1]Access-Jan'!F13</f>
        <v>PROGRAMA DE GESTAO E MANUTENCAO DO PODER JUDICIARIO</v>
      </c>
      <c r="F13" s="52" t="str">
        <f>+'[1]Access-Jan'!H13</f>
        <v>ATIVOS CIVIS DA UNIAO</v>
      </c>
      <c r="G13" s="51" t="str">
        <f>IF('[1]Access-Jan'!I13="1","F","S")</f>
        <v>F</v>
      </c>
      <c r="H13" s="51" t="str">
        <f>+'[1]Access-Jan'!J13</f>
        <v>1000</v>
      </c>
      <c r="I13" s="52" t="str">
        <f>+'[1]Access-Jan'!K13</f>
        <v>RECURSOS LIVRES DA UNIAO</v>
      </c>
      <c r="J13" s="51" t="str">
        <f>+'[1]Access-Jan'!L13</f>
        <v>1</v>
      </c>
      <c r="K13" s="56"/>
      <c r="L13" s="56"/>
      <c r="M13" s="56"/>
      <c r="N13" s="54">
        <f t="shared" si="3"/>
        <v>0</v>
      </c>
      <c r="O13" s="56">
        <v>0</v>
      </c>
      <c r="P13" s="56">
        <f>+'[1]Access-Jan'!M13</f>
        <v>10379522.09</v>
      </c>
      <c r="Q13" s="56">
        <v>0</v>
      </c>
      <c r="R13" s="56">
        <f t="shared" si="4"/>
        <v>10379522.09</v>
      </c>
      <c r="S13" s="56">
        <f>+'[1]Access-Jan'!N13</f>
        <v>10379522.09</v>
      </c>
      <c r="T13" s="57">
        <f t="shared" si="0"/>
        <v>1</v>
      </c>
      <c r="U13" s="56">
        <f>'[1]Access-Jan'!O13</f>
        <v>10376773.16</v>
      </c>
      <c r="V13" s="57">
        <f t="shared" si="1"/>
        <v>0.99973515832654303</v>
      </c>
      <c r="W13" s="56">
        <f>'[1]Access-Jan'!P13</f>
        <v>8813096.75</v>
      </c>
      <c r="X13" s="57">
        <f t="shared" si="2"/>
        <v>0.84908502275753628</v>
      </c>
    </row>
    <row r="14" spans="1:24" ht="28.5" customHeight="1" x14ac:dyDescent="0.2">
      <c r="A14" s="51" t="str">
        <f>+'[1]Access-Jan'!A14</f>
        <v>12101</v>
      </c>
      <c r="B14" s="52" t="str">
        <f>+'[1]Access-Jan'!B14</f>
        <v>JUSTICA FEDERAL DE PRIMEIRO GRAU</v>
      </c>
      <c r="C14" s="51" t="str">
        <f>+CONCATENATE('[1]Access-Jan'!C14,".",'[1]Access-Jan'!D14)</f>
        <v>02.122</v>
      </c>
      <c r="D14" s="51" t="str">
        <f>+CONCATENATE('[1]Access-Jan'!E14,".",'[1]Access-Jan'!G14)</f>
        <v>0033.216H</v>
      </c>
      <c r="E14" s="52" t="str">
        <f>+'[1]Access-Jan'!F14</f>
        <v>PROGRAMA DE GESTAO E MANUTENCAO DO PODER JUDICIARIO</v>
      </c>
      <c r="F14" s="52" t="str">
        <f>+'[1]Access-Jan'!H14</f>
        <v>AJUDA DE CUSTO PARA MORADIA OU AUXILIO-MORADIA A AGENTES PUB</v>
      </c>
      <c r="G14" s="51" t="str">
        <f>IF('[1]Access-Jan'!I14="1","F","S")</f>
        <v>F</v>
      </c>
      <c r="H14" s="51" t="str">
        <f>+'[1]Access-Jan'!J14</f>
        <v>1000</v>
      </c>
      <c r="I14" s="52" t="str">
        <f>+'[1]Access-Jan'!K14</f>
        <v>RECURSOS LIVRES DA UNIAO</v>
      </c>
      <c r="J14" s="51" t="str">
        <f>+'[1]Access-Jan'!L14</f>
        <v>3</v>
      </c>
      <c r="K14" s="56"/>
      <c r="L14" s="56"/>
      <c r="M14" s="56"/>
      <c r="N14" s="54">
        <f t="shared" si="3"/>
        <v>0</v>
      </c>
      <c r="O14" s="56">
        <v>0</v>
      </c>
      <c r="P14" s="56">
        <f>+'[1]Access-Jan'!M14</f>
        <v>209581</v>
      </c>
      <c r="Q14" s="56">
        <v>0</v>
      </c>
      <c r="R14" s="56">
        <f t="shared" si="4"/>
        <v>209581</v>
      </c>
      <c r="S14" s="56">
        <f>+'[1]Access-Jan'!N14</f>
        <v>209581</v>
      </c>
      <c r="T14" s="57">
        <f t="shared" si="0"/>
        <v>1</v>
      </c>
      <c r="U14" s="56">
        <f>'[1]Access-Jan'!O14</f>
        <v>2228.92</v>
      </c>
      <c r="V14" s="57">
        <f t="shared" si="1"/>
        <v>1.0635124367189774E-2</v>
      </c>
      <c r="W14" s="56">
        <f>'[1]Access-Jan'!P14</f>
        <v>2228.92</v>
      </c>
      <c r="X14" s="57">
        <f t="shared" si="2"/>
        <v>1.0635124367189774E-2</v>
      </c>
    </row>
    <row r="15" spans="1:24" ht="28.5" customHeight="1" x14ac:dyDescent="0.2">
      <c r="A15" s="51" t="str">
        <f>+'[1]Access-Jan'!A15</f>
        <v>12101</v>
      </c>
      <c r="B15" s="52" t="str">
        <f>+'[1]Access-Jan'!B15</f>
        <v>JUSTICA FEDERAL DE PRIMEIRO GRAU</v>
      </c>
      <c r="C15" s="51" t="str">
        <f>+CONCATENATE('[1]Access-Jan'!C15,".",'[1]Access-Jan'!D15)</f>
        <v>02.331</v>
      </c>
      <c r="D15" s="51" t="str">
        <f>+CONCATENATE('[1]Access-Jan'!E15,".",'[1]Access-Jan'!G15)</f>
        <v>0033.2004</v>
      </c>
      <c r="E15" s="52" t="str">
        <f>+'[1]Access-Jan'!F15</f>
        <v>PROGRAMA DE GESTAO E MANUTENCAO DO PODER JUDICIARIO</v>
      </c>
      <c r="F15" s="52" t="str">
        <f>+'[1]Access-Jan'!H15</f>
        <v>ASSISTENCIA MEDICA E ODONTOLOGICA AOS SERVIDORES CIVIS, EMPR</v>
      </c>
      <c r="G15" s="51" t="str">
        <f>IF('[1]Access-Jan'!I15="1","F","S")</f>
        <v>F</v>
      </c>
      <c r="H15" s="51" t="str">
        <f>+'[1]Access-Jan'!J15</f>
        <v>1000</v>
      </c>
      <c r="I15" s="52" t="str">
        <f>+'[1]Access-Jan'!K15</f>
        <v>RECURSOS LIVRES DA UNIAO</v>
      </c>
      <c r="J15" s="51" t="str">
        <f>+'[1]Access-Jan'!L15</f>
        <v>4</v>
      </c>
      <c r="K15" s="54"/>
      <c r="L15" s="54"/>
      <c r="M15" s="54"/>
      <c r="N15" s="54">
        <f t="shared" si="3"/>
        <v>0</v>
      </c>
      <c r="O15" s="54">
        <v>0</v>
      </c>
      <c r="P15" s="56">
        <f>+'[1]Access-Jan'!M15</f>
        <v>75000</v>
      </c>
      <c r="Q15" s="56">
        <v>0</v>
      </c>
      <c r="R15" s="56">
        <f t="shared" si="4"/>
        <v>75000</v>
      </c>
      <c r="S15" s="56">
        <f>+'[1]Access-Jan'!N15</f>
        <v>0</v>
      </c>
      <c r="T15" s="57">
        <f t="shared" si="0"/>
        <v>0</v>
      </c>
      <c r="U15" s="56">
        <f>'[1]Access-Jan'!O15</f>
        <v>0</v>
      </c>
      <c r="V15" s="57">
        <f t="shared" si="1"/>
        <v>0</v>
      </c>
      <c r="W15" s="56">
        <f>'[1]Access-Jan'!P15</f>
        <v>0</v>
      </c>
      <c r="X15" s="57">
        <f t="shared" si="2"/>
        <v>0</v>
      </c>
    </row>
    <row r="16" spans="1:24" ht="28.5" customHeight="1" x14ac:dyDescent="0.2">
      <c r="A16" s="51" t="str">
        <f>+'[1]Access-Jan'!A16</f>
        <v>12101</v>
      </c>
      <c r="B16" s="52" t="str">
        <f>+'[1]Access-Jan'!B16</f>
        <v>JUSTICA FEDERAL DE PRIMEIRO GRAU</v>
      </c>
      <c r="C16" s="51" t="str">
        <f>+CONCATENATE('[1]Access-Jan'!C16,".",'[1]Access-Jan'!D16)</f>
        <v>02.331</v>
      </c>
      <c r="D16" s="51" t="str">
        <f>+CONCATENATE('[1]Access-Jan'!E16,".",'[1]Access-Jan'!G16)</f>
        <v>0033.2004</v>
      </c>
      <c r="E16" s="52" t="str">
        <f>+'[1]Access-Jan'!F16</f>
        <v>PROGRAMA DE GESTAO E MANUTENCAO DO PODER JUDICIARIO</v>
      </c>
      <c r="F16" s="52" t="str">
        <f>+'[1]Access-Jan'!H16</f>
        <v>ASSISTENCIA MEDICA E ODONTOLOGICA AOS SERVIDORES CIVIS, EMPR</v>
      </c>
      <c r="G16" s="51" t="str">
        <f>IF('[1]Access-Jan'!I16="1","F","S")</f>
        <v>F</v>
      </c>
      <c r="H16" s="51" t="str">
        <f>+'[1]Access-Jan'!J16</f>
        <v>1000</v>
      </c>
      <c r="I16" s="52" t="str">
        <f>+'[1]Access-Jan'!K16</f>
        <v>RECURSOS LIVRES DA UNIAO</v>
      </c>
      <c r="J16" s="51" t="str">
        <f>+'[1]Access-Jan'!L16</f>
        <v>3</v>
      </c>
      <c r="K16" s="56"/>
      <c r="L16" s="56"/>
      <c r="M16" s="56"/>
      <c r="N16" s="54">
        <f t="shared" si="3"/>
        <v>0</v>
      </c>
      <c r="O16" s="56">
        <v>0</v>
      </c>
      <c r="P16" s="56">
        <f>+'[1]Access-Jan'!M16</f>
        <v>6496091</v>
      </c>
      <c r="Q16" s="56">
        <v>0</v>
      </c>
      <c r="R16" s="56">
        <f t="shared" si="4"/>
        <v>6496091</v>
      </c>
      <c r="S16" s="56">
        <f>+'[1]Access-Jan'!N16</f>
        <v>4900000</v>
      </c>
      <c r="T16" s="57">
        <f t="shared" si="0"/>
        <v>0.75429977812810811</v>
      </c>
      <c r="U16" s="56">
        <f>'[1]Access-Jan'!O16</f>
        <v>16546.27</v>
      </c>
      <c r="V16" s="57">
        <f t="shared" si="1"/>
        <v>2.5471117938464841E-3</v>
      </c>
      <c r="W16" s="56">
        <f>'[1]Access-Jan'!P16</f>
        <v>16546.27</v>
      </c>
      <c r="X16" s="57">
        <f t="shared" si="2"/>
        <v>2.5471117938464841E-3</v>
      </c>
    </row>
    <row r="17" spans="1:26" ht="28.5" customHeight="1" x14ac:dyDescent="0.2">
      <c r="A17" s="51" t="str">
        <f>+'[1]Access-Jan'!A17</f>
        <v>12101</v>
      </c>
      <c r="B17" s="52" t="str">
        <f>+'[1]Access-Jan'!B17</f>
        <v>JUSTICA FEDERAL DE PRIMEIRO GRAU</v>
      </c>
      <c r="C17" s="51" t="str">
        <f>+CONCATENATE('[1]Access-Jan'!C17,".",'[1]Access-Jan'!D17)</f>
        <v>02.331</v>
      </c>
      <c r="D17" s="51" t="str">
        <f>+CONCATENATE('[1]Access-Jan'!E17,".",'[1]Access-Jan'!G17)</f>
        <v>0033.212B</v>
      </c>
      <c r="E17" s="52" t="str">
        <f>+'[1]Access-Jan'!F17</f>
        <v>PROGRAMA DE GESTAO E MANUTENCAO DO PODER JUDICIARIO</v>
      </c>
      <c r="F17" s="52" t="str">
        <f>+'[1]Access-Jan'!H17</f>
        <v>BENEFICIOS OBRIGATORIOS AOS SERVIDORES CIVIS, EMPREGADOS, MI</v>
      </c>
      <c r="G17" s="51" t="str">
        <f>IF('[1]Access-Jan'!I17="1","F","S")</f>
        <v>F</v>
      </c>
      <c r="H17" s="51" t="str">
        <f>+'[1]Access-Jan'!J17</f>
        <v>1000</v>
      </c>
      <c r="I17" s="52" t="str">
        <f>+'[1]Access-Jan'!K17</f>
        <v>RECURSOS LIVRES DA UNIAO</v>
      </c>
      <c r="J17" s="51" t="str">
        <f>+'[1]Access-Jan'!L17</f>
        <v>3</v>
      </c>
      <c r="K17" s="56"/>
      <c r="L17" s="56"/>
      <c r="M17" s="56"/>
      <c r="N17" s="54">
        <f t="shared" si="3"/>
        <v>0</v>
      </c>
      <c r="O17" s="56">
        <v>0</v>
      </c>
      <c r="P17" s="56">
        <f>+'[1]Access-Jan'!M17</f>
        <v>5878022</v>
      </c>
      <c r="Q17" s="56">
        <v>0</v>
      </c>
      <c r="R17" s="56">
        <f t="shared" si="4"/>
        <v>5878022</v>
      </c>
      <c r="S17" s="56">
        <f>+'[1]Access-Jan'!N17</f>
        <v>5878022</v>
      </c>
      <c r="T17" s="57">
        <f t="shared" si="0"/>
        <v>1</v>
      </c>
      <c r="U17" s="56">
        <f>'[1]Access-Jan'!O17</f>
        <v>476758.84</v>
      </c>
      <c r="V17" s="57">
        <f t="shared" si="1"/>
        <v>8.1108719906118079E-2</v>
      </c>
      <c r="W17" s="56">
        <f>'[1]Access-Jan'!P17</f>
        <v>476758.84</v>
      </c>
      <c r="X17" s="57">
        <f t="shared" si="2"/>
        <v>8.1108719906118079E-2</v>
      </c>
    </row>
    <row r="18" spans="1:26" ht="28.5" customHeight="1" x14ac:dyDescent="0.2">
      <c r="A18" s="51" t="str">
        <f>+'[1]Access-Jan'!A18</f>
        <v>12101</v>
      </c>
      <c r="B18" s="52" t="str">
        <f>+'[1]Access-Jan'!B18</f>
        <v>JUSTICA FEDERAL DE PRIMEIRO GRAU</v>
      </c>
      <c r="C18" s="51" t="str">
        <f>+CONCATENATE('[1]Access-Jan'!C18,".",'[1]Access-Jan'!D18)</f>
        <v>02.846</v>
      </c>
      <c r="D18" s="51" t="str">
        <f>+CONCATENATE('[1]Access-Jan'!E18,".",'[1]Access-Jan'!G18)</f>
        <v>0033.09HB</v>
      </c>
      <c r="E18" s="52" t="str">
        <f>+'[1]Access-Jan'!F18</f>
        <v>PROGRAMA DE GESTAO E MANUTENCAO DO PODER JUDICIARIO</v>
      </c>
      <c r="F18" s="52" t="str">
        <f>+'[1]Access-Jan'!H18</f>
        <v>CONTRIBUICAO DA UNIAO, DE SUAS AUTARQUIAS E FUNDACOES PARA O</v>
      </c>
      <c r="G18" s="51" t="str">
        <f>IF('[1]Access-Jan'!I18="1","F","S")</f>
        <v>F</v>
      </c>
      <c r="H18" s="51" t="str">
        <f>+'[1]Access-Jan'!J18</f>
        <v>1000</v>
      </c>
      <c r="I18" s="52" t="str">
        <f>+'[1]Access-Jan'!K18</f>
        <v>RECURSOS LIVRES DA UNIAO</v>
      </c>
      <c r="J18" s="51" t="str">
        <f>+'[1]Access-Jan'!L18</f>
        <v>1</v>
      </c>
      <c r="K18" s="56"/>
      <c r="L18" s="56"/>
      <c r="M18" s="56"/>
      <c r="N18" s="54">
        <f t="shared" si="3"/>
        <v>0</v>
      </c>
      <c r="O18" s="56">
        <v>0</v>
      </c>
      <c r="P18" s="56">
        <f>+'[1]Access-Jan'!M18</f>
        <v>1166661.74</v>
      </c>
      <c r="Q18" s="56">
        <v>0</v>
      </c>
      <c r="R18" s="56">
        <f t="shared" si="4"/>
        <v>1166661.74</v>
      </c>
      <c r="S18" s="56">
        <f>+'[1]Access-Jan'!N18</f>
        <v>1166661.74</v>
      </c>
      <c r="T18" s="57">
        <f t="shared" si="0"/>
        <v>1</v>
      </c>
      <c r="U18" s="56">
        <f>'[1]Access-Jan'!O18</f>
        <v>1166661.74</v>
      </c>
      <c r="V18" s="57">
        <f t="shared" si="1"/>
        <v>1</v>
      </c>
      <c r="W18" s="56">
        <f>'[1]Access-Jan'!P18</f>
        <v>1166661.74</v>
      </c>
      <c r="X18" s="57">
        <f t="shared" si="2"/>
        <v>1</v>
      </c>
    </row>
    <row r="19" spans="1:26" ht="28.5" customHeight="1" x14ac:dyDescent="0.2">
      <c r="A19" s="51" t="str">
        <f>+'[1]Access-Jan'!A19</f>
        <v>12101</v>
      </c>
      <c r="B19" s="52" t="str">
        <f>+'[1]Access-Jan'!B19</f>
        <v>JUSTICA FEDERAL DE PRIMEIRO GRAU</v>
      </c>
      <c r="C19" s="51" t="str">
        <f>+CONCATENATE('[1]Access-Jan'!C19,".",'[1]Access-Jan'!D19)</f>
        <v>09.272</v>
      </c>
      <c r="D19" s="51" t="str">
        <f>+CONCATENATE('[1]Access-Jan'!E19,".",'[1]Access-Jan'!G19)</f>
        <v>0033.0181</v>
      </c>
      <c r="E19" s="52" t="str">
        <f>+'[1]Access-Jan'!F19</f>
        <v>PROGRAMA DE GESTAO E MANUTENCAO DO PODER JUDICIARIO</v>
      </c>
      <c r="F19" s="52" t="str">
        <f>+'[1]Access-Jan'!H19</f>
        <v>APOSENTADORIAS E PENSOES CIVIS DA UNIAO</v>
      </c>
      <c r="G19" s="51" t="str">
        <f>IF('[1]Access-Jan'!I19="1","F","S")</f>
        <v>S</v>
      </c>
      <c r="H19" s="51" t="str">
        <f>+'[1]Access-Jan'!J19</f>
        <v>1056</v>
      </c>
      <c r="I19" s="52" t="str">
        <f>+'[1]Access-Jan'!K19</f>
        <v>BENEFICIOS DO RPPS DA UNIAO</v>
      </c>
      <c r="J19" s="51" t="str">
        <f>+'[1]Access-Jan'!L19</f>
        <v>1</v>
      </c>
      <c r="K19" s="56"/>
      <c r="L19" s="56"/>
      <c r="M19" s="56"/>
      <c r="N19" s="54">
        <f t="shared" si="3"/>
        <v>0</v>
      </c>
      <c r="O19" s="56">
        <v>0</v>
      </c>
      <c r="P19" s="56">
        <f>+'[1]Access-Jan'!M19</f>
        <v>2715694.1</v>
      </c>
      <c r="Q19" s="56">
        <v>0</v>
      </c>
      <c r="R19" s="56">
        <f t="shared" si="4"/>
        <v>2715694.1</v>
      </c>
      <c r="S19" s="56">
        <f>+'[1]Access-Jan'!N19</f>
        <v>2715694.1</v>
      </c>
      <c r="T19" s="57">
        <f t="shared" si="0"/>
        <v>1</v>
      </c>
      <c r="U19" s="56">
        <f>'[1]Access-Jan'!O19</f>
        <v>2715694.1</v>
      </c>
      <c r="V19" s="57">
        <f t="shared" si="1"/>
        <v>1</v>
      </c>
      <c r="W19" s="56">
        <f>'[1]Access-Jan'!P19</f>
        <v>2401069.6800000002</v>
      </c>
      <c r="X19" s="57">
        <f t="shared" si="2"/>
        <v>0.88414585427718095</v>
      </c>
    </row>
    <row r="20" spans="1:26" ht="28.5" customHeight="1" thickBot="1" x14ac:dyDescent="0.25">
      <c r="A20" s="51" t="str">
        <f>+'[1]Access-Jan'!A20</f>
        <v>12101</v>
      </c>
      <c r="B20" s="52" t="str">
        <f>+'[1]Access-Jan'!B20</f>
        <v>JUSTICA FEDERAL DE PRIMEIRO GRAU</v>
      </c>
      <c r="C20" s="51" t="str">
        <f>+CONCATENATE('[1]Access-Jan'!C20,".",'[1]Access-Jan'!D20)</f>
        <v>28.846</v>
      </c>
      <c r="D20" s="51" t="str">
        <f>+CONCATENATE('[1]Access-Jan'!E20,".",'[1]Access-Jan'!G20)</f>
        <v>0909.00S6</v>
      </c>
      <c r="E20" s="52" t="str">
        <f>+'[1]Access-Jan'!F20</f>
        <v>OPERACOES ESPECIAIS: OUTROS ENCARGOS ESPECIAIS</v>
      </c>
      <c r="F20" s="52" t="str">
        <f>+'[1]Access-Jan'!H20</f>
        <v>BENEFICIO ESPECIAL - LEI N. 12.618, DE 2012</v>
      </c>
      <c r="G20" s="51" t="str">
        <f>IF('[1]Access-Jan'!I20="1","F","S")</f>
        <v>F</v>
      </c>
      <c r="H20" s="51" t="str">
        <f>+'[1]Access-Jan'!J20</f>
        <v>1000</v>
      </c>
      <c r="I20" s="52" t="str">
        <f>+'[1]Access-Jan'!K20</f>
        <v>RECURSOS LIVRES DA UNIAO</v>
      </c>
      <c r="J20" s="51" t="str">
        <f>+'[1]Access-Jan'!L20</f>
        <v>1</v>
      </c>
      <c r="K20" s="56"/>
      <c r="L20" s="56"/>
      <c r="M20" s="56"/>
      <c r="N20" s="54">
        <f t="shared" si="3"/>
        <v>0</v>
      </c>
      <c r="O20" s="56">
        <v>0</v>
      </c>
      <c r="P20" s="56">
        <f>+'[1]Access-Jan'!M20</f>
        <v>17937.98</v>
      </c>
      <c r="Q20" s="56">
        <v>0</v>
      </c>
      <c r="R20" s="56">
        <f t="shared" si="4"/>
        <v>17937.98</v>
      </c>
      <c r="S20" s="56">
        <f>+'[1]Access-Jan'!N20</f>
        <v>17937.98</v>
      </c>
      <c r="T20" s="57">
        <f t="shared" si="0"/>
        <v>1</v>
      </c>
      <c r="U20" s="56">
        <f>'[1]Access-Jan'!O20</f>
        <v>17937.98</v>
      </c>
      <c r="V20" s="57">
        <f t="shared" si="1"/>
        <v>1</v>
      </c>
      <c r="W20" s="56">
        <f>'[1]Access-Jan'!P20</f>
        <v>17937.98</v>
      </c>
      <c r="X20" s="57">
        <f t="shared" si="2"/>
        <v>1</v>
      </c>
    </row>
    <row r="21" spans="1:26" ht="28.5" customHeight="1" thickBot="1" x14ac:dyDescent="0.25">
      <c r="A21" s="18" t="s">
        <v>48</v>
      </c>
      <c r="B21" s="58"/>
      <c r="C21" s="58"/>
      <c r="D21" s="58"/>
      <c r="E21" s="58"/>
      <c r="F21" s="58"/>
      <c r="G21" s="58"/>
      <c r="H21" s="58"/>
      <c r="I21" s="58"/>
      <c r="J21" s="19"/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60">
        <f>SUM(P10:P20)</f>
        <v>47437336.910000004</v>
      </c>
      <c r="Q21" s="60">
        <f>SUM(Q10:Q20)</f>
        <v>0</v>
      </c>
      <c r="R21" s="60">
        <f>SUM(R10:R20)</f>
        <v>47437336.910000004</v>
      </c>
      <c r="S21" s="60">
        <f>SUM(S10:S20)</f>
        <v>28900512.859999999</v>
      </c>
      <c r="T21" s="61">
        <f t="shared" si="0"/>
        <v>0.60923556722484651</v>
      </c>
      <c r="U21" s="60">
        <f>SUM(U10:U20)</f>
        <v>15183232.83</v>
      </c>
      <c r="V21" s="61">
        <f t="shared" si="1"/>
        <v>0.32006924964624872</v>
      </c>
      <c r="W21" s="60">
        <f>SUM(W10:W20)</f>
        <v>13300572.83</v>
      </c>
      <c r="X21" s="61">
        <f t="shared" si="2"/>
        <v>0.28038194587597476</v>
      </c>
    </row>
    <row r="22" spans="1:26" x14ac:dyDescent="0.2">
      <c r="A22" s="2" t="s">
        <v>49</v>
      </c>
      <c r="B22" s="2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  <row r="23" spans="1:26" x14ac:dyDescent="0.2">
      <c r="A23" s="2" t="s">
        <v>50</v>
      </c>
      <c r="B23" s="6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6" ht="15.95" customHeight="1" x14ac:dyDescent="0.2"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6" x14ac:dyDescent="0.2">
      <c r="N25" s="67"/>
      <c r="O25" s="65"/>
      <c r="P25" s="66"/>
      <c r="Q25" s="66"/>
      <c r="R25" s="66"/>
      <c r="S25" s="66"/>
      <c r="T25" s="66"/>
      <c r="U25" s="66"/>
      <c r="V25" s="66"/>
      <c r="W25" s="66"/>
      <c r="X25" s="67"/>
      <c r="Y25" s="64"/>
      <c r="Z25" s="64"/>
    </row>
    <row r="26" spans="1:26" x14ac:dyDescent="0.2"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4"/>
      <c r="Z26" s="64"/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2024-02-19T18:27:13Z</dcterms:created>
  <dcterms:modified xsi:type="dcterms:W3CDTF">2024-02-19T18:27:54Z</dcterms:modified>
</cp:coreProperties>
</file>