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stos\My Documents\Ano de 2022\Relatório Final - Publicações\03 - Março\Publicacao internet TRF\Anexo II\090017\"/>
    </mc:Choice>
  </mc:AlternateContent>
  <bookViews>
    <workbookView xWindow="0" yWindow="0" windowWidth="24000" windowHeight="9075"/>
  </bookViews>
  <sheets>
    <sheet name="Mar" sheetId="1" r:id="rId1"/>
  </sheets>
  <externalReferences>
    <externalReference r:id="rId2"/>
  </externalReferences>
  <definedNames>
    <definedName name="_xlnm.Print_Area" localSheetId="0">Mar!$A$1:$X$25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2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13" i="1" l="1"/>
  <c r="X13" i="1" s="1"/>
  <c r="R14" i="1"/>
  <c r="R17" i="1"/>
  <c r="T17" i="1" s="1"/>
  <c r="R18" i="1"/>
  <c r="T18" i="1" s="1"/>
  <c r="R15" i="1"/>
  <c r="V15" i="1" s="1"/>
  <c r="R16" i="1"/>
  <c r="X16" i="1" s="1"/>
  <c r="X20" i="1"/>
  <c r="V20" i="1"/>
  <c r="T20" i="1"/>
  <c r="V16" i="1"/>
  <c r="X15" i="1"/>
  <c r="X22" i="1"/>
  <c r="V22" i="1"/>
  <c r="T22" i="1"/>
  <c r="V17" i="1"/>
  <c r="T13" i="1"/>
  <c r="V13" i="1"/>
  <c r="X14" i="1"/>
  <c r="V14" i="1"/>
  <c r="T14" i="1"/>
  <c r="V12" i="1"/>
  <c r="T12" i="1"/>
  <c r="X12" i="1"/>
  <c r="X10" i="1"/>
  <c r="V10" i="1"/>
  <c r="T10" i="1"/>
  <c r="R23" i="1"/>
  <c r="X11" i="1"/>
  <c r="V11" i="1"/>
  <c r="T11" i="1"/>
  <c r="T19" i="1"/>
  <c r="S23" i="1"/>
  <c r="Q23" i="1"/>
  <c r="V19" i="1"/>
  <c r="U23" i="1"/>
  <c r="W23" i="1"/>
  <c r="T21" i="1"/>
  <c r="V21" i="1"/>
  <c r="T16" i="1" l="1"/>
  <c r="X18" i="1"/>
  <c r="V18" i="1"/>
  <c r="X17" i="1"/>
  <c r="T15" i="1"/>
  <c r="X23" i="1"/>
  <c r="V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<sst xmlns="http://schemas.openxmlformats.org/spreadsheetml/2006/main" count="55" uniqueCount="51">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</sst>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Fill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Fill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 2" xfId="2"/>
    <cellStyle name="Porcentagem 11 2" xfId="1"/>
    <cellStyle name="Porcentagem 2 2" xfId="3"/>
    <cellStyle name="Vírgul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ustos/My%20Documents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3678861</v>
          </cell>
          <cell r="P10">
            <v>3574507.73</v>
          </cell>
          <cell r="Q10">
            <v>3573905.4</v>
          </cell>
          <cell r="R10">
            <v>3573858.39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44633853</v>
          </cell>
          <cell r="P11">
            <v>147006</v>
          </cell>
          <cell r="Q11">
            <v>1029</v>
          </cell>
          <cell r="R11">
            <v>1029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135444674</v>
          </cell>
          <cell r="O12">
            <v>130383.79</v>
          </cell>
          <cell r="P12">
            <v>110488409.38</v>
          </cell>
          <cell r="Q12">
            <v>11207867.48</v>
          </cell>
          <cell r="R12">
            <v>10909889.32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18344366.800000001</v>
          </cell>
          <cell r="Q13">
            <v>3023847.64</v>
          </cell>
          <cell r="R13">
            <v>3023847.64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282987878.38</v>
          </cell>
          <cell r="P14">
            <v>282987878.38</v>
          </cell>
          <cell r="Q14">
            <v>282955931.91000003</v>
          </cell>
          <cell r="R14">
            <v>276666809.69999999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25233</v>
          </cell>
          <cell r="R15">
            <v>25233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P16">
            <v>1570578.67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44740742</v>
          </cell>
          <cell r="P18">
            <v>30601380</v>
          </cell>
          <cell r="Q18">
            <v>6548621.7599999998</v>
          </cell>
          <cell r="R18">
            <v>4240603.1900000004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55842219.32</v>
          </cell>
          <cell r="P19">
            <v>54697570.710000001</v>
          </cell>
          <cell r="Q19">
            <v>13833883.369999999</v>
          </cell>
          <cell r="R19">
            <v>13833883.369999999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54428467.140000001</v>
          </cell>
          <cell r="P20">
            <v>54428467.140000001</v>
          </cell>
          <cell r="Q20">
            <v>54428467.140000001</v>
          </cell>
          <cell r="R20">
            <v>54428467.140000001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0156</v>
          </cell>
          <cell r="K21" t="str">
            <v>CONTRIB.DO SERV.PARA O PLANO SEG.SOC.SERV.PUB</v>
          </cell>
          <cell r="L21" t="str">
            <v>1</v>
          </cell>
          <cell r="M21">
            <v>74892450.650000006</v>
          </cell>
          <cell r="P21">
            <v>74892450.650000006</v>
          </cell>
          <cell r="Q21">
            <v>74881260.75</v>
          </cell>
          <cell r="R21">
            <v>72108566.569999993</v>
          </cell>
        </row>
        <row r="22">
          <cell r="A22" t="str">
            <v>63101</v>
          </cell>
          <cell r="B22" t="str">
            <v>ADVOCACIA-GERAL DA UNIAO - AGU</v>
          </cell>
          <cell r="C22" t="str">
            <v>03</v>
          </cell>
          <cell r="D22" t="str">
            <v>092</v>
          </cell>
          <cell r="E22" t="str">
            <v>4005</v>
          </cell>
          <cell r="F22" t="str">
            <v>PROTECAO JURIDICA DA UNIAO</v>
          </cell>
          <cell r="G22" t="str">
            <v>2674</v>
          </cell>
          <cell r="H22" t="str">
            <v>REPRESENTACAO JUDICIAL E EXTRAJUDICIAL DA UNIAO E SUAS AUTAR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N22">
            <v>17147.28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85" zoomScaleSheetLayoutView="85" workbookViewId="0">
      <selection activeCell="B4" sqref="B4"/>
    </sheetView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28515625" customWidth="1"/>
    <col min="17" max="17" width="11.42578125" customWidth="1"/>
    <col min="18" max="18" width="17" customWidth="1"/>
    <col min="19" max="19" width="19.85546875" customWidth="1"/>
    <col min="20" max="20" width="12" customWidth="1"/>
    <col min="21" max="21" width="15.28515625" customWidth="1"/>
    <col min="23" max="23" width="14.8554687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44621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CONCATENATE('[1]Access-Mar'!C10,".",'[1]Access-Mar'!D10)</f>
        <v>02.061</v>
      </c>
      <c r="D10" s="39" t="str">
        <f>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PRIMARIOS DE LIVRE APLICACAO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'[1]Access-Mar'!M10</f>
        <v>3678861</v>
      </c>
      <c r="Q10" s="46">
        <f>'[1]Access-Mar'!N10-'[1]Access-Mar'!O10</f>
        <v>0</v>
      </c>
      <c r="R10" s="46">
        <f t="shared" ref="R10:R22" si="0">N10-O10+P10+Q10</f>
        <v>3678861</v>
      </c>
      <c r="S10" s="46">
        <f>'[1]Access-Mar'!P10</f>
        <v>3574507.73</v>
      </c>
      <c r="T10" s="47">
        <f t="shared" ref="T10:T23" si="1">IF(R10&gt;0,S10/R10,0)</f>
        <v>0.97163435367631446</v>
      </c>
      <c r="U10" s="46">
        <f>'[1]Access-Mar'!Q10</f>
        <v>3573905.4</v>
      </c>
      <c r="V10" s="47">
        <f t="shared" ref="V10:V23" si="2">IF(R10&gt;0,U10/R10,0)</f>
        <v>0.97147062637049886</v>
      </c>
      <c r="W10" s="46">
        <f>'[1]Access-Mar'!R10</f>
        <v>3573858.39</v>
      </c>
      <c r="X10" s="47">
        <f t="shared" ref="X10:X23" si="3">IF(R10&gt;0,W10/R10,0)</f>
        <v>0.97145784795891998</v>
      </c>
    </row>
    <row r="11" spans="1:24" ht="30.75" customHeight="1" x14ac:dyDescent="0.2">
      <c r="A11" s="48" t="str">
        <f>+'[1]Access-Mar'!A11</f>
        <v>12101</v>
      </c>
      <c r="B11" s="49" t="str">
        <f>+'[1]Access-Mar'!B11</f>
        <v>JUSTICA FEDERAL DE PRIMEIRO GRAU</v>
      </c>
      <c r="C11" s="48" t="str">
        <f>CONCATENATE('[1]Access-Mar'!C11,".",'[1]Access-Mar'!D11)</f>
        <v>02.061</v>
      </c>
      <c r="D11" s="48" t="str">
        <f>CONCATENATE('[1]Access-Mar'!E11,".",'[1]Access-Mar'!G11)</f>
        <v>0033.4257</v>
      </c>
      <c r="E11" s="49" t="str">
        <f>+'[1]Access-Mar'!F11</f>
        <v>PROGRAMA DE GESTAO E MANUTENCAO DO PODER JUDICIARIO</v>
      </c>
      <c r="F11" s="50" t="str">
        <f>+'[1]Access-Mar'!H11</f>
        <v>JULGAMENTO DE CAUSAS NA JUSTICA FEDERAL</v>
      </c>
      <c r="G11" s="48" t="str">
        <f>IF('[1]Access-Mar'!I11="1","F","S")</f>
        <v>F</v>
      </c>
      <c r="H11" s="48" t="str">
        <f>+'[1]Access-Mar'!J11</f>
        <v>0100</v>
      </c>
      <c r="I11" s="49" t="str">
        <f>+'[1]Access-Mar'!K11</f>
        <v>RECURSOS PRIMARIOS DE LIVRE APLICACAO</v>
      </c>
      <c r="J11" s="48" t="str">
        <f>+'[1]Access-Mar'!L11</f>
        <v>4</v>
      </c>
      <c r="K11" s="51"/>
      <c r="L11" s="51"/>
      <c r="M11" s="51"/>
      <c r="N11" s="52">
        <v>0</v>
      </c>
      <c r="O11" s="51"/>
      <c r="P11" s="53">
        <f>'[1]Access-Mar'!M11</f>
        <v>44633853</v>
      </c>
      <c r="Q11" s="54">
        <f>'[1]Access-Mar'!N11-'[1]Access-Mar'!O11</f>
        <v>0</v>
      </c>
      <c r="R11" s="54">
        <f t="shared" si="0"/>
        <v>44633853</v>
      </c>
      <c r="S11" s="54">
        <f>'[1]Access-Mar'!P11</f>
        <v>147006</v>
      </c>
      <c r="T11" s="55">
        <f t="shared" si="1"/>
        <v>3.2935986951428999E-3</v>
      </c>
      <c r="U11" s="54">
        <f>'[1]Access-Mar'!Q11</f>
        <v>1029</v>
      </c>
      <c r="V11" s="55">
        <f t="shared" si="2"/>
        <v>2.3054249876209432E-5</v>
      </c>
      <c r="W11" s="54">
        <f>'[1]Access-Mar'!R11</f>
        <v>1029</v>
      </c>
      <c r="X11" s="55">
        <f t="shared" si="3"/>
        <v>2.3054249876209432E-5</v>
      </c>
    </row>
    <row r="12" spans="1:24" ht="30.75" customHeight="1" x14ac:dyDescent="0.2">
      <c r="A12" s="48" t="str">
        <f>+'[1]Access-Mar'!A12</f>
        <v>12101</v>
      </c>
      <c r="B12" s="49" t="str">
        <f>+'[1]Access-Mar'!B12</f>
        <v>JUSTICA FEDERAL DE PRIMEIRO GRAU</v>
      </c>
      <c r="C12" s="48" t="str">
        <f>CONCATENATE('[1]Access-Mar'!C12,".",'[1]Access-Mar'!D12)</f>
        <v>02.061</v>
      </c>
      <c r="D12" s="48" t="str">
        <f>CONCATENATE('[1]Access-Mar'!E12,".",'[1]Access-Mar'!G12)</f>
        <v>0033.4257</v>
      </c>
      <c r="E12" s="49" t="str">
        <f>+'[1]Access-Mar'!F12</f>
        <v>PROGRAMA DE GESTAO E MANUTENCAO DO PODER JUDICIARIO</v>
      </c>
      <c r="F12" s="49" t="str">
        <f>+'[1]Access-Mar'!H12</f>
        <v>JULGAMENTO DE CAUSAS NA JUSTICA FEDERAL</v>
      </c>
      <c r="G12" s="48" t="str">
        <f>IF('[1]Access-Mar'!I12="1","F","S")</f>
        <v>F</v>
      </c>
      <c r="H12" s="48" t="str">
        <f>+'[1]Access-Mar'!J12</f>
        <v>0100</v>
      </c>
      <c r="I12" s="49" t="str">
        <f>+'[1]Access-Mar'!K12</f>
        <v>RECURSOS PRIMARIOS DE LIVRE APLICACAO</v>
      </c>
      <c r="J12" s="48" t="str">
        <f>+'[1]Access-Mar'!L12</f>
        <v>3</v>
      </c>
      <c r="K12" s="54"/>
      <c r="L12" s="54"/>
      <c r="M12" s="54"/>
      <c r="N12" s="51">
        <v>0</v>
      </c>
      <c r="O12" s="54"/>
      <c r="P12" s="53">
        <f>'[1]Access-Mar'!M12</f>
        <v>135444674</v>
      </c>
      <c r="Q12" s="54">
        <f>'[1]Access-Mar'!N12-'[1]Access-Mar'!O12</f>
        <v>-130383.79</v>
      </c>
      <c r="R12" s="54">
        <f t="shared" si="0"/>
        <v>135314290.21000001</v>
      </c>
      <c r="S12" s="54">
        <f>'[1]Access-Mar'!P12</f>
        <v>110488409.38</v>
      </c>
      <c r="T12" s="55">
        <f t="shared" si="1"/>
        <v>0.81653171448875306</v>
      </c>
      <c r="U12" s="54">
        <f>'[1]Access-Mar'!Q12</f>
        <v>11207867.48</v>
      </c>
      <c r="V12" s="55">
        <f t="shared" si="2"/>
        <v>8.2828409790318774E-2</v>
      </c>
      <c r="W12" s="54">
        <f>'[1]Access-Mar'!R12</f>
        <v>10909889.32</v>
      </c>
      <c r="X12" s="55">
        <f t="shared" si="3"/>
        <v>8.0626290860104116E-2</v>
      </c>
    </row>
    <row r="13" spans="1:24" ht="30.75" customHeight="1" x14ac:dyDescent="0.2">
      <c r="A13" s="48" t="str">
        <f>+'[1]Access-Mar'!A13</f>
        <v>12101</v>
      </c>
      <c r="B13" s="49" t="str">
        <f>+'[1]Access-Mar'!B13</f>
        <v>JUSTICA FEDERAL DE PRIMEIRO GRAU</v>
      </c>
      <c r="C13" s="48" t="str">
        <f>CONCATENATE('[1]Access-Mar'!C13,".",'[1]Access-Mar'!D13)</f>
        <v>02.061</v>
      </c>
      <c r="D13" s="48" t="str">
        <f>CONCATENATE('[1]Access-Mar'!E13,".",'[1]Access-Mar'!G13)</f>
        <v>0033.4257</v>
      </c>
      <c r="E13" s="49" t="str">
        <f>+'[1]Access-Mar'!F13</f>
        <v>PROGRAMA DE GESTAO E MANUTENCAO DO PODER JUDICIARIO</v>
      </c>
      <c r="F13" s="49" t="str">
        <f>+'[1]Access-Mar'!H13</f>
        <v>JULGAMENTO DE CAUSAS NA JUSTICA FEDERAL</v>
      </c>
      <c r="G13" s="48" t="str">
        <f>IF('[1]Access-Mar'!I13="1","F","S")</f>
        <v>F</v>
      </c>
      <c r="H13" s="48" t="str">
        <f>+'[1]Access-Mar'!J13</f>
        <v>0127</v>
      </c>
      <c r="I13" s="49" t="str">
        <f>+'[1]Access-Mar'!K13</f>
        <v>CUSTAS JUDICIAIS</v>
      </c>
      <c r="J13" s="48" t="str">
        <f>+'[1]Access-Mar'!L13</f>
        <v>3</v>
      </c>
      <c r="K13" s="54"/>
      <c r="L13" s="54"/>
      <c r="M13" s="54"/>
      <c r="N13" s="51">
        <v>0</v>
      </c>
      <c r="O13" s="54"/>
      <c r="P13" s="53">
        <f>'[1]Access-Mar'!M13</f>
        <v>18452563</v>
      </c>
      <c r="Q13" s="54">
        <f>'[1]Access-Mar'!N13-'[1]Access-Mar'!O13</f>
        <v>0</v>
      </c>
      <c r="R13" s="54">
        <f t="shared" si="0"/>
        <v>18452563</v>
      </c>
      <c r="S13" s="54">
        <f>'[1]Access-Mar'!P13</f>
        <v>18344366.800000001</v>
      </c>
      <c r="T13" s="55">
        <f t="shared" si="1"/>
        <v>0.99413652184794066</v>
      </c>
      <c r="U13" s="54">
        <f>'[1]Access-Mar'!Q13</f>
        <v>3023847.64</v>
      </c>
      <c r="V13" s="55">
        <f t="shared" si="2"/>
        <v>0.16387141666986857</v>
      </c>
      <c r="W13" s="54">
        <f>'[1]Access-Mar'!R13</f>
        <v>3023847.64</v>
      </c>
      <c r="X13" s="55">
        <f t="shared" si="3"/>
        <v>0.16387141666986857</v>
      </c>
    </row>
    <row r="14" spans="1:24" ht="30.75" customHeight="1" x14ac:dyDescent="0.2">
      <c r="A14" s="48" t="str">
        <f>+'[1]Access-Mar'!A14</f>
        <v>12101</v>
      </c>
      <c r="B14" s="49" t="str">
        <f>+'[1]Access-Mar'!B14</f>
        <v>JUSTICA FEDERAL DE PRIMEIRO GRAU</v>
      </c>
      <c r="C14" s="48" t="str">
        <f>CONCATENATE('[1]Access-Mar'!C14,".",'[1]Access-Mar'!D14)</f>
        <v>02.122</v>
      </c>
      <c r="D14" s="48" t="str">
        <f>CONCATENATE('[1]Access-Mar'!E14,".",'[1]Access-Mar'!G14)</f>
        <v>0033.20TP</v>
      </c>
      <c r="E14" s="49" t="str">
        <f>+'[1]Access-Mar'!F14</f>
        <v>PROGRAMA DE GESTAO E MANUTENCAO DO PODER JUDICIARIO</v>
      </c>
      <c r="F14" s="49" t="str">
        <f>+'[1]Access-Mar'!H14</f>
        <v>ATIVOS CIVIS DA UNIAO</v>
      </c>
      <c r="G14" s="48" t="str">
        <f>IF('[1]Access-Mar'!I14="1","F","S")</f>
        <v>F</v>
      </c>
      <c r="H14" s="48" t="str">
        <f>+'[1]Access-Mar'!J14</f>
        <v>0100</v>
      </c>
      <c r="I14" s="49" t="str">
        <f>+'[1]Access-Mar'!K14</f>
        <v>RECURSOS PRIMARIOS DE LIVRE APLICACAO</v>
      </c>
      <c r="J14" s="48" t="str">
        <f>+'[1]Access-Mar'!L14</f>
        <v>1</v>
      </c>
      <c r="K14" s="54"/>
      <c r="L14" s="54"/>
      <c r="M14" s="54"/>
      <c r="N14" s="51">
        <v>0</v>
      </c>
      <c r="O14" s="54"/>
      <c r="P14" s="53">
        <f>'[1]Access-Mar'!M14</f>
        <v>282987878.38</v>
      </c>
      <c r="Q14" s="54">
        <f>'[1]Access-Mar'!N14-'[1]Access-Mar'!O14</f>
        <v>0</v>
      </c>
      <c r="R14" s="54">
        <f t="shared" si="0"/>
        <v>282987878.38</v>
      </c>
      <c r="S14" s="54">
        <f>'[1]Access-Mar'!P14</f>
        <v>282987878.38</v>
      </c>
      <c r="T14" s="55">
        <f t="shared" si="1"/>
        <v>1</v>
      </c>
      <c r="U14" s="54">
        <f>'[1]Access-Mar'!Q14</f>
        <v>282955931.91000003</v>
      </c>
      <c r="V14" s="55">
        <f t="shared" si="2"/>
        <v>0.99988711011163145</v>
      </c>
      <c r="W14" s="54">
        <f>'[1]Access-Mar'!R14</f>
        <v>276666809.69999999</v>
      </c>
      <c r="X14" s="55">
        <f t="shared" si="3"/>
        <v>0.97766311152199958</v>
      </c>
    </row>
    <row r="15" spans="1:24" ht="30.75" customHeight="1" x14ac:dyDescent="0.2">
      <c r="A15" s="48" t="str">
        <f>+'[1]Access-Mar'!A15</f>
        <v>12101</v>
      </c>
      <c r="B15" s="49" t="str">
        <f>+'[1]Access-Mar'!B15</f>
        <v>JUSTICA FEDERAL DE PRIMEIRO GRAU</v>
      </c>
      <c r="C15" s="48" t="str">
        <f>CONCATENATE('[1]Access-Mar'!C15,".",'[1]Access-Mar'!D15)</f>
        <v>02.122</v>
      </c>
      <c r="D15" s="48" t="str">
        <f>CONCATENATE('[1]Access-Mar'!E15,".",'[1]Access-Mar'!G15)</f>
        <v>0033.216H</v>
      </c>
      <c r="E15" s="49" t="str">
        <f>+'[1]Access-Mar'!F15</f>
        <v>PROGRAMA DE GESTAO E MANUTENCAO DO PODER JUDICIARIO</v>
      </c>
      <c r="F15" s="49" t="str">
        <f>+'[1]Access-Mar'!H15</f>
        <v>AJUDA DE CUSTO PARA MORADIA OU AUXILIO-MORADIA A AGENTES PUB</v>
      </c>
      <c r="G15" s="48" t="str">
        <f>IF('[1]Access-Mar'!I15="1","F","S")</f>
        <v>F</v>
      </c>
      <c r="H15" s="48" t="str">
        <f>+'[1]Access-Mar'!J15</f>
        <v>0100</v>
      </c>
      <c r="I15" s="49" t="str">
        <f>+'[1]Access-Mar'!K15</f>
        <v>RECURSOS PRIMARIOS DE LIVRE APLICACAO</v>
      </c>
      <c r="J15" s="48" t="str">
        <f>+'[1]Access-Mar'!L15</f>
        <v>3</v>
      </c>
      <c r="K15" s="51"/>
      <c r="L15" s="51"/>
      <c r="M15" s="51"/>
      <c r="N15" s="51">
        <v>0</v>
      </c>
      <c r="O15" s="51"/>
      <c r="P15" s="53">
        <f>'[1]Access-Mar'!M15</f>
        <v>186000</v>
      </c>
      <c r="Q15" s="54">
        <f>'[1]Access-Mar'!N15-'[1]Access-Mar'!O15</f>
        <v>0</v>
      </c>
      <c r="R15" s="54">
        <f t="shared" si="0"/>
        <v>186000</v>
      </c>
      <c r="S15" s="54">
        <f>'[1]Access-Mar'!P15</f>
        <v>125999.96</v>
      </c>
      <c r="T15" s="55">
        <f t="shared" si="1"/>
        <v>0.67741913978494628</v>
      </c>
      <c r="U15" s="54">
        <f>'[1]Access-Mar'!Q15</f>
        <v>25233</v>
      </c>
      <c r="V15" s="55">
        <f t="shared" si="2"/>
        <v>0.13566129032258065</v>
      </c>
      <c r="W15" s="54">
        <f>'[1]Access-Mar'!R15</f>
        <v>25233</v>
      </c>
      <c r="X15" s="55">
        <f t="shared" si="3"/>
        <v>0.13566129032258065</v>
      </c>
    </row>
    <row r="16" spans="1:24" ht="30.75" customHeight="1" x14ac:dyDescent="0.2">
      <c r="A16" s="48" t="str">
        <f>+'[1]Access-Mar'!A16</f>
        <v>12101</v>
      </c>
      <c r="B16" s="49" t="str">
        <f>+'[1]Access-Mar'!B16</f>
        <v>JUSTICA FEDERAL DE PRIMEIRO GRAU</v>
      </c>
      <c r="C16" s="48" t="str">
        <f>CONCATENATE('[1]Access-Mar'!C16,".",'[1]Access-Mar'!D16)</f>
        <v>02.122</v>
      </c>
      <c r="D16" s="48" t="str">
        <f>CONCATENATE('[1]Access-Mar'!E16,".",'[1]Access-Mar'!G16)</f>
        <v>0033.219Z</v>
      </c>
      <c r="E16" s="49" t="str">
        <f>+'[1]Access-Mar'!F16</f>
        <v>PROGRAMA DE GESTAO E MANUTENCAO DO PODER JUDICIARIO</v>
      </c>
      <c r="F16" s="49" t="str">
        <f>+'[1]Access-Mar'!H16</f>
        <v>CONSERVACAO E RECUPERACAO DE ATIVOS DE INFRAESTRUTURA DA UNI</v>
      </c>
      <c r="G16" s="48" t="str">
        <f>IF('[1]Access-Mar'!I16="1","F","S")</f>
        <v>F</v>
      </c>
      <c r="H16" s="48" t="str">
        <f>+'[1]Access-Mar'!J16</f>
        <v>0100</v>
      </c>
      <c r="I16" s="49" t="str">
        <f>+'[1]Access-Mar'!K16</f>
        <v>RECURSOS PRIMARIOS DE LIVRE APLICACAO</v>
      </c>
      <c r="J16" s="48" t="str">
        <f>+'[1]Access-Mar'!L16</f>
        <v>4</v>
      </c>
      <c r="K16" s="54"/>
      <c r="L16" s="54"/>
      <c r="M16" s="54"/>
      <c r="N16" s="51">
        <v>0</v>
      </c>
      <c r="O16" s="54"/>
      <c r="P16" s="53">
        <f>'[1]Access-Mar'!M16</f>
        <v>11154333</v>
      </c>
      <c r="Q16" s="54">
        <f>'[1]Access-Mar'!N16-'[1]Access-Mar'!O16</f>
        <v>0</v>
      </c>
      <c r="R16" s="54">
        <f t="shared" si="0"/>
        <v>11154333</v>
      </c>
      <c r="S16" s="54">
        <f>'[1]Access-Mar'!P16</f>
        <v>1570578.67</v>
      </c>
      <c r="T16" s="55">
        <f t="shared" si="1"/>
        <v>0.14080435558092089</v>
      </c>
      <c r="U16" s="54">
        <f>'[1]Access-Mar'!Q16</f>
        <v>0</v>
      </c>
      <c r="V16" s="55">
        <f t="shared" si="2"/>
        <v>0</v>
      </c>
      <c r="W16" s="54">
        <f>'[1]Access-Mar'!R16</f>
        <v>0</v>
      </c>
      <c r="X16" s="55">
        <f t="shared" si="3"/>
        <v>0</v>
      </c>
    </row>
    <row r="17" spans="1:24" ht="30.75" customHeight="1" x14ac:dyDescent="0.2">
      <c r="A17" s="48" t="str">
        <f>+'[1]Access-Mar'!A17</f>
        <v>12101</v>
      </c>
      <c r="B17" s="49" t="str">
        <f>+'[1]Access-Mar'!B17</f>
        <v>JUSTICA FEDERAL DE PRIMEIRO GRAU</v>
      </c>
      <c r="C17" s="48" t="str">
        <f>CONCATENATE('[1]Access-Mar'!C17,".",'[1]Access-Mar'!D17)</f>
        <v>02.131</v>
      </c>
      <c r="D17" s="48" t="str">
        <f>CONCATENATE('[1]Access-Mar'!E17,".",'[1]Access-Mar'!G17)</f>
        <v>0033.219I</v>
      </c>
      <c r="E17" s="49" t="str">
        <f>+'[1]Access-Mar'!F17</f>
        <v>PROGRAMA DE GESTAO E MANUTENCAO DO PODER JUDICIARIO</v>
      </c>
      <c r="F17" s="49" t="str">
        <f>+'[1]Access-Mar'!H17</f>
        <v>PUBLICIDADE INSTITUCIONAL E DE UTILIDADE PUBLICA</v>
      </c>
      <c r="G17" s="48" t="str">
        <f>IF('[1]Access-Mar'!I17="1","F","S")</f>
        <v>F</v>
      </c>
      <c r="H17" s="48" t="str">
        <f>+'[1]Access-Mar'!J17</f>
        <v>0100</v>
      </c>
      <c r="I17" s="49" t="str">
        <f>+'[1]Access-Mar'!K17</f>
        <v>RECURSOS PRIMARIOS DE LIVRE APLICACAO</v>
      </c>
      <c r="J17" s="48" t="str">
        <f>+'[1]Access-Mar'!L17</f>
        <v>3</v>
      </c>
      <c r="K17" s="54"/>
      <c r="L17" s="54"/>
      <c r="M17" s="54"/>
      <c r="N17" s="51">
        <v>0</v>
      </c>
      <c r="O17" s="54"/>
      <c r="P17" s="53">
        <f>'[1]Access-Mar'!M17</f>
        <v>40300</v>
      </c>
      <c r="Q17" s="54">
        <f>'[1]Access-Mar'!N17-'[1]Access-Mar'!O17</f>
        <v>0</v>
      </c>
      <c r="R17" s="54">
        <f t="shared" si="0"/>
        <v>40300</v>
      </c>
      <c r="S17" s="54">
        <f>'[1]Access-Mar'!P17</f>
        <v>0</v>
      </c>
      <c r="T17" s="55">
        <f t="shared" si="1"/>
        <v>0</v>
      </c>
      <c r="U17" s="54">
        <f>'[1]Access-Mar'!Q17</f>
        <v>0</v>
      </c>
      <c r="V17" s="55">
        <f t="shared" si="2"/>
        <v>0</v>
      </c>
      <c r="W17" s="54">
        <f>'[1]Access-Mar'!R17</f>
        <v>0</v>
      </c>
      <c r="X17" s="55">
        <f t="shared" si="3"/>
        <v>0</v>
      </c>
    </row>
    <row r="18" spans="1:24" ht="30.75" customHeight="1" x14ac:dyDescent="0.2">
      <c r="A18" s="48" t="str">
        <f>+'[1]Access-Mar'!A18</f>
        <v>12101</v>
      </c>
      <c r="B18" s="49" t="str">
        <f>+'[1]Access-Mar'!B18</f>
        <v>JUSTICA FEDERAL DE PRIMEIRO GRAU</v>
      </c>
      <c r="C18" s="48" t="str">
        <f>CONCATENATE('[1]Access-Mar'!C18,".",'[1]Access-Mar'!D18)</f>
        <v>02.301</v>
      </c>
      <c r="D18" s="48" t="str">
        <f>CONCATENATE('[1]Access-Mar'!E18,".",'[1]Access-Mar'!G18)</f>
        <v>0033.2004</v>
      </c>
      <c r="E18" s="49" t="str">
        <f>+'[1]Access-Mar'!F18</f>
        <v>PROGRAMA DE GESTAO E MANUTENCAO DO PODER JUDICIARIO</v>
      </c>
      <c r="F18" s="49" t="str">
        <f>+'[1]Access-Mar'!H18</f>
        <v>ASSISTENCIA MEDICA E ODONTOLOGICA AOS SERVIDORES CIVIS, EMPR</v>
      </c>
      <c r="G18" s="48" t="str">
        <f>IF('[1]Access-Mar'!I18="1","F","S")</f>
        <v>S</v>
      </c>
      <c r="H18" s="48" t="str">
        <f>+'[1]Access-Mar'!J18</f>
        <v>0151</v>
      </c>
      <c r="I18" s="49" t="str">
        <f>+'[1]Access-Mar'!K18</f>
        <v>RECURSOS LIVRES DA SEGURIDADE SOCIAL</v>
      </c>
      <c r="J18" s="48" t="str">
        <f>+'[1]Access-Mar'!L18</f>
        <v>3</v>
      </c>
      <c r="K18" s="54"/>
      <c r="L18" s="54"/>
      <c r="M18" s="54"/>
      <c r="N18" s="51">
        <v>0</v>
      </c>
      <c r="O18" s="54"/>
      <c r="P18" s="53">
        <f>'[1]Access-Mar'!M18</f>
        <v>44740742</v>
      </c>
      <c r="Q18" s="54">
        <f>'[1]Access-Mar'!N18-'[1]Access-Mar'!O18</f>
        <v>0</v>
      </c>
      <c r="R18" s="54">
        <f t="shared" si="0"/>
        <v>44740742</v>
      </c>
      <c r="S18" s="54">
        <f>'[1]Access-Mar'!P18</f>
        <v>30601380</v>
      </c>
      <c r="T18" s="55">
        <f t="shared" si="1"/>
        <v>0.68397122247100861</v>
      </c>
      <c r="U18" s="54">
        <f>'[1]Access-Mar'!Q18</f>
        <v>6548621.7599999998</v>
      </c>
      <c r="V18" s="55">
        <f t="shared" si="2"/>
        <v>0.14636819746976928</v>
      </c>
      <c r="W18" s="54">
        <f>'[1]Access-Mar'!R18</f>
        <v>4240603.1900000004</v>
      </c>
      <c r="X18" s="55">
        <f t="shared" si="3"/>
        <v>9.4781691148528566E-2</v>
      </c>
    </row>
    <row r="19" spans="1:24" ht="30.75" customHeight="1" x14ac:dyDescent="0.2">
      <c r="A19" s="48" t="str">
        <f>+'[1]Access-Mar'!A19</f>
        <v>12101</v>
      </c>
      <c r="B19" s="49" t="str">
        <f>+'[1]Access-Mar'!B19</f>
        <v>JUSTICA FEDERAL DE PRIMEIRO GRAU</v>
      </c>
      <c r="C19" s="48" t="str">
        <f>CONCATENATE('[1]Access-Mar'!C19,".",'[1]Access-Mar'!D19)</f>
        <v>02.301</v>
      </c>
      <c r="D19" s="48" t="str">
        <f>CONCATENATE('[1]Access-Mar'!E19,".",'[1]Access-Mar'!G19)</f>
        <v>0033.212B</v>
      </c>
      <c r="E19" s="49" t="str">
        <f>+'[1]Access-Mar'!F19</f>
        <v>PROGRAMA DE GESTAO E MANUTENCAO DO PODER JUDICIARIO</v>
      </c>
      <c r="F19" s="49" t="str">
        <f>+'[1]Access-Mar'!H19</f>
        <v>BENEFICIOS OBRIGATORIOS AOS SERVIDORES CIVIS, EMPREGADOS, MI</v>
      </c>
      <c r="G19" s="48" t="str">
        <f>IF('[1]Access-Mar'!I19="1","F","S")</f>
        <v>F</v>
      </c>
      <c r="H19" s="48" t="str">
        <f>+'[1]Access-Mar'!J19</f>
        <v>0100</v>
      </c>
      <c r="I19" s="49" t="str">
        <f>+'[1]Access-Mar'!K19</f>
        <v>RECURSOS PRIMARIOS DE LIVRE APLICACAO</v>
      </c>
      <c r="J19" s="48" t="str">
        <f>+'[1]Access-Mar'!L19</f>
        <v>3</v>
      </c>
      <c r="K19" s="54"/>
      <c r="L19" s="54"/>
      <c r="M19" s="54"/>
      <c r="N19" s="51">
        <v>0</v>
      </c>
      <c r="O19" s="54"/>
      <c r="P19" s="53">
        <f>'[1]Access-Mar'!M19</f>
        <v>55842219.32</v>
      </c>
      <c r="Q19" s="54">
        <f>'[1]Access-Mar'!N19-'[1]Access-Mar'!O19</f>
        <v>0</v>
      </c>
      <c r="R19" s="54">
        <f t="shared" si="0"/>
        <v>55842219.32</v>
      </c>
      <c r="S19" s="54">
        <f>'[1]Access-Mar'!P19</f>
        <v>54697570.710000001</v>
      </c>
      <c r="T19" s="55">
        <f t="shared" si="1"/>
        <v>0.97950209314854286</v>
      </c>
      <c r="U19" s="54">
        <f>'[1]Access-Mar'!Q19</f>
        <v>13833883.369999999</v>
      </c>
      <c r="V19" s="55">
        <f t="shared" si="2"/>
        <v>0.2477316184502962</v>
      </c>
      <c r="W19" s="54">
        <f>'[1]Access-Mar'!R19</f>
        <v>13833883.369999999</v>
      </c>
      <c r="X19" s="55">
        <f t="shared" si="3"/>
        <v>0.2477316184502962</v>
      </c>
    </row>
    <row r="20" spans="1:24" ht="30.75" customHeight="1" x14ac:dyDescent="0.2">
      <c r="A20" s="48" t="str">
        <f>+'[1]Access-Mar'!A20</f>
        <v>12101</v>
      </c>
      <c r="B20" s="49" t="str">
        <f>+'[1]Access-Mar'!B20</f>
        <v>JUSTICA FEDERAL DE PRIMEIRO GRAU</v>
      </c>
      <c r="C20" s="48" t="str">
        <f>CONCATENATE('[1]Access-Mar'!C20,".",'[1]Access-Mar'!D20)</f>
        <v>02.846</v>
      </c>
      <c r="D20" s="48" t="str">
        <f>CONCATENATE('[1]Access-Mar'!E20,".",'[1]Access-Mar'!G20)</f>
        <v>0033.09HB</v>
      </c>
      <c r="E20" s="49" t="str">
        <f>+'[1]Access-Mar'!F20</f>
        <v>PROGRAMA DE GESTAO E MANUTENCAO DO PODER JUDICIARIO</v>
      </c>
      <c r="F20" s="49" t="str">
        <f>+'[1]Access-Mar'!H20</f>
        <v>CONTRIBUICAO DA UNIAO, DE SUAS AUTARQUIAS E FUNDACOES PARA O</v>
      </c>
      <c r="G20" s="48" t="str">
        <f>IF('[1]Access-Mar'!I20="1","F","S")</f>
        <v>F</v>
      </c>
      <c r="H20" s="48" t="str">
        <f>+'[1]Access-Mar'!J20</f>
        <v>0100</v>
      </c>
      <c r="I20" s="49" t="str">
        <f>+'[1]Access-Mar'!K20</f>
        <v>RECURSOS PRIMARIOS DE LIVRE APLICACAO</v>
      </c>
      <c r="J20" s="48" t="str">
        <f>+'[1]Access-Mar'!L20</f>
        <v>1</v>
      </c>
      <c r="K20" s="54"/>
      <c r="L20" s="54"/>
      <c r="M20" s="54"/>
      <c r="N20" s="51">
        <v>0</v>
      </c>
      <c r="O20" s="54"/>
      <c r="P20" s="53">
        <f>'[1]Access-Mar'!M20</f>
        <v>54428467.140000001</v>
      </c>
      <c r="Q20" s="54">
        <f>'[1]Access-Mar'!N20-'[1]Access-Mar'!O20</f>
        <v>0</v>
      </c>
      <c r="R20" s="54">
        <f t="shared" si="0"/>
        <v>54428467.140000001</v>
      </c>
      <c r="S20" s="54">
        <f>'[1]Access-Mar'!P20</f>
        <v>54428467.140000001</v>
      </c>
      <c r="T20" s="55">
        <f t="shared" si="1"/>
        <v>1</v>
      </c>
      <c r="U20" s="54">
        <f>'[1]Access-Mar'!Q20</f>
        <v>54428467.140000001</v>
      </c>
      <c r="V20" s="55">
        <f t="shared" si="2"/>
        <v>1</v>
      </c>
      <c r="W20" s="54">
        <f>'[1]Access-Mar'!R20</f>
        <v>54428467.140000001</v>
      </c>
      <c r="X20" s="55">
        <f t="shared" si="3"/>
        <v>1</v>
      </c>
    </row>
    <row r="21" spans="1:24" ht="30.75" customHeight="1" x14ac:dyDescent="0.2">
      <c r="A21" s="48" t="str">
        <f>+'[1]Access-Mar'!A21</f>
        <v>12101</v>
      </c>
      <c r="B21" s="49" t="str">
        <f>+'[1]Access-Mar'!B21</f>
        <v>JUSTICA FEDERAL DE PRIMEIRO GRAU</v>
      </c>
      <c r="C21" s="48" t="str">
        <f>CONCATENATE('[1]Access-Mar'!C21,".",'[1]Access-Mar'!D21)</f>
        <v>09.272</v>
      </c>
      <c r="D21" s="48" t="str">
        <f>CONCATENATE('[1]Access-Mar'!E21,".",'[1]Access-Mar'!G21)</f>
        <v>0033.0181</v>
      </c>
      <c r="E21" s="49" t="str">
        <f>+'[1]Access-Mar'!F21</f>
        <v>PROGRAMA DE GESTAO E MANUTENCAO DO PODER JUDICIARIO</v>
      </c>
      <c r="F21" s="49" t="str">
        <f>+'[1]Access-Mar'!H21</f>
        <v>APOSENTADORIAS E PENSOES CIVIS DA UNIAO</v>
      </c>
      <c r="G21" s="48" t="str">
        <f>IF('[1]Access-Mar'!I21="1","F","S")</f>
        <v>S</v>
      </c>
      <c r="H21" s="48" t="str">
        <f>+'[1]Access-Mar'!J21</f>
        <v>0156</v>
      </c>
      <c r="I21" s="49" t="str">
        <f>+'[1]Access-Mar'!K21</f>
        <v>CONTRIB.DO SERV.PARA O PLANO SEG.SOC.SERV.PUB</v>
      </c>
      <c r="J21" s="48" t="str">
        <f>+'[1]Access-Mar'!L21</f>
        <v>1</v>
      </c>
      <c r="K21" s="54"/>
      <c r="L21" s="54"/>
      <c r="M21" s="54"/>
      <c r="N21" s="51">
        <v>0</v>
      </c>
      <c r="O21" s="54"/>
      <c r="P21" s="53">
        <f>'[1]Access-Mar'!M21</f>
        <v>74892450.650000006</v>
      </c>
      <c r="Q21" s="54">
        <f>'[1]Access-Mar'!N21-'[1]Access-Mar'!O21</f>
        <v>0</v>
      </c>
      <c r="R21" s="54">
        <f t="shared" si="0"/>
        <v>74892450.650000006</v>
      </c>
      <c r="S21" s="54">
        <f>'[1]Access-Mar'!P21</f>
        <v>74892450.650000006</v>
      </c>
      <c r="T21" s="55">
        <f t="shared" si="1"/>
        <v>1</v>
      </c>
      <c r="U21" s="54">
        <f>'[1]Access-Mar'!Q21</f>
        <v>74881260.75</v>
      </c>
      <c r="V21" s="55">
        <f t="shared" si="2"/>
        <v>0.99985058707649588</v>
      </c>
      <c r="W21" s="54">
        <f>'[1]Access-Mar'!R21</f>
        <v>72108566.569999993</v>
      </c>
      <c r="X21" s="55">
        <f t="shared" si="3"/>
        <v>0.96282824162063907</v>
      </c>
    </row>
    <row r="22" spans="1:24" ht="30.75" customHeight="1" thickBot="1" x14ac:dyDescent="0.25">
      <c r="A22" s="48" t="str">
        <f>+'[1]Access-Mar'!A22</f>
        <v>63101</v>
      </c>
      <c r="B22" s="49" t="str">
        <f>+'[1]Access-Mar'!B22</f>
        <v>ADVOCACIA-GERAL DA UNIAO - AGU</v>
      </c>
      <c r="C22" s="48" t="str">
        <f>CONCATENATE('[1]Access-Mar'!C22,".",'[1]Access-Mar'!D22)</f>
        <v>03.092</v>
      </c>
      <c r="D22" s="48" t="str">
        <f>CONCATENATE('[1]Access-Mar'!E22,".",'[1]Access-Mar'!G22)</f>
        <v>4005.2674</v>
      </c>
      <c r="E22" s="49" t="str">
        <f>+'[1]Access-Mar'!F22</f>
        <v>PROTECAO JURIDICA DA UNIAO</v>
      </c>
      <c r="F22" s="49" t="str">
        <f>+'[1]Access-Mar'!H22</f>
        <v>REPRESENTACAO JUDICIAL E EXTRAJUDICIAL DA UNIAO E SUAS AUTAR</v>
      </c>
      <c r="G22" s="48" t="str">
        <f>IF('[1]Access-Mar'!I22="1","F","S")</f>
        <v>F</v>
      </c>
      <c r="H22" s="48" t="str">
        <f>+'[1]Access-Mar'!J22</f>
        <v>0100</v>
      </c>
      <c r="I22" s="49" t="str">
        <f>+'[1]Access-Mar'!K22</f>
        <v>RECURSOS PRIMARIOS DE LIVRE APLICACAO</v>
      </c>
      <c r="J22" s="48" t="str">
        <f>+'[1]Access-Mar'!L22</f>
        <v>3</v>
      </c>
      <c r="K22" s="54"/>
      <c r="L22" s="54"/>
      <c r="M22" s="54"/>
      <c r="N22" s="51">
        <v>0</v>
      </c>
      <c r="O22" s="54"/>
      <c r="P22" s="53">
        <f>'[1]Access-Mar'!M22</f>
        <v>0</v>
      </c>
      <c r="Q22" s="54">
        <f>'[1]Access-Mar'!N22-'[1]Access-Mar'!O22</f>
        <v>17147.28</v>
      </c>
      <c r="R22" s="54">
        <f t="shared" si="0"/>
        <v>17147.28</v>
      </c>
      <c r="S22" s="54">
        <f>'[1]Access-Mar'!P22</f>
        <v>0</v>
      </c>
      <c r="T22" s="55">
        <f t="shared" si="1"/>
        <v>0</v>
      </c>
      <c r="U22" s="54">
        <f>'[1]Access-Mar'!Q22</f>
        <v>0</v>
      </c>
      <c r="V22" s="55">
        <f t="shared" si="2"/>
        <v>0</v>
      </c>
      <c r="W22" s="54">
        <f>'[1]Access-Mar'!R22</f>
        <v>0</v>
      </c>
      <c r="X22" s="55">
        <f t="shared" si="3"/>
        <v>0</v>
      </c>
    </row>
    <row r="23" spans="1:24" ht="30.75" customHeight="1" thickBot="1" x14ac:dyDescent="0.25">
      <c r="A23" s="14" t="s">
        <v>48</v>
      </c>
      <c r="B23" s="56"/>
      <c r="C23" s="56"/>
      <c r="D23" s="56"/>
      <c r="E23" s="56"/>
      <c r="F23" s="56"/>
      <c r="G23" s="56"/>
      <c r="H23" s="56"/>
      <c r="I23" s="56"/>
      <c r="J23" s="15"/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8">
        <f>SUM(P10:P22)</f>
        <v>726482341.49000001</v>
      </c>
      <c r="Q23" s="58">
        <f>SUM(Q10:Q22)</f>
        <v>-113236.51</v>
      </c>
      <c r="R23" s="58">
        <f>SUM(R10:R22)</f>
        <v>726369104.98000002</v>
      </c>
      <c r="S23" s="58">
        <f>SUM(S10:S22)</f>
        <v>631858615.41999996</v>
      </c>
      <c r="T23" s="59">
        <f t="shared" si="1"/>
        <v>0.86988641324082427</v>
      </c>
      <c r="U23" s="58">
        <f>SUM(U10:U22)</f>
        <v>450480047.44999999</v>
      </c>
      <c r="V23" s="59">
        <f t="shared" si="2"/>
        <v>0.62018062767469107</v>
      </c>
      <c r="W23" s="58">
        <f>SUM(W10:W22)</f>
        <v>438812187.31999999</v>
      </c>
      <c r="X23" s="59">
        <f t="shared" si="3"/>
        <v>0.60411736169874997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60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2022-04-19T15:52:07Z</dcterms:created>
  <dcterms:modified xsi:type="dcterms:W3CDTF">2022-04-19T15:52:42Z</dcterms:modified>
</cp:coreProperties>
</file>