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0 - Outubro\Publicacao internet TRF\Anexo II\090017\"/>
    </mc:Choice>
  </mc:AlternateContent>
  <bookViews>
    <workbookView xWindow="0" yWindow="0" windowWidth="28800" windowHeight="13590"/>
  </bookViews>
  <sheets>
    <sheet name="Out" sheetId="1" r:id="rId1"/>
  </sheets>
  <externalReferences>
    <externalReference r:id="rId2"/>
  </externalReferences>
  <definedNames>
    <definedName name="_xlnm.Print_Area" localSheetId="0">Out!$A$1:$X$32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1" l="1"/>
  <c r="W29" i="1"/>
  <c r="V29" i="1"/>
  <c r="U29" i="1"/>
  <c r="S29" i="1"/>
  <c r="R29" i="1"/>
  <c r="T29" i="1" s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0" i="1" s="1"/>
  <c r="U10" i="1"/>
  <c r="U30" i="1" s="1"/>
  <c r="S10" i="1"/>
  <c r="S30" i="1" s="1"/>
  <c r="R10" i="1"/>
  <c r="X10" i="1" s="1"/>
  <c r="Q10" i="1"/>
  <c r="Q30" i="1" s="1"/>
  <c r="P10" i="1"/>
  <c r="P30" i="1" s="1"/>
  <c r="N10" i="1"/>
  <c r="J10" i="1"/>
  <c r="I10" i="1"/>
  <c r="H10" i="1"/>
  <c r="G10" i="1"/>
  <c r="F10" i="1"/>
  <c r="E10" i="1"/>
  <c r="D10" i="1"/>
  <c r="C10" i="1"/>
  <c r="B10" i="1"/>
  <c r="A10" i="1"/>
  <c r="T11" i="1" l="1"/>
  <c r="V11" i="1"/>
  <c r="X11" i="1"/>
  <c r="T17" i="1"/>
  <c r="V17" i="1"/>
  <c r="X17" i="1"/>
  <c r="T20" i="1"/>
  <c r="V20" i="1"/>
  <c r="X20" i="1"/>
  <c r="T23" i="1"/>
  <c r="V23" i="1"/>
  <c r="X23" i="1"/>
  <c r="X12" i="1"/>
  <c r="V12" i="1"/>
  <c r="T12" i="1"/>
  <c r="T26" i="1"/>
  <c r="V26" i="1"/>
  <c r="X26" i="1"/>
  <c r="T14" i="1"/>
  <c r="X14" i="1"/>
  <c r="V14" i="1"/>
  <c r="X18" i="1"/>
  <c r="V18" i="1"/>
  <c r="T18" i="1"/>
  <c r="X15" i="1"/>
  <c r="V15" i="1"/>
  <c r="T15" i="1"/>
  <c r="X21" i="1"/>
  <c r="V21" i="1"/>
  <c r="T21" i="1"/>
  <c r="X24" i="1"/>
  <c r="V24" i="1"/>
  <c r="T24" i="1"/>
  <c r="X27" i="1"/>
  <c r="V27" i="1"/>
  <c r="T27" i="1"/>
  <c r="T10" i="1"/>
  <c r="T13" i="1"/>
  <c r="T16" i="1"/>
  <c r="T25" i="1"/>
  <c r="T28" i="1"/>
  <c r="T19" i="1"/>
  <c r="T22" i="1"/>
  <c r="V10" i="1"/>
  <c r="V13" i="1"/>
  <c r="V16" i="1"/>
  <c r="V19" i="1"/>
  <c r="V22" i="1"/>
  <c r="V25" i="1"/>
  <c r="V28" i="1"/>
  <c r="R30" i="1"/>
  <c r="X30" i="1" l="1"/>
  <c r="V30" i="1"/>
  <c r="T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<sst xmlns="http://schemas.openxmlformats.org/spreadsheetml/2006/main" count="55" uniqueCount="51">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</sst>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0" fontId="2" fillId="0" borderId="0" xfId="0" applyNumberFormat="1" applyFont="1" applyBorder="1"/>
    <xf numFmtId="167" fontId="3" fillId="0" borderId="0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center"/>
    </xf>
    <xf numFmtId="4" fontId="3" fillId="0" borderId="0" xfId="1" applyNumberFormat="1" applyFont="1" applyBorder="1" applyAlignment="1">
      <alignment vertical="center"/>
    </xf>
    <xf numFmtId="4" fontId="6" fillId="0" borderId="0" xfId="1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43" fontId="7" fillId="0" borderId="0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right"/>
    </xf>
    <xf numFmtId="167" fontId="3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</cellXfs>
  <cellStyles count="6">
    <cellStyle name="Normal" xfId="0" builtinId="0"/>
    <cellStyle name="Normal 2 8" xfId="3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6629.5</v>
          </cell>
          <cell r="Q10">
            <v>6629.5</v>
          </cell>
          <cell r="R10">
            <v>6629.5</v>
          </cell>
          <cell r="S10">
            <v>6609.7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3468249</v>
          </cell>
          <cell r="Q11">
            <v>3459146.92</v>
          </cell>
          <cell r="R11">
            <v>3457363.35</v>
          </cell>
          <cell r="S11">
            <v>3293464.34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35527385</v>
          </cell>
          <cell r="Q12">
            <v>28172696.199999999</v>
          </cell>
          <cell r="R12">
            <v>10276499.51</v>
          </cell>
          <cell r="S12">
            <v>10276499.51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149013487</v>
          </cell>
          <cell r="N13">
            <v>10450</v>
          </cell>
          <cell r="P13">
            <v>168674.19</v>
          </cell>
          <cell r="Q13">
            <v>140993586.16</v>
          </cell>
          <cell r="R13">
            <v>93493896.75</v>
          </cell>
          <cell r="S13">
            <v>90381703.140000001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18123836</v>
          </cell>
          <cell r="Q14">
            <v>17283419.59</v>
          </cell>
          <cell r="R14">
            <v>11530005.68</v>
          </cell>
          <cell r="S14">
            <v>10687195.76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923926015.90999997</v>
          </cell>
          <cell r="Q15">
            <v>923925764.04999995</v>
          </cell>
          <cell r="R15">
            <v>923547283.09000003</v>
          </cell>
          <cell r="S15">
            <v>903236339.92999995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198000</v>
          </cell>
          <cell r="Q16">
            <v>138000</v>
          </cell>
          <cell r="R16">
            <v>57868.22</v>
          </cell>
          <cell r="S16">
            <v>57868.22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16347585</v>
          </cell>
          <cell r="Q17">
            <v>6610137.4900000002</v>
          </cell>
          <cell r="R17">
            <v>1013106.13</v>
          </cell>
          <cell r="S17">
            <v>811367.03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86528716</v>
          </cell>
          <cell r="Q18">
            <v>64832039.880000003</v>
          </cell>
          <cell r="R18">
            <v>54602332.270000003</v>
          </cell>
          <cell r="S18">
            <v>54602332.270000003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70579686.260000005</v>
          </cell>
          <cell r="Q19">
            <v>70329686.260000005</v>
          </cell>
          <cell r="R19">
            <v>57590655.560000002</v>
          </cell>
          <cell r="S19">
            <v>57590655.560000002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174395800.75999999</v>
          </cell>
          <cell r="Q20">
            <v>174395800.75999999</v>
          </cell>
          <cell r="R20">
            <v>174395800.75999999</v>
          </cell>
          <cell r="S20">
            <v>174395800.75999999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245384492.97</v>
          </cell>
          <cell r="Q21">
            <v>245384492.97</v>
          </cell>
          <cell r="R21">
            <v>245380746.44999999</v>
          </cell>
          <cell r="S21">
            <v>240374750.84999999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E DEMAIS COMPLEMENTACOES DE APOSENTADORIA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552214.54</v>
          </cell>
          <cell r="Q22">
            <v>552214.54</v>
          </cell>
          <cell r="R22">
            <v>552214.54</v>
          </cell>
          <cell r="S22">
            <v>552214.54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4</v>
          </cell>
          <cell r="M23">
            <v>1481.55</v>
          </cell>
          <cell r="Q23">
            <v>1481.55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061</v>
          </cell>
          <cell r="E24" t="str">
            <v>0033</v>
          </cell>
          <cell r="F24" t="str">
            <v>PROGRAMA DE GESTAO E MANUTENCAO DO PODER JUDICIARIO</v>
          </cell>
          <cell r="G24" t="str">
            <v>4257</v>
          </cell>
          <cell r="H24" t="str">
            <v>JULGAMENTO DE CAUSAS NA JUSTICA FEDERAL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46685.79</v>
          </cell>
          <cell r="Q24">
            <v>46685.79</v>
          </cell>
          <cell r="R24">
            <v>33314.239999999998</v>
          </cell>
          <cell r="S24">
            <v>33314.239999999998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0</v>
          </cell>
        </row>
        <row r="26">
          <cell r="A26" t="str">
            <v>33201</v>
          </cell>
          <cell r="B26" t="str">
            <v>INSTITUTO NACIONAL DO SEGURO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00SA</v>
          </cell>
          <cell r="H26" t="str">
            <v>PAGAMENTO DE HONORARIOS PERICIAIS NAS ACOES EM QUE O INSS FI</v>
          </cell>
          <cell r="I26" t="str">
            <v>2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M26">
            <v>30381924</v>
          </cell>
          <cell r="Q26">
            <v>30223693.100000001</v>
          </cell>
          <cell r="R26">
            <v>30210786.859999999</v>
          </cell>
          <cell r="S26">
            <v>29027100.899999999</v>
          </cell>
        </row>
        <row r="27">
          <cell r="A27" t="str">
            <v>34101</v>
          </cell>
          <cell r="B27" t="str">
            <v>MINISTERIO PUBLICO FEDERAL</v>
          </cell>
          <cell r="C27" t="str">
            <v>03</v>
          </cell>
          <cell r="D27" t="str">
            <v>062</v>
          </cell>
          <cell r="E27" t="str">
            <v>0031</v>
          </cell>
          <cell r="F27" t="str">
            <v>PROGRAMA DE GESTAO E MANUTENCAO DO MINISTERIO PUBLICO</v>
          </cell>
          <cell r="G27" t="str">
            <v>4264</v>
          </cell>
          <cell r="H27" t="str">
            <v>DEFESA DO INTERESSE PUBLICO NO PROCESSO JUDICIARIO - MINISTE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O27">
            <v>31424.27</v>
          </cell>
        </row>
        <row r="28">
          <cell r="A28" t="str">
            <v>40201</v>
          </cell>
          <cell r="B28" t="str">
            <v>INSTITUTO NACIONAL DO SEGURO SOCIAL - INSS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00SA</v>
          </cell>
          <cell r="H28" t="str">
            <v>PAGAMENTO DE HONORARIOS PERICIAIS NAS ACOES EM QUE O INSS FI</v>
          </cell>
          <cell r="I28" t="str">
            <v>2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M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63101</v>
          </cell>
          <cell r="B29" t="str">
            <v>ADVOCACIA-GERAL DA UNIAO - AGU</v>
          </cell>
          <cell r="C29" t="str">
            <v>03</v>
          </cell>
          <cell r="D29" t="str">
            <v>092</v>
          </cell>
          <cell r="E29" t="str">
            <v>4005</v>
          </cell>
          <cell r="F29" t="str">
            <v>PROTECAO JURIDICA DA UNIAO</v>
          </cell>
          <cell r="G29" t="str">
            <v>2674</v>
          </cell>
          <cell r="H29" t="str">
            <v>REPRESENTACAO JUDICIAL E EXTRAJUDICIAL DA UNIAO E SUAS AUTAR</v>
          </cell>
          <cell r="I29" t="str">
            <v>1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O29">
            <v>113892.38</v>
          </cell>
          <cell r="Q29">
            <v>113892.38</v>
          </cell>
          <cell r="R29">
            <v>96745.1</v>
          </cell>
          <cell r="S29">
            <v>96745.1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51"/>
  <sheetViews>
    <sheetView showGridLines="0" tabSelected="1" view="pageBreakPreview" zoomScaleNormal="85" zoomScaleSheetLayoutView="100" workbookViewId="0">
      <selection activeCell="A8" sqref="A8:B8"/>
    </sheetView>
  </sheetViews>
  <sheetFormatPr defaultRowHeight="25.5" customHeight="1" x14ac:dyDescent="0.2"/>
  <cols>
    <col min="1" max="1" width="17.7109375" customWidth="1"/>
    <col min="2" max="2" width="35.7109375" customWidth="1"/>
    <col min="3" max="4" width="15.7109375" customWidth="1"/>
    <col min="5" max="6" width="55.7109375" customWidth="1"/>
    <col min="7" max="8" width="8.7109375" customWidth="1"/>
    <col min="9" max="9" width="35.7109375" customWidth="1"/>
    <col min="10" max="10" width="8.7109375" customWidth="1"/>
    <col min="11" max="19" width="16.7109375" customWidth="1"/>
    <col min="20" max="20" width="8.7109375" customWidth="1"/>
    <col min="21" max="21" width="16.7109375" customWidth="1"/>
    <col min="22" max="22" width="8.7109375" customWidth="1"/>
    <col min="23" max="23" width="16.7109375" customWidth="1"/>
    <col min="24" max="24" width="8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45200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0" customFormat="1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10" customFormat="1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s="10" customFormat="1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s="10" customFormat="1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s="10" customFormat="1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s="10" customFormat="1" ht="28.5" customHeight="1" x14ac:dyDescent="0.2">
      <c r="A10" s="41" t="str">
        <f>+'[1]Access-Out'!A10</f>
        <v>11101</v>
      </c>
      <c r="B10" s="42" t="str">
        <f>+'[1]Access-Out'!B10</f>
        <v>SUPERIOR TRIBUNAL DE JUSTICA</v>
      </c>
      <c r="C10" s="43" t="str">
        <f>CONCATENATE('[1]Access-Out'!C10,".",'[1]Access-Out'!D10)</f>
        <v>02.128</v>
      </c>
      <c r="D10" s="43" t="str">
        <f>CONCATENATE('[1]Access-Out'!E10,".",'[1]Access-Out'!G10)</f>
        <v>0033.20G2</v>
      </c>
      <c r="E10" s="42" t="str">
        <f>+'[1]Access-Out'!F10</f>
        <v>PROGRAMA DE GESTAO E MANUTENCAO DO PODER JUDICIARIO</v>
      </c>
      <c r="F10" s="44" t="str">
        <f>+'[1]Access-Out'!H10</f>
        <v>FORMACAO E APERFEICOAMENTO DE MAGISTRADOS</v>
      </c>
      <c r="G10" s="41" t="str">
        <f>IF('[1]Access-Out'!I10="1","F","S")</f>
        <v>F</v>
      </c>
      <c r="H10" s="41" t="str">
        <f>+'[1]Access-Out'!J10</f>
        <v>1000</v>
      </c>
      <c r="I10" s="45" t="str">
        <f>+'[1]Access-Out'!K10</f>
        <v>RECURSOS LIVRES DA UNIAO</v>
      </c>
      <c r="J10" s="41" t="str">
        <f>+'[1]Access-Out'!L10</f>
        <v>3</v>
      </c>
      <c r="K10" s="46"/>
      <c r="L10" s="47"/>
      <c r="M10" s="47"/>
      <c r="N10" s="48">
        <f>K10+L10-M10</f>
        <v>0</v>
      </c>
      <c r="O10" s="46"/>
      <c r="P10" s="49">
        <f>'[1]Access-Out'!M10-'[1]Access-Out'!N10</f>
        <v>0</v>
      </c>
      <c r="Q10" s="49">
        <f>'[1]Access-Out'!O10-'[1]Access-Out'!P10</f>
        <v>6629.5</v>
      </c>
      <c r="R10" s="49">
        <f>N10-O10+P10+Q10</f>
        <v>6629.5</v>
      </c>
      <c r="S10" s="49">
        <f>'[1]Access-Out'!Q10</f>
        <v>6629.5</v>
      </c>
      <c r="T10" s="50">
        <f>IF(R10&gt;0,S10/R10,0)</f>
        <v>1</v>
      </c>
      <c r="U10" s="49">
        <f>'[1]Access-Out'!R10</f>
        <v>6629.5</v>
      </c>
      <c r="V10" s="50">
        <f>IF(R10&gt;0,U10/R10,0)</f>
        <v>1</v>
      </c>
      <c r="W10" s="49">
        <f>'[1]Access-Out'!S10</f>
        <v>6609.7</v>
      </c>
      <c r="X10" s="50">
        <f>IF(R10&gt;0,W10/R10,0)</f>
        <v>0.99701334942303343</v>
      </c>
    </row>
    <row r="11" spans="1:24" s="10" customFormat="1" ht="28.5" customHeight="1" x14ac:dyDescent="0.2">
      <c r="A11" s="51" t="str">
        <f>+'[1]Access-Out'!A11</f>
        <v>12101</v>
      </c>
      <c r="B11" s="52" t="str">
        <f>+'[1]Access-Out'!B11</f>
        <v>JUSTICA FEDERAL DE PRIMEIRO GRAU</v>
      </c>
      <c r="C11" s="51" t="str">
        <f>CONCATENATE('[1]Access-Out'!C11,".",'[1]Access-Out'!D11)</f>
        <v>02.061</v>
      </c>
      <c r="D11" s="51" t="str">
        <f>CONCATENATE('[1]Access-Out'!E11,".",'[1]Access-Out'!G11)</f>
        <v>0033.4224</v>
      </c>
      <c r="E11" s="52" t="str">
        <f>+'[1]Access-Out'!F11</f>
        <v>PROGRAMA DE GESTAO E MANUTENCAO DO PODER JUDICIARIO</v>
      </c>
      <c r="F11" s="53" t="str">
        <f>+'[1]Access-Out'!H11</f>
        <v>ASSISTENCIA JURIDICA A PESSOAS CARENTES</v>
      </c>
      <c r="G11" s="51" t="str">
        <f>IF('[1]Access-Out'!I11="1","F","S")</f>
        <v>F</v>
      </c>
      <c r="H11" s="51" t="str">
        <f>+'[1]Access-Out'!J11</f>
        <v>1000</v>
      </c>
      <c r="I11" s="52" t="str">
        <f>+'[1]Access-Out'!K11</f>
        <v>RECURSOS LIVRES DA UNIAO</v>
      </c>
      <c r="J11" s="51" t="str">
        <f>+'[1]Access-Out'!L11</f>
        <v>3</v>
      </c>
      <c r="K11" s="54"/>
      <c r="L11" s="54"/>
      <c r="M11" s="54"/>
      <c r="N11" s="55">
        <f t="shared" ref="N11:N29" si="0">K11+L11-M11</f>
        <v>0</v>
      </c>
      <c r="O11" s="54"/>
      <c r="P11" s="56">
        <f>'[1]Access-Out'!M11-'[1]Access-Out'!N11</f>
        <v>3468249</v>
      </c>
      <c r="Q11" s="56">
        <f>'[1]Access-Out'!O11-'[1]Access-Out'!P11</f>
        <v>0</v>
      </c>
      <c r="R11" s="56">
        <f t="shared" ref="R11:R29" si="1">N11-O11+P11+Q11</f>
        <v>3468249</v>
      </c>
      <c r="S11" s="56">
        <f>'[1]Access-Out'!Q11</f>
        <v>3459146.92</v>
      </c>
      <c r="T11" s="57">
        <f t="shared" ref="T11:T30" si="2">IF(R11&gt;0,S11/R11,0)</f>
        <v>0.99737559788815622</v>
      </c>
      <c r="U11" s="56">
        <f>'[1]Access-Out'!R11</f>
        <v>3457363.35</v>
      </c>
      <c r="V11" s="57">
        <f t="shared" ref="V11:V30" si="3">IF(R11&gt;0,U11/R11,0)</f>
        <v>0.99686134127047976</v>
      </c>
      <c r="W11" s="56">
        <f>'[1]Access-Out'!S11</f>
        <v>3293464.34</v>
      </c>
      <c r="X11" s="57">
        <f t="shared" ref="X11:X30" si="4">IF(R11&gt;0,W11/R11,0)</f>
        <v>0.94960435078334915</v>
      </c>
    </row>
    <row r="12" spans="1:24" s="10" customFormat="1" ht="28.5" customHeight="1" x14ac:dyDescent="0.2">
      <c r="A12" s="51" t="str">
        <f>+'[1]Access-Out'!A12</f>
        <v>12101</v>
      </c>
      <c r="B12" s="52" t="str">
        <f>+'[1]Access-Out'!B12</f>
        <v>JUSTICA FEDERAL DE PRIMEIRO GRAU</v>
      </c>
      <c r="C12" s="51" t="str">
        <f>CONCATENATE('[1]Access-Out'!C12,".",'[1]Access-Out'!D12)</f>
        <v>02.061</v>
      </c>
      <c r="D12" s="51" t="str">
        <f>CONCATENATE('[1]Access-Out'!E12,".",'[1]Access-Out'!G12)</f>
        <v>0033.4257</v>
      </c>
      <c r="E12" s="52" t="str">
        <f>+'[1]Access-Out'!F12</f>
        <v>PROGRAMA DE GESTAO E MANUTENCAO DO PODER JUDICIARIO</v>
      </c>
      <c r="F12" s="52" t="str">
        <f>+'[1]Access-Out'!H12</f>
        <v>JULGAMENTO DE CAUSAS NA JUSTICA FEDERAL</v>
      </c>
      <c r="G12" s="51" t="str">
        <f>IF('[1]Access-Out'!I12="1","F","S")</f>
        <v>F</v>
      </c>
      <c r="H12" s="51" t="str">
        <f>+'[1]Access-Out'!J12</f>
        <v>1000</v>
      </c>
      <c r="I12" s="52" t="str">
        <f>+'[1]Access-Out'!K12</f>
        <v>RECURSOS LIVRES DA UNIAO</v>
      </c>
      <c r="J12" s="51" t="str">
        <f>+'[1]Access-Out'!L12</f>
        <v>4</v>
      </c>
      <c r="K12" s="56"/>
      <c r="L12" s="56"/>
      <c r="M12" s="56"/>
      <c r="N12" s="54">
        <f t="shared" si="0"/>
        <v>0</v>
      </c>
      <c r="O12" s="56"/>
      <c r="P12" s="56">
        <f>'[1]Access-Out'!M12-'[1]Access-Out'!N12</f>
        <v>35527385</v>
      </c>
      <c r="Q12" s="56">
        <f>'[1]Access-Out'!O12-'[1]Access-Out'!P12</f>
        <v>0</v>
      </c>
      <c r="R12" s="56">
        <f t="shared" si="1"/>
        <v>35527385</v>
      </c>
      <c r="S12" s="56">
        <f>'[1]Access-Out'!Q12</f>
        <v>28172696.199999999</v>
      </c>
      <c r="T12" s="57">
        <f t="shared" si="2"/>
        <v>0.79298536044800372</v>
      </c>
      <c r="U12" s="56">
        <f>'[1]Access-Out'!R12</f>
        <v>10276499.51</v>
      </c>
      <c r="V12" s="57">
        <f t="shared" si="3"/>
        <v>0.28925572512584308</v>
      </c>
      <c r="W12" s="56">
        <f>'[1]Access-Out'!S12</f>
        <v>10276499.51</v>
      </c>
      <c r="X12" s="57">
        <f t="shared" si="4"/>
        <v>0.28925572512584308</v>
      </c>
    </row>
    <row r="13" spans="1:24" s="10" customFormat="1" ht="28.5" customHeight="1" x14ac:dyDescent="0.2">
      <c r="A13" s="51" t="str">
        <f>+'[1]Access-Out'!A13</f>
        <v>12101</v>
      </c>
      <c r="B13" s="52" t="str">
        <f>+'[1]Access-Out'!B13</f>
        <v>JUSTICA FEDERAL DE PRIMEIRO GRAU</v>
      </c>
      <c r="C13" s="51" t="str">
        <f>CONCATENATE('[1]Access-Out'!C13,".",'[1]Access-Out'!D13)</f>
        <v>02.061</v>
      </c>
      <c r="D13" s="51" t="str">
        <f>CONCATENATE('[1]Access-Out'!E13,".",'[1]Access-Out'!G13)</f>
        <v>0033.4257</v>
      </c>
      <c r="E13" s="52" t="str">
        <f>+'[1]Access-Out'!F13</f>
        <v>PROGRAMA DE GESTAO E MANUTENCAO DO PODER JUDICIARIO</v>
      </c>
      <c r="F13" s="52" t="str">
        <f>+'[1]Access-Out'!H13</f>
        <v>JULGAMENTO DE CAUSAS NA JUSTICA FEDERAL</v>
      </c>
      <c r="G13" s="51" t="str">
        <f>IF('[1]Access-Out'!I13="1","F","S")</f>
        <v>F</v>
      </c>
      <c r="H13" s="51" t="str">
        <f>+'[1]Access-Out'!J13</f>
        <v>1000</v>
      </c>
      <c r="I13" s="52" t="str">
        <f>+'[1]Access-Out'!K13</f>
        <v>RECURSOS LIVRES DA UNIAO</v>
      </c>
      <c r="J13" s="51" t="str">
        <f>+'[1]Access-Out'!L13</f>
        <v>3</v>
      </c>
      <c r="K13" s="56"/>
      <c r="L13" s="56"/>
      <c r="M13" s="56"/>
      <c r="N13" s="54">
        <f t="shared" si="0"/>
        <v>0</v>
      </c>
      <c r="O13" s="56"/>
      <c r="P13" s="56">
        <f>'[1]Access-Out'!M13-'[1]Access-Out'!N13</f>
        <v>149003037</v>
      </c>
      <c r="Q13" s="56">
        <f>'[1]Access-Out'!O13-'[1]Access-Out'!P13</f>
        <v>-168674.19</v>
      </c>
      <c r="R13" s="56">
        <f t="shared" si="1"/>
        <v>148834362.81</v>
      </c>
      <c r="S13" s="56">
        <f>'[1]Access-Out'!Q13</f>
        <v>140993586.16</v>
      </c>
      <c r="T13" s="57">
        <f t="shared" si="2"/>
        <v>0.94731877436120426</v>
      </c>
      <c r="U13" s="56">
        <f>'[1]Access-Out'!R13</f>
        <v>93493896.75</v>
      </c>
      <c r="V13" s="57">
        <f t="shared" si="3"/>
        <v>0.6281741325378809</v>
      </c>
      <c r="W13" s="56">
        <f>'[1]Access-Out'!S13</f>
        <v>90381703.140000001</v>
      </c>
      <c r="X13" s="57">
        <f t="shared" si="4"/>
        <v>0.60726368181103507</v>
      </c>
    </row>
    <row r="14" spans="1:24" s="10" customFormat="1" ht="28.5" customHeight="1" x14ac:dyDescent="0.2">
      <c r="A14" s="51" t="str">
        <f>+'[1]Access-Out'!A14</f>
        <v>12101</v>
      </c>
      <c r="B14" s="52" t="str">
        <f>+'[1]Access-Out'!B14</f>
        <v>JUSTICA FEDERAL DE PRIMEIRO GRAU</v>
      </c>
      <c r="C14" s="51" t="str">
        <f>CONCATENATE('[1]Access-Out'!C14,".",'[1]Access-Out'!D14)</f>
        <v>02.061</v>
      </c>
      <c r="D14" s="51" t="str">
        <f>CONCATENATE('[1]Access-Out'!E14,".",'[1]Access-Out'!G14)</f>
        <v>0033.4257</v>
      </c>
      <c r="E14" s="52" t="str">
        <f>+'[1]Access-Out'!F14</f>
        <v>PROGRAMA DE GESTAO E MANUTENCAO DO PODER JUDICIARIO</v>
      </c>
      <c r="F14" s="52" t="str">
        <f>+'[1]Access-Out'!H14</f>
        <v>JULGAMENTO DE CAUSAS NA JUSTICA FEDERAL</v>
      </c>
      <c r="G14" s="51" t="str">
        <f>IF('[1]Access-Out'!I14="1","F","S")</f>
        <v>F</v>
      </c>
      <c r="H14" s="51" t="str">
        <f>+'[1]Access-Out'!J14</f>
        <v>1027</v>
      </c>
      <c r="I14" s="52" t="str">
        <f>+'[1]Access-Out'!K14</f>
        <v>SERV.AFETOS AS ATIVID.ESPECIFICAS DA JUSTICA</v>
      </c>
      <c r="J14" s="51" t="str">
        <f>+'[1]Access-Out'!L14</f>
        <v>3</v>
      </c>
      <c r="K14" s="56"/>
      <c r="L14" s="56"/>
      <c r="M14" s="56"/>
      <c r="N14" s="54">
        <f t="shared" si="0"/>
        <v>0</v>
      </c>
      <c r="O14" s="56"/>
      <c r="P14" s="56">
        <f>'[1]Access-Out'!M14-'[1]Access-Out'!N14</f>
        <v>18123836</v>
      </c>
      <c r="Q14" s="56">
        <f>'[1]Access-Out'!O14-'[1]Access-Out'!P14</f>
        <v>0</v>
      </c>
      <c r="R14" s="56">
        <f t="shared" si="1"/>
        <v>18123836</v>
      </c>
      <c r="S14" s="56">
        <f>'[1]Access-Out'!Q14</f>
        <v>17283419.59</v>
      </c>
      <c r="T14" s="57">
        <f t="shared" si="2"/>
        <v>0.95362922010550089</v>
      </c>
      <c r="U14" s="56">
        <f>'[1]Access-Out'!R14</f>
        <v>11530005.68</v>
      </c>
      <c r="V14" s="57">
        <f t="shared" si="3"/>
        <v>0.63617910027435687</v>
      </c>
      <c r="W14" s="56">
        <f>'[1]Access-Out'!S14</f>
        <v>10687195.76</v>
      </c>
      <c r="X14" s="57">
        <f t="shared" si="4"/>
        <v>0.58967625617446551</v>
      </c>
    </row>
    <row r="15" spans="1:24" s="10" customFormat="1" ht="28.5" customHeight="1" x14ac:dyDescent="0.2">
      <c r="A15" s="51" t="str">
        <f>+'[1]Access-Out'!A15</f>
        <v>12101</v>
      </c>
      <c r="B15" s="52" t="str">
        <f>+'[1]Access-Out'!B15</f>
        <v>JUSTICA FEDERAL DE PRIMEIRO GRAU</v>
      </c>
      <c r="C15" s="51" t="str">
        <f>CONCATENATE('[1]Access-Out'!C15,".",'[1]Access-Out'!D15)</f>
        <v>02.122</v>
      </c>
      <c r="D15" s="51" t="str">
        <f>CONCATENATE('[1]Access-Out'!E15,".",'[1]Access-Out'!G15)</f>
        <v>0033.20TP</v>
      </c>
      <c r="E15" s="52" t="str">
        <f>+'[1]Access-Out'!F15</f>
        <v>PROGRAMA DE GESTAO E MANUTENCAO DO PODER JUDICIARIO</v>
      </c>
      <c r="F15" s="52" t="str">
        <f>+'[1]Access-Out'!H15</f>
        <v>ATIVOS CIVIS DA UNIAO</v>
      </c>
      <c r="G15" s="51" t="str">
        <f>IF('[1]Access-Out'!I15="1","F","S")</f>
        <v>F</v>
      </c>
      <c r="H15" s="51" t="str">
        <f>+'[1]Access-Out'!J15</f>
        <v>1000</v>
      </c>
      <c r="I15" s="52" t="str">
        <f>+'[1]Access-Out'!K15</f>
        <v>RECURSOS LIVRES DA UNIAO</v>
      </c>
      <c r="J15" s="51" t="str">
        <f>+'[1]Access-Out'!L15</f>
        <v>1</v>
      </c>
      <c r="K15" s="54"/>
      <c r="L15" s="54"/>
      <c r="M15" s="54"/>
      <c r="N15" s="54">
        <f t="shared" si="0"/>
        <v>0</v>
      </c>
      <c r="O15" s="54"/>
      <c r="P15" s="56">
        <f>'[1]Access-Out'!M15-'[1]Access-Out'!N15</f>
        <v>923926015.90999997</v>
      </c>
      <c r="Q15" s="56">
        <f>'[1]Access-Out'!O15-'[1]Access-Out'!P15</f>
        <v>0</v>
      </c>
      <c r="R15" s="56">
        <f t="shared" si="1"/>
        <v>923926015.90999997</v>
      </c>
      <c r="S15" s="56">
        <f>'[1]Access-Out'!Q15</f>
        <v>923925764.04999995</v>
      </c>
      <c r="T15" s="57">
        <f t="shared" si="2"/>
        <v>0.99999972740241572</v>
      </c>
      <c r="U15" s="56">
        <f>'[1]Access-Out'!R15</f>
        <v>923547283.09000003</v>
      </c>
      <c r="V15" s="57">
        <f t="shared" si="3"/>
        <v>0.99959008317389253</v>
      </c>
      <c r="W15" s="56">
        <f>'[1]Access-Out'!S15</f>
        <v>903236339.92999995</v>
      </c>
      <c r="X15" s="57">
        <f t="shared" si="4"/>
        <v>0.97760678276861579</v>
      </c>
    </row>
    <row r="16" spans="1:24" s="10" customFormat="1" ht="28.5" customHeight="1" x14ac:dyDescent="0.2">
      <c r="A16" s="51" t="str">
        <f>+'[1]Access-Out'!A16</f>
        <v>12101</v>
      </c>
      <c r="B16" s="52" t="str">
        <f>+'[1]Access-Out'!B16</f>
        <v>JUSTICA FEDERAL DE PRIMEIRO GRAU</v>
      </c>
      <c r="C16" s="51" t="str">
        <f>CONCATENATE('[1]Access-Out'!C16,".",'[1]Access-Out'!D16)</f>
        <v>02.122</v>
      </c>
      <c r="D16" s="51" t="str">
        <f>CONCATENATE('[1]Access-Out'!E16,".",'[1]Access-Out'!G16)</f>
        <v>0033.216H</v>
      </c>
      <c r="E16" s="52" t="str">
        <f>+'[1]Access-Out'!F16</f>
        <v>PROGRAMA DE GESTAO E MANUTENCAO DO PODER JUDICIARIO</v>
      </c>
      <c r="F16" s="52" t="str">
        <f>+'[1]Access-Out'!H16</f>
        <v>AJUDA DE CUSTO PARA MORADIA OU AUXILIO-MORADIA A AGENTES PUB</v>
      </c>
      <c r="G16" s="51" t="str">
        <f>IF('[1]Access-Out'!I16="1","F","S")</f>
        <v>F</v>
      </c>
      <c r="H16" s="51" t="str">
        <f>+'[1]Access-Out'!J16</f>
        <v>1000</v>
      </c>
      <c r="I16" s="52" t="str">
        <f>+'[1]Access-Out'!K16</f>
        <v>RECURSOS LIVRES DA UNIAO</v>
      </c>
      <c r="J16" s="51" t="str">
        <f>+'[1]Access-Out'!L16</f>
        <v>3</v>
      </c>
      <c r="K16" s="56"/>
      <c r="L16" s="56"/>
      <c r="M16" s="56"/>
      <c r="N16" s="54">
        <f t="shared" si="0"/>
        <v>0</v>
      </c>
      <c r="O16" s="56"/>
      <c r="P16" s="56">
        <f>'[1]Access-Out'!M16-'[1]Access-Out'!N16</f>
        <v>198000</v>
      </c>
      <c r="Q16" s="56">
        <f>'[1]Access-Out'!O16-'[1]Access-Out'!P16</f>
        <v>0</v>
      </c>
      <c r="R16" s="56">
        <f t="shared" si="1"/>
        <v>198000</v>
      </c>
      <c r="S16" s="56">
        <f>'[1]Access-Out'!Q16</f>
        <v>138000</v>
      </c>
      <c r="T16" s="57">
        <f t="shared" si="2"/>
        <v>0.69696969696969702</v>
      </c>
      <c r="U16" s="56">
        <f>'[1]Access-Out'!R16</f>
        <v>57868.22</v>
      </c>
      <c r="V16" s="57">
        <f t="shared" si="3"/>
        <v>0.2922637373737374</v>
      </c>
      <c r="W16" s="56">
        <f>'[1]Access-Out'!S16</f>
        <v>57868.22</v>
      </c>
      <c r="X16" s="57">
        <f t="shared" si="4"/>
        <v>0.2922637373737374</v>
      </c>
    </row>
    <row r="17" spans="1:24" s="10" customFormat="1" ht="28.5" customHeight="1" x14ac:dyDescent="0.2">
      <c r="A17" s="51" t="str">
        <f>+'[1]Access-Out'!A17</f>
        <v>12101</v>
      </c>
      <c r="B17" s="52" t="str">
        <f>+'[1]Access-Out'!B17</f>
        <v>JUSTICA FEDERAL DE PRIMEIRO GRAU</v>
      </c>
      <c r="C17" s="51" t="str">
        <f>CONCATENATE('[1]Access-Out'!C17,".",'[1]Access-Out'!D17)</f>
        <v>02.122</v>
      </c>
      <c r="D17" s="51" t="str">
        <f>CONCATENATE('[1]Access-Out'!E17,".",'[1]Access-Out'!G17)</f>
        <v>0033.219Z</v>
      </c>
      <c r="E17" s="52" t="str">
        <f>+'[1]Access-Out'!F17</f>
        <v>PROGRAMA DE GESTAO E MANUTENCAO DO PODER JUDICIARIO</v>
      </c>
      <c r="F17" s="52" t="str">
        <f>+'[1]Access-Out'!H17</f>
        <v>CONSERVACAO E RECUPERACAO DE ATIVOS DE INFRAESTRUTURA DA UNI</v>
      </c>
      <c r="G17" s="51" t="str">
        <f>IF('[1]Access-Out'!I17="1","F","S")</f>
        <v>F</v>
      </c>
      <c r="H17" s="51" t="str">
        <f>+'[1]Access-Out'!J17</f>
        <v>1000</v>
      </c>
      <c r="I17" s="52" t="str">
        <f>+'[1]Access-Out'!K17</f>
        <v>RECURSOS LIVRES DA UNIAO</v>
      </c>
      <c r="J17" s="51" t="str">
        <f>+'[1]Access-Out'!L17</f>
        <v>4</v>
      </c>
      <c r="K17" s="56"/>
      <c r="L17" s="56"/>
      <c r="M17" s="56"/>
      <c r="N17" s="54">
        <f t="shared" si="0"/>
        <v>0</v>
      </c>
      <c r="O17" s="56"/>
      <c r="P17" s="56">
        <f>'[1]Access-Out'!M17-'[1]Access-Out'!N17</f>
        <v>16347585</v>
      </c>
      <c r="Q17" s="56">
        <f>'[1]Access-Out'!O17-'[1]Access-Out'!P17</f>
        <v>0</v>
      </c>
      <c r="R17" s="56">
        <f t="shared" si="1"/>
        <v>16347585</v>
      </c>
      <c r="S17" s="56">
        <f>'[1]Access-Out'!Q17</f>
        <v>6610137.4900000002</v>
      </c>
      <c r="T17" s="57">
        <f t="shared" si="2"/>
        <v>0.40434947975496077</v>
      </c>
      <c r="U17" s="56">
        <f>'[1]Access-Out'!R17</f>
        <v>1013106.13</v>
      </c>
      <c r="V17" s="57">
        <f t="shared" si="3"/>
        <v>6.1972831461038436E-2</v>
      </c>
      <c r="W17" s="56">
        <f>'[1]Access-Out'!S17</f>
        <v>811367.03</v>
      </c>
      <c r="X17" s="57">
        <f t="shared" si="4"/>
        <v>4.9632225799712923E-2</v>
      </c>
    </row>
    <row r="18" spans="1:24" s="10" customFormat="1" ht="28.5" customHeight="1" x14ac:dyDescent="0.2">
      <c r="A18" s="51" t="str">
        <f>+'[1]Access-Out'!A18</f>
        <v>12101</v>
      </c>
      <c r="B18" s="52" t="str">
        <f>+'[1]Access-Out'!B18</f>
        <v>JUSTICA FEDERAL DE PRIMEIRO GRAU</v>
      </c>
      <c r="C18" s="51" t="str">
        <f>CONCATENATE('[1]Access-Out'!C18,".",'[1]Access-Out'!D18)</f>
        <v>02.331</v>
      </c>
      <c r="D18" s="51" t="str">
        <f>CONCATENATE('[1]Access-Out'!E18,".",'[1]Access-Out'!G18)</f>
        <v>0033.2004</v>
      </c>
      <c r="E18" s="52" t="str">
        <f>+'[1]Access-Out'!F18</f>
        <v>PROGRAMA DE GESTAO E MANUTENCAO DO PODER JUDICIARIO</v>
      </c>
      <c r="F18" s="52" t="str">
        <f>+'[1]Access-Out'!H18</f>
        <v>ASSISTENCIA MEDICA E ODONTOLOGICA AOS SERVIDORES CIVIS, EMPR</v>
      </c>
      <c r="G18" s="51" t="str">
        <f>IF('[1]Access-Out'!I18="1","F","S")</f>
        <v>S</v>
      </c>
      <c r="H18" s="51" t="str">
        <f>+'[1]Access-Out'!J18</f>
        <v>1000</v>
      </c>
      <c r="I18" s="52" t="str">
        <f>+'[1]Access-Out'!K18</f>
        <v>RECURSOS LIVRES DA UNIAO</v>
      </c>
      <c r="J18" s="51" t="str">
        <f>+'[1]Access-Out'!L18</f>
        <v>3</v>
      </c>
      <c r="K18" s="56"/>
      <c r="L18" s="56"/>
      <c r="M18" s="56"/>
      <c r="N18" s="54">
        <f t="shared" si="0"/>
        <v>0</v>
      </c>
      <c r="O18" s="56"/>
      <c r="P18" s="56">
        <f>'[1]Access-Out'!M18-'[1]Access-Out'!N18</f>
        <v>86528716</v>
      </c>
      <c r="Q18" s="56">
        <f>'[1]Access-Out'!O18-'[1]Access-Out'!P18</f>
        <v>0</v>
      </c>
      <c r="R18" s="56">
        <f t="shared" si="1"/>
        <v>86528716</v>
      </c>
      <c r="S18" s="56">
        <f>'[1]Access-Out'!Q18</f>
        <v>64832039.880000003</v>
      </c>
      <c r="T18" s="57">
        <f t="shared" si="2"/>
        <v>0.7492546160051653</v>
      </c>
      <c r="U18" s="56">
        <f>'[1]Access-Out'!R18</f>
        <v>54602332.270000003</v>
      </c>
      <c r="V18" s="57">
        <f t="shared" si="3"/>
        <v>0.63103134767422187</v>
      </c>
      <c r="W18" s="56">
        <f>'[1]Access-Out'!S18</f>
        <v>54602332.270000003</v>
      </c>
      <c r="X18" s="57">
        <f t="shared" si="4"/>
        <v>0.63103134767422187</v>
      </c>
    </row>
    <row r="19" spans="1:24" s="10" customFormat="1" ht="28.5" customHeight="1" x14ac:dyDescent="0.2">
      <c r="A19" s="51" t="str">
        <f>+'[1]Access-Out'!A19</f>
        <v>12101</v>
      </c>
      <c r="B19" s="52" t="str">
        <f>+'[1]Access-Out'!B19</f>
        <v>JUSTICA FEDERAL DE PRIMEIRO GRAU</v>
      </c>
      <c r="C19" s="51" t="str">
        <f>CONCATENATE('[1]Access-Out'!C19,".",'[1]Access-Out'!D19)</f>
        <v>02.331</v>
      </c>
      <c r="D19" s="51" t="str">
        <f>CONCATENATE('[1]Access-Out'!E19,".",'[1]Access-Out'!G19)</f>
        <v>0033.212B</v>
      </c>
      <c r="E19" s="52" t="str">
        <f>+'[1]Access-Out'!F19</f>
        <v>PROGRAMA DE GESTAO E MANUTENCAO DO PODER JUDICIARIO</v>
      </c>
      <c r="F19" s="52" t="str">
        <f>+'[1]Access-Out'!H19</f>
        <v>BENEFICIOS OBRIGATORIOS AOS SERVIDORES CIVIS, EMPREGADOS, MI</v>
      </c>
      <c r="G19" s="51" t="str">
        <f>IF('[1]Access-Out'!I19="1","F","S")</f>
        <v>F</v>
      </c>
      <c r="H19" s="51" t="str">
        <f>+'[1]Access-Out'!J19</f>
        <v>1000</v>
      </c>
      <c r="I19" s="52" t="str">
        <f>+'[1]Access-Out'!K19</f>
        <v>RECURSOS LIVRES DA UNIAO</v>
      </c>
      <c r="J19" s="51" t="str">
        <f>+'[1]Access-Out'!L19</f>
        <v>3</v>
      </c>
      <c r="K19" s="56"/>
      <c r="L19" s="56"/>
      <c r="M19" s="56"/>
      <c r="N19" s="54">
        <f t="shared" si="0"/>
        <v>0</v>
      </c>
      <c r="O19" s="56"/>
      <c r="P19" s="56">
        <f>'[1]Access-Out'!M19-'[1]Access-Out'!N19</f>
        <v>70579686.260000005</v>
      </c>
      <c r="Q19" s="56">
        <f>'[1]Access-Out'!O19-'[1]Access-Out'!P19</f>
        <v>0</v>
      </c>
      <c r="R19" s="56">
        <f t="shared" si="1"/>
        <v>70579686.260000005</v>
      </c>
      <c r="S19" s="56">
        <f>'[1]Access-Out'!Q19</f>
        <v>70329686.260000005</v>
      </c>
      <c r="T19" s="57">
        <f t="shared" si="2"/>
        <v>0.99645790434546488</v>
      </c>
      <c r="U19" s="56">
        <f>'[1]Access-Out'!R19</f>
        <v>57590655.560000002</v>
      </c>
      <c r="V19" s="57">
        <f t="shared" si="3"/>
        <v>0.81596644320362555</v>
      </c>
      <c r="W19" s="56">
        <f>'[1]Access-Out'!S19</f>
        <v>57590655.560000002</v>
      </c>
      <c r="X19" s="57">
        <f t="shared" si="4"/>
        <v>0.81596644320362555</v>
      </c>
    </row>
    <row r="20" spans="1:24" s="10" customFormat="1" ht="28.5" customHeight="1" x14ac:dyDescent="0.2">
      <c r="A20" s="51" t="str">
        <f>+'[1]Access-Out'!A20</f>
        <v>12101</v>
      </c>
      <c r="B20" s="52" t="str">
        <f>+'[1]Access-Out'!B20</f>
        <v>JUSTICA FEDERAL DE PRIMEIRO GRAU</v>
      </c>
      <c r="C20" s="51" t="str">
        <f>CONCATENATE('[1]Access-Out'!C20,".",'[1]Access-Out'!D20)</f>
        <v>02.846</v>
      </c>
      <c r="D20" s="51" t="str">
        <f>CONCATENATE('[1]Access-Out'!E20,".",'[1]Access-Out'!G20)</f>
        <v>0033.09HB</v>
      </c>
      <c r="E20" s="52" t="str">
        <f>+'[1]Access-Out'!F20</f>
        <v>PROGRAMA DE GESTAO E MANUTENCAO DO PODER JUDICIARIO</v>
      </c>
      <c r="F20" s="52" t="str">
        <f>+'[1]Access-Out'!H20</f>
        <v>CONTRIBUICAO DA UNIAO, DE SUAS AUTARQUIAS E FUNDACOES PARA O</v>
      </c>
      <c r="G20" s="51" t="str">
        <f>IF('[1]Access-Out'!I20="1","F","S")</f>
        <v>F</v>
      </c>
      <c r="H20" s="51" t="str">
        <f>+'[1]Access-Out'!J20</f>
        <v>1000</v>
      </c>
      <c r="I20" s="52" t="str">
        <f>+'[1]Access-Out'!K20</f>
        <v>RECURSOS LIVRES DA UNIAO</v>
      </c>
      <c r="J20" s="51" t="str">
        <f>+'[1]Access-Out'!L20</f>
        <v>1</v>
      </c>
      <c r="K20" s="56"/>
      <c r="L20" s="56"/>
      <c r="M20" s="56"/>
      <c r="N20" s="54">
        <f t="shared" si="0"/>
        <v>0</v>
      </c>
      <c r="O20" s="56"/>
      <c r="P20" s="56">
        <f>'[1]Access-Out'!M20-'[1]Access-Out'!N20</f>
        <v>174395800.75999999</v>
      </c>
      <c r="Q20" s="56">
        <f>'[1]Access-Out'!O20-'[1]Access-Out'!P20</f>
        <v>0</v>
      </c>
      <c r="R20" s="56">
        <f t="shared" si="1"/>
        <v>174395800.75999999</v>
      </c>
      <c r="S20" s="56">
        <f>'[1]Access-Out'!Q20</f>
        <v>174395800.75999999</v>
      </c>
      <c r="T20" s="57">
        <f t="shared" si="2"/>
        <v>1</v>
      </c>
      <c r="U20" s="56">
        <f>'[1]Access-Out'!R20</f>
        <v>174395800.75999999</v>
      </c>
      <c r="V20" s="57">
        <f t="shared" si="3"/>
        <v>1</v>
      </c>
      <c r="W20" s="56">
        <f>'[1]Access-Out'!S20</f>
        <v>174395800.75999999</v>
      </c>
      <c r="X20" s="57">
        <f t="shared" si="4"/>
        <v>1</v>
      </c>
    </row>
    <row r="21" spans="1:24" s="10" customFormat="1" ht="28.5" customHeight="1" x14ac:dyDescent="0.2">
      <c r="A21" s="51" t="str">
        <f>+'[1]Access-Out'!A21</f>
        <v>12101</v>
      </c>
      <c r="B21" s="52" t="str">
        <f>+'[1]Access-Out'!B21</f>
        <v>JUSTICA FEDERAL DE PRIMEIRO GRAU</v>
      </c>
      <c r="C21" s="51" t="str">
        <f>CONCATENATE('[1]Access-Out'!C21,".",'[1]Access-Out'!D21)</f>
        <v>09.272</v>
      </c>
      <c r="D21" s="51" t="str">
        <f>CONCATENATE('[1]Access-Out'!E21,".",'[1]Access-Out'!G21)</f>
        <v>0033.0181</v>
      </c>
      <c r="E21" s="52" t="str">
        <f>+'[1]Access-Out'!F21</f>
        <v>PROGRAMA DE GESTAO E MANUTENCAO DO PODER JUDICIARIO</v>
      </c>
      <c r="F21" s="52" t="str">
        <f>+'[1]Access-Out'!H21</f>
        <v>APOSENTADORIAS E PENSOES CIVIS DA UNIAO</v>
      </c>
      <c r="G21" s="51" t="str">
        <f>IF('[1]Access-Out'!I21="1","F","S")</f>
        <v>S</v>
      </c>
      <c r="H21" s="51" t="str">
        <f>+'[1]Access-Out'!J21</f>
        <v>1056</v>
      </c>
      <c r="I21" s="52" t="str">
        <f>+'[1]Access-Out'!K21</f>
        <v>BENEFICIOS DO RPPS DA UNIAO</v>
      </c>
      <c r="J21" s="51" t="str">
        <f>+'[1]Access-Out'!L21</f>
        <v>1</v>
      </c>
      <c r="K21" s="56"/>
      <c r="L21" s="56"/>
      <c r="M21" s="56"/>
      <c r="N21" s="54">
        <f t="shared" si="0"/>
        <v>0</v>
      </c>
      <c r="O21" s="56"/>
      <c r="P21" s="56">
        <f>'[1]Access-Out'!M21-'[1]Access-Out'!N21</f>
        <v>245384492.97</v>
      </c>
      <c r="Q21" s="56">
        <f>'[1]Access-Out'!O21-'[1]Access-Out'!P21</f>
        <v>0</v>
      </c>
      <c r="R21" s="56">
        <f t="shared" si="1"/>
        <v>245384492.97</v>
      </c>
      <c r="S21" s="56">
        <f>'[1]Access-Out'!Q21</f>
        <v>245384492.97</v>
      </c>
      <c r="T21" s="57">
        <f t="shared" si="2"/>
        <v>1</v>
      </c>
      <c r="U21" s="56">
        <f>'[1]Access-Out'!R21</f>
        <v>245380746.44999999</v>
      </c>
      <c r="V21" s="57">
        <f t="shared" si="3"/>
        <v>0.99998473204254001</v>
      </c>
      <c r="W21" s="56">
        <f>'[1]Access-Out'!S21</f>
        <v>240374750.84999999</v>
      </c>
      <c r="X21" s="57">
        <f t="shared" si="4"/>
        <v>0.97958411283710389</v>
      </c>
    </row>
    <row r="22" spans="1:24" s="10" customFormat="1" ht="28.5" customHeight="1" x14ac:dyDescent="0.2">
      <c r="A22" s="51" t="str">
        <f>+'[1]Access-Out'!A22</f>
        <v>12101</v>
      </c>
      <c r="B22" s="52" t="str">
        <f>+'[1]Access-Out'!B22</f>
        <v>JUSTICA FEDERAL DE PRIMEIRO GRAU</v>
      </c>
      <c r="C22" s="51" t="str">
        <f>CONCATENATE('[1]Access-Out'!C22,".",'[1]Access-Out'!D22)</f>
        <v>28.846</v>
      </c>
      <c r="D22" s="51" t="str">
        <f>CONCATENATE('[1]Access-Out'!E22,".",'[1]Access-Out'!G22)</f>
        <v>0909.00S6</v>
      </c>
      <c r="E22" s="52" t="str">
        <f>+'[1]Access-Out'!F22</f>
        <v>OPERACOES ESPECIAIS: OUTROS ENCARGOS ESPECIAIS</v>
      </c>
      <c r="F22" s="52" t="str">
        <f>+'[1]Access-Out'!H22</f>
        <v>BENEFICIO ESPECIAL E DEMAIS COMPLEMENTACOES DE APOSENTADORIA</v>
      </c>
      <c r="G22" s="51" t="str">
        <f>IF('[1]Access-Out'!I22="1","F","S")</f>
        <v>F</v>
      </c>
      <c r="H22" s="51" t="str">
        <f>+'[1]Access-Out'!J22</f>
        <v>1000</v>
      </c>
      <c r="I22" s="52" t="str">
        <f>+'[1]Access-Out'!K22</f>
        <v>RECURSOS LIVRES DA UNIAO</v>
      </c>
      <c r="J22" s="51" t="str">
        <f>+'[1]Access-Out'!L22</f>
        <v>1</v>
      </c>
      <c r="K22" s="56"/>
      <c r="L22" s="56"/>
      <c r="M22" s="56"/>
      <c r="N22" s="54">
        <f t="shared" si="0"/>
        <v>0</v>
      </c>
      <c r="O22" s="56"/>
      <c r="P22" s="56">
        <f>'[1]Access-Out'!M22-'[1]Access-Out'!N22</f>
        <v>552214.54</v>
      </c>
      <c r="Q22" s="56">
        <f>'[1]Access-Out'!O22-'[1]Access-Out'!P22</f>
        <v>0</v>
      </c>
      <c r="R22" s="56">
        <f t="shared" si="1"/>
        <v>552214.54</v>
      </c>
      <c r="S22" s="56">
        <f>'[1]Access-Out'!Q22</f>
        <v>552214.54</v>
      </c>
      <c r="T22" s="57">
        <f t="shared" si="2"/>
        <v>1</v>
      </c>
      <c r="U22" s="56">
        <f>'[1]Access-Out'!R22</f>
        <v>552214.54</v>
      </c>
      <c r="V22" s="57">
        <f t="shared" si="3"/>
        <v>1</v>
      </c>
      <c r="W22" s="56">
        <f>'[1]Access-Out'!S22</f>
        <v>552214.54</v>
      </c>
      <c r="X22" s="57">
        <f t="shared" si="4"/>
        <v>1</v>
      </c>
    </row>
    <row r="23" spans="1:24" s="10" customFormat="1" ht="28.5" customHeight="1" x14ac:dyDescent="0.2">
      <c r="A23" s="51" t="str">
        <f>+'[1]Access-Out'!A23</f>
        <v>12104</v>
      </c>
      <c r="B23" s="52" t="str">
        <f>+'[1]Access-Out'!B23</f>
        <v>TRIBUNAL REGIONAL FEDERAL DA 3A. REGIAO</v>
      </c>
      <c r="C23" s="51" t="str">
        <f>CONCATENATE('[1]Access-Out'!C23,".",'[1]Access-Out'!D23)</f>
        <v>02.061</v>
      </c>
      <c r="D23" s="51" t="str">
        <f>CONCATENATE('[1]Access-Out'!E23,".",'[1]Access-Out'!G23)</f>
        <v>0033.4257</v>
      </c>
      <c r="E23" s="52" t="str">
        <f>+'[1]Access-Out'!F23</f>
        <v>PROGRAMA DE GESTAO E MANUTENCAO DO PODER JUDICIARIO</v>
      </c>
      <c r="F23" s="52" t="str">
        <f>+'[1]Access-Out'!H23</f>
        <v>JULGAMENTO DE CAUSAS NA JUSTICA FEDERAL</v>
      </c>
      <c r="G23" s="51" t="str">
        <f>IF('[1]Access-Out'!I23="1","F","S")</f>
        <v>F</v>
      </c>
      <c r="H23" s="51" t="str">
        <f>+'[1]Access-Out'!J23</f>
        <v>1000</v>
      </c>
      <c r="I23" s="52" t="str">
        <f>+'[1]Access-Out'!K23</f>
        <v>RECURSOS LIVRES DA UNIAO</v>
      </c>
      <c r="J23" s="51" t="str">
        <f>+'[1]Access-Out'!L23</f>
        <v>4</v>
      </c>
      <c r="K23" s="56"/>
      <c r="L23" s="56"/>
      <c r="M23" s="56"/>
      <c r="N23" s="54">
        <f t="shared" si="0"/>
        <v>0</v>
      </c>
      <c r="O23" s="56"/>
      <c r="P23" s="56">
        <f>'[1]Access-Out'!M23-'[1]Access-Out'!N23</f>
        <v>1481.55</v>
      </c>
      <c r="Q23" s="56">
        <f>'[1]Access-Out'!O23-'[1]Access-Out'!P23</f>
        <v>0</v>
      </c>
      <c r="R23" s="56">
        <f t="shared" si="1"/>
        <v>1481.55</v>
      </c>
      <c r="S23" s="56">
        <f>'[1]Access-Out'!Q23</f>
        <v>1481.55</v>
      </c>
      <c r="T23" s="57">
        <f t="shared" si="2"/>
        <v>1</v>
      </c>
      <c r="U23" s="56">
        <f>'[1]Access-Out'!R23</f>
        <v>0</v>
      </c>
      <c r="V23" s="57">
        <f t="shared" si="3"/>
        <v>0</v>
      </c>
      <c r="W23" s="56">
        <f>'[1]Access-Out'!S23</f>
        <v>0</v>
      </c>
      <c r="X23" s="57">
        <f t="shared" si="4"/>
        <v>0</v>
      </c>
    </row>
    <row r="24" spans="1:24" s="10" customFormat="1" ht="28.5" customHeight="1" x14ac:dyDescent="0.2">
      <c r="A24" s="51" t="str">
        <f>+'[1]Access-Out'!A24</f>
        <v>12104</v>
      </c>
      <c r="B24" s="52" t="str">
        <f>+'[1]Access-Out'!B24</f>
        <v>TRIBUNAL REGIONAL FEDERAL DA 3A. REGIAO</v>
      </c>
      <c r="C24" s="51" t="str">
        <f>CONCATENATE('[1]Access-Out'!C24,".",'[1]Access-Out'!D24)</f>
        <v>02.061</v>
      </c>
      <c r="D24" s="51" t="str">
        <f>CONCATENATE('[1]Access-Out'!E24,".",'[1]Access-Out'!G24)</f>
        <v>0033.4257</v>
      </c>
      <c r="E24" s="52" t="str">
        <f>+'[1]Access-Out'!F24</f>
        <v>PROGRAMA DE GESTAO E MANUTENCAO DO PODER JUDICIARIO</v>
      </c>
      <c r="F24" s="52" t="str">
        <f>+'[1]Access-Out'!H24</f>
        <v>JULGAMENTO DE CAUSAS NA JUSTICA FEDERAL</v>
      </c>
      <c r="G24" s="51" t="str">
        <f>IF('[1]Access-Out'!I24="1","F","S")</f>
        <v>F</v>
      </c>
      <c r="H24" s="51" t="str">
        <f>+'[1]Access-Out'!J24</f>
        <v>1000</v>
      </c>
      <c r="I24" s="52" t="str">
        <f>+'[1]Access-Out'!K24</f>
        <v>RECURSOS LIVRES DA UNIAO</v>
      </c>
      <c r="J24" s="51" t="str">
        <f>+'[1]Access-Out'!L24</f>
        <v>3</v>
      </c>
      <c r="K24" s="56"/>
      <c r="L24" s="56"/>
      <c r="M24" s="56"/>
      <c r="N24" s="54">
        <f t="shared" si="0"/>
        <v>0</v>
      </c>
      <c r="O24" s="56"/>
      <c r="P24" s="56">
        <f>'[1]Access-Out'!M24-'[1]Access-Out'!N24</f>
        <v>46685.79</v>
      </c>
      <c r="Q24" s="56">
        <f>'[1]Access-Out'!O24-'[1]Access-Out'!P24</f>
        <v>0</v>
      </c>
      <c r="R24" s="56">
        <f t="shared" si="1"/>
        <v>46685.79</v>
      </c>
      <c r="S24" s="56">
        <f>'[1]Access-Out'!Q24</f>
        <v>46685.79</v>
      </c>
      <c r="T24" s="57">
        <f t="shared" si="2"/>
        <v>1</v>
      </c>
      <c r="U24" s="56">
        <f>'[1]Access-Out'!R24</f>
        <v>33314.239999999998</v>
      </c>
      <c r="V24" s="57">
        <f t="shared" si="3"/>
        <v>0.71358415483597892</v>
      </c>
      <c r="W24" s="56">
        <f>'[1]Access-Out'!S24</f>
        <v>33314.239999999998</v>
      </c>
      <c r="X24" s="57">
        <f t="shared" si="4"/>
        <v>0.71358415483597892</v>
      </c>
    </row>
    <row r="25" spans="1:24" s="10" customFormat="1" ht="28.5" customHeight="1" x14ac:dyDescent="0.2">
      <c r="A25" s="51" t="str">
        <f>+'[1]Access-Out'!A25</f>
        <v>12104</v>
      </c>
      <c r="B25" s="52" t="str">
        <f>+'[1]Access-Out'!B25</f>
        <v>TRIBUNAL REGIONAL FEDERAL DA 3A. REGIAO</v>
      </c>
      <c r="C25" s="51" t="str">
        <f>CONCATENATE('[1]Access-Out'!C25,".",'[1]Access-Out'!D25)</f>
        <v>02.122</v>
      </c>
      <c r="D25" s="51" t="str">
        <f>CONCATENATE('[1]Access-Out'!E25,".",'[1]Access-Out'!G25)</f>
        <v>0033.20TP</v>
      </c>
      <c r="E25" s="52" t="str">
        <f>+'[1]Access-Out'!F25</f>
        <v>PROGRAMA DE GESTAO E MANUTENCAO DO PODER JUDICIARIO</v>
      </c>
      <c r="F25" s="52" t="str">
        <f>+'[1]Access-Out'!H25</f>
        <v>ATIVOS CIVIS DA UNIAO</v>
      </c>
      <c r="G25" s="51" t="str">
        <f>IF('[1]Access-Out'!I25="1","F","S")</f>
        <v>F</v>
      </c>
      <c r="H25" s="51" t="str">
        <f>+'[1]Access-Out'!J25</f>
        <v>1000</v>
      </c>
      <c r="I25" s="52" t="str">
        <f>+'[1]Access-Out'!K25</f>
        <v>RECURSOS LIVRES DA UNIAO</v>
      </c>
      <c r="J25" s="51" t="str">
        <f>+'[1]Access-Out'!L25</f>
        <v>1</v>
      </c>
      <c r="K25" s="56"/>
      <c r="L25" s="56"/>
      <c r="M25" s="56"/>
      <c r="N25" s="54">
        <f t="shared" si="0"/>
        <v>0</v>
      </c>
      <c r="O25" s="56"/>
      <c r="P25" s="56">
        <f>'[1]Access-Out'!M25-'[1]Access-Out'!N25</f>
        <v>0</v>
      </c>
      <c r="Q25" s="56">
        <f>'[1]Access-Out'!O25-'[1]Access-Out'!P25</f>
        <v>0</v>
      </c>
      <c r="R25" s="56">
        <f t="shared" si="1"/>
        <v>0</v>
      </c>
      <c r="S25" s="56">
        <f>'[1]Access-Out'!Q25</f>
        <v>0</v>
      </c>
      <c r="T25" s="57">
        <f t="shared" si="2"/>
        <v>0</v>
      </c>
      <c r="U25" s="56">
        <f>'[1]Access-Out'!R25</f>
        <v>0</v>
      </c>
      <c r="V25" s="57">
        <f t="shared" si="3"/>
        <v>0</v>
      </c>
      <c r="W25" s="56">
        <f>'[1]Access-Out'!S25</f>
        <v>0</v>
      </c>
      <c r="X25" s="57">
        <f t="shared" si="4"/>
        <v>0</v>
      </c>
    </row>
    <row r="26" spans="1:24" s="10" customFormat="1" ht="28.5" customHeight="1" x14ac:dyDescent="0.2">
      <c r="A26" s="51" t="str">
        <f>+'[1]Access-Out'!A26</f>
        <v>33201</v>
      </c>
      <c r="B26" s="52" t="str">
        <f>+'[1]Access-Out'!B26</f>
        <v>INSTITUTO NACIONAL DO SEGURO SOCIAL</v>
      </c>
      <c r="C26" s="51" t="str">
        <f>CONCATENATE('[1]Access-Out'!C26,".",'[1]Access-Out'!D26)</f>
        <v>28.846</v>
      </c>
      <c r="D26" s="51" t="str">
        <f>CONCATENATE('[1]Access-Out'!E26,".",'[1]Access-Out'!G26)</f>
        <v>0901.00SA</v>
      </c>
      <c r="E26" s="52" t="str">
        <f>+'[1]Access-Out'!F26</f>
        <v>OPERACOES ESPECIAIS: CUMPRIMENTO DE SENTENCAS JUDICIAIS</v>
      </c>
      <c r="F26" s="52" t="str">
        <f>+'[1]Access-Out'!H26</f>
        <v>PAGAMENTO DE HONORARIOS PERICIAIS NAS ACOES EM QUE O INSS FI</v>
      </c>
      <c r="G26" s="51" t="str">
        <f>IF('[1]Access-Out'!I26="1","F","S")</f>
        <v>S</v>
      </c>
      <c r="H26" s="51" t="str">
        <f>+'[1]Access-Out'!J26</f>
        <v>1000</v>
      </c>
      <c r="I26" s="52" t="str">
        <f>+'[1]Access-Out'!K26</f>
        <v>RECURSOS LIVRES DA UNIAO</v>
      </c>
      <c r="J26" s="51" t="str">
        <f>+'[1]Access-Out'!L26</f>
        <v>3</v>
      </c>
      <c r="K26" s="56"/>
      <c r="L26" s="56"/>
      <c r="M26" s="56"/>
      <c r="N26" s="54">
        <f t="shared" si="0"/>
        <v>0</v>
      </c>
      <c r="O26" s="56"/>
      <c r="P26" s="56">
        <f>'[1]Access-Out'!M26-'[1]Access-Out'!N26</f>
        <v>30381924</v>
      </c>
      <c r="Q26" s="56">
        <f>'[1]Access-Out'!O26-'[1]Access-Out'!P26</f>
        <v>0</v>
      </c>
      <c r="R26" s="56">
        <f t="shared" si="1"/>
        <v>30381924</v>
      </c>
      <c r="S26" s="56">
        <f>'[1]Access-Out'!Q26</f>
        <v>30223693.100000001</v>
      </c>
      <c r="T26" s="57">
        <f t="shared" si="2"/>
        <v>0.99479193944399313</v>
      </c>
      <c r="U26" s="56">
        <f>'[1]Access-Out'!R26</f>
        <v>30210786.859999999</v>
      </c>
      <c r="V26" s="57">
        <f t="shared" si="3"/>
        <v>0.99436713948728195</v>
      </c>
      <c r="W26" s="56">
        <f>'[1]Access-Out'!S26</f>
        <v>29027100.899999999</v>
      </c>
      <c r="X26" s="57">
        <f t="shared" si="4"/>
        <v>0.95540693538697541</v>
      </c>
    </row>
    <row r="27" spans="1:24" s="10" customFormat="1" ht="28.5" customHeight="1" x14ac:dyDescent="0.2">
      <c r="A27" s="51" t="str">
        <f>+'[1]Access-Out'!A27</f>
        <v>34101</v>
      </c>
      <c r="B27" s="52" t="str">
        <f>+'[1]Access-Out'!B27</f>
        <v>MINISTERIO PUBLICO FEDERAL</v>
      </c>
      <c r="C27" s="51" t="str">
        <f>CONCATENATE('[1]Access-Out'!C27,".",'[1]Access-Out'!D27)</f>
        <v>03.062</v>
      </c>
      <c r="D27" s="51" t="str">
        <f>CONCATENATE('[1]Access-Out'!E27,".",'[1]Access-Out'!G27)</f>
        <v>0031.4264</v>
      </c>
      <c r="E27" s="52" t="str">
        <f>+'[1]Access-Out'!F27</f>
        <v>PROGRAMA DE GESTAO E MANUTENCAO DO MINISTERIO PUBLICO</v>
      </c>
      <c r="F27" s="52" t="str">
        <f>+'[1]Access-Out'!H27</f>
        <v>DEFESA DO INTERESSE PUBLICO NO PROCESSO JUDICIARIO - MINISTE</v>
      </c>
      <c r="G27" s="51" t="str">
        <f>IF('[1]Access-Out'!I27="1","F","S")</f>
        <v>F</v>
      </c>
      <c r="H27" s="51" t="str">
        <f>+'[1]Access-Out'!J27</f>
        <v>1000</v>
      </c>
      <c r="I27" s="52" t="str">
        <f>+'[1]Access-Out'!K27</f>
        <v>RECURSOS LIVRES DA UNIAO</v>
      </c>
      <c r="J27" s="51" t="str">
        <f>+'[1]Access-Out'!L27</f>
        <v>3</v>
      </c>
      <c r="K27" s="56"/>
      <c r="L27" s="56"/>
      <c r="M27" s="56"/>
      <c r="N27" s="54">
        <f t="shared" si="0"/>
        <v>0</v>
      </c>
      <c r="O27" s="56"/>
      <c r="P27" s="56">
        <f>'[1]Access-Out'!M27-'[1]Access-Out'!N27</f>
        <v>0</v>
      </c>
      <c r="Q27" s="56">
        <f>'[1]Access-Out'!O27-'[1]Access-Out'!P27</f>
        <v>31424.27</v>
      </c>
      <c r="R27" s="56">
        <f t="shared" si="1"/>
        <v>31424.27</v>
      </c>
      <c r="S27" s="56">
        <f>'[1]Access-Out'!Q27</f>
        <v>0</v>
      </c>
      <c r="T27" s="57">
        <f t="shared" si="2"/>
        <v>0</v>
      </c>
      <c r="U27" s="56">
        <f>'[1]Access-Out'!R27</f>
        <v>0</v>
      </c>
      <c r="V27" s="57">
        <f t="shared" si="3"/>
        <v>0</v>
      </c>
      <c r="W27" s="56">
        <f>'[1]Access-Out'!S27</f>
        <v>0</v>
      </c>
      <c r="X27" s="57">
        <f t="shared" si="4"/>
        <v>0</v>
      </c>
    </row>
    <row r="28" spans="1:24" s="10" customFormat="1" ht="28.5" customHeight="1" x14ac:dyDescent="0.2">
      <c r="A28" s="51" t="str">
        <f>+'[1]Access-Out'!A28</f>
        <v>40201</v>
      </c>
      <c r="B28" s="52" t="str">
        <f>+'[1]Access-Out'!B28</f>
        <v>INSTITUTO NACIONAL DO SEGURO SOCIAL - INSS</v>
      </c>
      <c r="C28" s="51" t="str">
        <f>CONCATENATE('[1]Access-Out'!C28,".",'[1]Access-Out'!D28)</f>
        <v>28.846</v>
      </c>
      <c r="D28" s="51" t="str">
        <f>CONCATENATE('[1]Access-Out'!E28,".",'[1]Access-Out'!G28)</f>
        <v>0901.00SA</v>
      </c>
      <c r="E28" s="52" t="str">
        <f>+'[1]Access-Out'!F28</f>
        <v>OPERACOES ESPECIAIS: CUMPRIMENTO DE SENTENCAS JUDICIAIS</v>
      </c>
      <c r="F28" s="52" t="str">
        <f>+'[1]Access-Out'!H28</f>
        <v>PAGAMENTO DE HONORARIOS PERICIAIS NAS ACOES EM QUE O INSS FI</v>
      </c>
      <c r="G28" s="51" t="str">
        <f>IF('[1]Access-Out'!I28="1","F","S")</f>
        <v>S</v>
      </c>
      <c r="H28" s="51" t="str">
        <f>+'[1]Access-Out'!J28</f>
        <v>1000</v>
      </c>
      <c r="I28" s="52" t="str">
        <f>+'[1]Access-Out'!K28</f>
        <v>RECURSOS LIVRES DA UNIAO</v>
      </c>
      <c r="J28" s="51" t="str">
        <f>+'[1]Access-Out'!L28</f>
        <v>3</v>
      </c>
      <c r="K28" s="56"/>
      <c r="L28" s="56"/>
      <c r="M28" s="56"/>
      <c r="N28" s="54">
        <f t="shared" si="0"/>
        <v>0</v>
      </c>
      <c r="O28" s="56"/>
      <c r="P28" s="56">
        <f>'[1]Access-Out'!M28-'[1]Access-Out'!N28</f>
        <v>0</v>
      </c>
      <c r="Q28" s="56">
        <f>'[1]Access-Out'!O28-'[1]Access-Out'!P28</f>
        <v>0</v>
      </c>
      <c r="R28" s="56">
        <f t="shared" si="1"/>
        <v>0</v>
      </c>
      <c r="S28" s="56">
        <f>'[1]Access-Out'!Q28</f>
        <v>0</v>
      </c>
      <c r="T28" s="57">
        <f t="shared" si="2"/>
        <v>0</v>
      </c>
      <c r="U28" s="56">
        <f>'[1]Access-Out'!R28</f>
        <v>0</v>
      </c>
      <c r="V28" s="57">
        <f t="shared" si="3"/>
        <v>0</v>
      </c>
      <c r="W28" s="56">
        <f>'[1]Access-Out'!S28</f>
        <v>0</v>
      </c>
      <c r="X28" s="57">
        <f t="shared" si="4"/>
        <v>0</v>
      </c>
    </row>
    <row r="29" spans="1:24" s="10" customFormat="1" ht="28.5" customHeight="1" thickBot="1" x14ac:dyDescent="0.25">
      <c r="A29" s="51" t="str">
        <f>+'[1]Access-Out'!A29</f>
        <v>63101</v>
      </c>
      <c r="B29" s="52" t="str">
        <f>+'[1]Access-Out'!B29</f>
        <v>ADVOCACIA-GERAL DA UNIAO - AGU</v>
      </c>
      <c r="C29" s="51" t="str">
        <f>CONCATENATE('[1]Access-Out'!C29,".",'[1]Access-Out'!D29)</f>
        <v>03.092</v>
      </c>
      <c r="D29" s="51" t="str">
        <f>CONCATENATE('[1]Access-Out'!E29,".",'[1]Access-Out'!G29)</f>
        <v>4005.2674</v>
      </c>
      <c r="E29" s="52" t="str">
        <f>+'[1]Access-Out'!F29</f>
        <v>PROTECAO JURIDICA DA UNIAO</v>
      </c>
      <c r="F29" s="52" t="str">
        <f>+'[1]Access-Out'!H29</f>
        <v>REPRESENTACAO JUDICIAL E EXTRAJUDICIAL DA UNIAO E SUAS AUTAR</v>
      </c>
      <c r="G29" s="51" t="str">
        <f>IF('[1]Access-Out'!I29="1","F","S")</f>
        <v>F</v>
      </c>
      <c r="H29" s="51" t="str">
        <f>+'[1]Access-Out'!J29</f>
        <v>1000</v>
      </c>
      <c r="I29" s="52" t="str">
        <f>+'[1]Access-Out'!K29</f>
        <v>RECURSOS LIVRES DA UNIAO</v>
      </c>
      <c r="J29" s="51" t="str">
        <f>+'[1]Access-Out'!L29</f>
        <v>3</v>
      </c>
      <c r="K29" s="56"/>
      <c r="L29" s="56"/>
      <c r="M29" s="56"/>
      <c r="N29" s="54">
        <f t="shared" si="0"/>
        <v>0</v>
      </c>
      <c r="O29" s="56"/>
      <c r="P29" s="56">
        <f>'[1]Access-Out'!M29-'[1]Access-Out'!N29</f>
        <v>0</v>
      </c>
      <c r="Q29" s="56">
        <f>'[1]Access-Out'!O29-'[1]Access-Out'!P29</f>
        <v>113892.38</v>
      </c>
      <c r="R29" s="56">
        <f t="shared" si="1"/>
        <v>113892.38</v>
      </c>
      <c r="S29" s="56">
        <f>'[1]Access-Out'!Q29</f>
        <v>113892.38</v>
      </c>
      <c r="T29" s="57">
        <f t="shared" si="2"/>
        <v>1</v>
      </c>
      <c r="U29" s="56">
        <f>'[1]Access-Out'!R29</f>
        <v>96745.1</v>
      </c>
      <c r="V29" s="57">
        <f t="shared" si="3"/>
        <v>0.84944313219198686</v>
      </c>
      <c r="W29" s="56">
        <f>'[1]Access-Out'!S29</f>
        <v>96745.1</v>
      </c>
      <c r="X29" s="57">
        <f t="shared" si="4"/>
        <v>0.84944313219198686</v>
      </c>
    </row>
    <row r="30" spans="1:24" s="10" customFormat="1" ht="28.5" customHeight="1" thickBot="1" x14ac:dyDescent="0.25">
      <c r="A30" s="18" t="s">
        <v>48</v>
      </c>
      <c r="B30" s="58"/>
      <c r="C30" s="58"/>
      <c r="D30" s="58"/>
      <c r="E30" s="58"/>
      <c r="F30" s="58"/>
      <c r="G30" s="58"/>
      <c r="H30" s="58"/>
      <c r="I30" s="58"/>
      <c r="J30" s="19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60">
        <f>SUM(P10:P29)</f>
        <v>1754465109.7799997</v>
      </c>
      <c r="Q30" s="60">
        <f>SUM(Q10:Q29)</f>
        <v>-16728.039999999994</v>
      </c>
      <c r="R30" s="60">
        <f>SUM(R10:R29)</f>
        <v>1754448381.74</v>
      </c>
      <c r="S30" s="60">
        <f>SUM(S10:S29)</f>
        <v>1706469367.1400001</v>
      </c>
      <c r="T30" s="61">
        <f t="shared" si="2"/>
        <v>0.97265293462072899</v>
      </c>
      <c r="U30" s="60">
        <f>SUM(U10:U29)</f>
        <v>1606245248.0099998</v>
      </c>
      <c r="V30" s="61">
        <f t="shared" si="3"/>
        <v>0.91552721911201651</v>
      </c>
      <c r="W30" s="60">
        <f>SUM(W10:W29)</f>
        <v>1575423961.8499999</v>
      </c>
      <c r="X30" s="61">
        <f t="shared" si="4"/>
        <v>0.8979597110104488</v>
      </c>
    </row>
    <row r="31" spans="1:24" ht="12.75" x14ac:dyDescent="0.2">
      <c r="A31" s="2" t="s">
        <v>49</v>
      </c>
      <c r="B31" s="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12.75" x14ac:dyDescent="0.2">
      <c r="A32" s="2" t="s">
        <v>50</v>
      </c>
      <c r="B32" s="62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  <row r="33" spans="14:25" s="6" customFormat="1" ht="15.95" customHeight="1" x14ac:dyDescent="0.2"/>
    <row r="34" spans="14:25" s="6" customFormat="1" ht="39.75" customHeight="1" x14ac:dyDescent="0.2">
      <c r="N34" s="64"/>
      <c r="O34" s="65"/>
      <c r="P34" s="63"/>
      <c r="Q34" s="63"/>
      <c r="R34" s="63"/>
      <c r="S34" s="66"/>
      <c r="T34" s="65"/>
      <c r="U34" s="65"/>
      <c r="V34" s="65"/>
      <c r="W34" s="65"/>
      <c r="X34" s="2"/>
      <c r="Y34" s="2"/>
    </row>
    <row r="35" spans="14:25" s="6" customFormat="1" ht="15.95" customHeight="1" x14ac:dyDescent="0.2">
      <c r="N35" s="64"/>
      <c r="O35" s="64"/>
      <c r="P35" s="67"/>
      <c r="Q35" s="67"/>
      <c r="R35" s="67"/>
      <c r="S35" s="67"/>
      <c r="T35" s="67"/>
      <c r="U35" s="67"/>
      <c r="V35" s="67"/>
      <c r="W35" s="67"/>
      <c r="X35" s="68"/>
      <c r="Y35" s="2"/>
    </row>
    <row r="36" spans="14:25" s="6" customFormat="1" ht="15.95" customHeight="1" x14ac:dyDescent="0.2">
      <c r="N36" s="64"/>
      <c r="O36" s="64"/>
      <c r="P36" s="67"/>
      <c r="Q36" s="67"/>
      <c r="R36" s="67"/>
      <c r="S36" s="67"/>
      <c r="T36" s="67"/>
      <c r="U36" s="67"/>
      <c r="V36" s="67"/>
      <c r="W36" s="67"/>
      <c r="X36" s="68"/>
      <c r="Y36" s="2"/>
    </row>
    <row r="37" spans="14:25" s="6" customFormat="1" ht="15.95" customHeight="1" x14ac:dyDescent="0.2">
      <c r="N37" s="64"/>
      <c r="O37" s="64"/>
      <c r="P37" s="67"/>
      <c r="Q37" s="67"/>
      <c r="R37" s="67"/>
      <c r="S37" s="67"/>
      <c r="T37" s="67"/>
      <c r="U37" s="67"/>
      <c r="V37" s="67"/>
      <c r="W37" s="67"/>
      <c r="X37" s="68"/>
      <c r="Y37" s="2"/>
    </row>
    <row r="38" spans="14:25" s="6" customFormat="1" ht="15.95" customHeight="1" x14ac:dyDescent="0.2">
      <c r="N38" s="64"/>
      <c r="O38" s="64"/>
      <c r="P38" s="69"/>
      <c r="Q38" s="69"/>
      <c r="R38" s="70"/>
      <c r="S38" s="70"/>
      <c r="T38" s="70"/>
      <c r="U38" s="70"/>
      <c r="V38" s="70"/>
      <c r="W38" s="70"/>
      <c r="X38" s="2"/>
      <c r="Y38" s="2"/>
    </row>
    <row r="39" spans="14:25" s="6" customFormat="1" ht="15.95" customHeight="1" x14ac:dyDescent="0.2">
      <c r="N39" s="64"/>
      <c r="O39" s="64"/>
      <c r="P39" s="71"/>
      <c r="Q39" s="71"/>
      <c r="R39" s="71"/>
      <c r="S39" s="71"/>
      <c r="T39" s="71"/>
      <c r="U39" s="71"/>
      <c r="V39" s="71"/>
      <c r="W39" s="71"/>
      <c r="X39" s="2"/>
      <c r="Y39" s="2"/>
    </row>
    <row r="40" spans="14:25" s="6" customFormat="1" ht="15.95" customHeight="1" x14ac:dyDescent="0.2">
      <c r="N40" s="64"/>
      <c r="O40" s="72"/>
      <c r="P40" s="67"/>
      <c r="Q40" s="73"/>
      <c r="R40" s="67"/>
      <c r="S40" s="67"/>
      <c r="T40" s="73"/>
      <c r="U40" s="67"/>
      <c r="V40" s="73"/>
      <c r="W40" s="67"/>
      <c r="X40" s="2"/>
      <c r="Y40" s="2"/>
    </row>
    <row r="41" spans="14:25" s="6" customFormat="1" ht="15.95" customHeight="1" x14ac:dyDescent="0.2">
      <c r="N41" s="64"/>
      <c r="O41" s="64"/>
      <c r="P41" s="74"/>
      <c r="Q41" s="73"/>
      <c r="R41" s="75"/>
      <c r="S41" s="73"/>
      <c r="T41" s="73"/>
      <c r="U41" s="73"/>
      <c r="V41" s="73"/>
      <c r="W41" s="73"/>
      <c r="X41" s="2"/>
      <c r="Y41" s="2"/>
    </row>
    <row r="42" spans="14:25" ht="12.75" x14ac:dyDescent="0.2">
      <c r="N42" s="64"/>
      <c r="O42" s="64"/>
      <c r="P42" s="76"/>
      <c r="Q42" s="77"/>
      <c r="R42" s="78"/>
      <c r="S42" s="79"/>
      <c r="T42" s="79"/>
      <c r="U42" s="79"/>
      <c r="V42" s="79"/>
      <c r="W42" s="79"/>
      <c r="X42" s="2"/>
      <c r="Y42" s="80"/>
    </row>
    <row r="43" spans="14:25" ht="12.75" x14ac:dyDescent="0.2">
      <c r="N43" s="64"/>
      <c r="O43" s="79"/>
      <c r="P43" s="79"/>
      <c r="Q43" s="79"/>
      <c r="R43" s="75"/>
      <c r="S43" s="79"/>
      <c r="T43" s="79"/>
      <c r="U43" s="79"/>
      <c r="V43" s="79"/>
      <c r="W43" s="79"/>
      <c r="X43" s="2"/>
      <c r="Y43" s="80"/>
    </row>
    <row r="44" spans="14:25" ht="12.75" x14ac:dyDescent="0.2">
      <c r="N44" s="81"/>
      <c r="O44" s="11"/>
      <c r="P44" s="11"/>
      <c r="Q44" s="11"/>
      <c r="R44" s="82"/>
      <c r="S44" s="11"/>
      <c r="T44" s="11"/>
      <c r="U44" s="11"/>
      <c r="V44" s="11"/>
      <c r="W44" s="11"/>
      <c r="X44" s="2"/>
      <c r="Y44" s="80"/>
    </row>
    <row r="45" spans="14:25" ht="25.5" customHeight="1" x14ac:dyDescent="0.2">
      <c r="N45" s="83"/>
      <c r="O45" s="2"/>
      <c r="P45" s="2"/>
      <c r="Q45" s="2"/>
      <c r="R45" s="2"/>
      <c r="S45" s="2"/>
      <c r="T45" s="2"/>
      <c r="U45" s="2"/>
      <c r="V45" s="2"/>
      <c r="W45" s="2"/>
      <c r="X45" s="2"/>
      <c r="Y45" s="80"/>
    </row>
    <row r="46" spans="14:25" ht="25.5" customHeight="1" x14ac:dyDescent="0.2">
      <c r="N46" s="84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</row>
    <row r="47" spans="14:25" ht="25.5" customHeight="1" x14ac:dyDescent="0.2"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</row>
    <row r="48" spans="14:25" ht="25.5" customHeight="1" x14ac:dyDescent="0.2"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</row>
    <row r="49" spans="14:25" ht="25.5" customHeight="1" x14ac:dyDescent="0.2"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</row>
    <row r="50" spans="14:25" ht="25.5" customHeight="1" x14ac:dyDescent="0.2"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</row>
    <row r="51" spans="14:25" ht="25.5" customHeight="1" x14ac:dyDescent="0.2"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2023-11-17T18:46:40Z</dcterms:created>
  <dcterms:modified xsi:type="dcterms:W3CDTF">2023-11-17T18:47:35Z</dcterms:modified>
</cp:coreProperties>
</file>