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I\090017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5" i="1" l="1"/>
  <c r="U25" i="1"/>
  <c r="S25" i="1"/>
  <c r="Q25" i="1"/>
  <c r="R25" i="1" s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U26" i="1" s="1"/>
  <c r="S10" i="1"/>
  <c r="Q10" i="1"/>
  <c r="P10" i="1"/>
  <c r="P26" i="1" s="1"/>
  <c r="N10" i="1"/>
  <c r="J10" i="1"/>
  <c r="I10" i="1"/>
  <c r="H10" i="1"/>
  <c r="G10" i="1"/>
  <c r="F10" i="1"/>
  <c r="E10" i="1"/>
  <c r="D10" i="1"/>
  <c r="C10" i="1"/>
  <c r="B10" i="1"/>
  <c r="A10" i="1"/>
  <c r="R12" i="1" l="1"/>
  <c r="R15" i="1"/>
  <c r="R18" i="1"/>
  <c r="R21" i="1"/>
  <c r="R24" i="1"/>
  <c r="R13" i="1"/>
  <c r="R16" i="1"/>
  <c r="T16" i="1" s="1"/>
  <c r="R19" i="1"/>
  <c r="X19" i="1" s="1"/>
  <c r="R22" i="1"/>
  <c r="R10" i="1"/>
  <c r="V10" i="1" s="1"/>
  <c r="S26" i="1"/>
  <c r="R11" i="1"/>
  <c r="X11" i="1" s="1"/>
  <c r="R14" i="1"/>
  <c r="R17" i="1"/>
  <c r="R20" i="1"/>
  <c r="R23" i="1"/>
  <c r="W26" i="1"/>
  <c r="X23" i="1"/>
  <c r="V23" i="1"/>
  <c r="T23" i="1"/>
  <c r="X14" i="1"/>
  <c r="V14" i="1"/>
  <c r="T14" i="1"/>
  <c r="T11" i="1"/>
  <c r="X18" i="1"/>
  <c r="V18" i="1"/>
  <c r="T18" i="1"/>
  <c r="X24" i="1"/>
  <c r="V24" i="1"/>
  <c r="T24" i="1"/>
  <c r="T13" i="1"/>
  <c r="X13" i="1"/>
  <c r="V13" i="1"/>
  <c r="X20" i="1"/>
  <c r="V20" i="1"/>
  <c r="T20" i="1"/>
  <c r="X15" i="1"/>
  <c r="V15" i="1"/>
  <c r="T15" i="1"/>
  <c r="T25" i="1"/>
  <c r="V25" i="1"/>
  <c r="X25" i="1"/>
  <c r="X21" i="1"/>
  <c r="V21" i="1"/>
  <c r="T21" i="1"/>
  <c r="T22" i="1"/>
  <c r="X22" i="1"/>
  <c r="V22" i="1"/>
  <c r="X17" i="1"/>
  <c r="V17" i="1"/>
  <c r="T17" i="1"/>
  <c r="X12" i="1"/>
  <c r="V12" i="1"/>
  <c r="T12" i="1"/>
  <c r="Q26" i="1"/>
  <c r="V11" i="1" l="1"/>
  <c r="V19" i="1"/>
  <c r="X10" i="1"/>
  <c r="T19" i="1"/>
  <c r="R26" i="1"/>
  <c r="T10" i="1"/>
  <c r="V16" i="1"/>
  <c r="X16" i="1"/>
  <c r="V26" i="1"/>
  <c r="T26" i="1"/>
  <c r="X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<sst xmlns="http://schemas.openxmlformats.org/spreadsheetml/2006/main" count="55" uniqueCount="51">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</sst>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theme="1" tint="0.1499984740745262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3" fillId="0" borderId="0" xfId="3" applyNumberFormat="1" applyFont="1" applyBorder="1" applyAlignment="1">
      <alignment horizontal="center"/>
    </xf>
    <xf numFmtId="0" fontId="2" fillId="0" borderId="0" xfId="2"/>
    <xf numFmtId="0" fontId="4" fillId="0" borderId="0" xfId="2" applyFont="1" applyAlignment="1"/>
    <xf numFmtId="0" fontId="3" fillId="0" borderId="0" xfId="2" applyFont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0" fontId="5" fillId="0" borderId="0" xfId="2" applyFont="1" applyAlignment="1">
      <alignment horizontal="center"/>
    </xf>
    <xf numFmtId="0" fontId="2" fillId="0" borderId="0" xfId="2" applyFont="1"/>
    <xf numFmtId="0" fontId="2" fillId="0" borderId="0" xfId="2" applyFont="1" applyBorder="1"/>
    <xf numFmtId="0" fontId="2" fillId="0" borderId="0" xfId="2" applyFont="1" applyBorder="1" applyAlignment="1">
      <alignment horizontal="center"/>
    </xf>
    <xf numFmtId="164" fontId="2" fillId="0" borderId="0" xfId="3" applyNumberFormat="1" applyFont="1" applyBorder="1" applyAlignment="1">
      <alignment horizont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5" fillId="0" borderId="15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164" fontId="5" fillId="0" borderId="14" xfId="5" applyNumberFormat="1" applyFont="1" applyFill="1" applyBorder="1" applyAlignment="1">
      <alignment horizontal="center" vertical="center" wrapText="1"/>
    </xf>
    <xf numFmtId="164" fontId="5" fillId="0" borderId="11" xfId="5" applyNumberFormat="1" applyFont="1" applyFill="1" applyBorder="1" applyAlignment="1">
      <alignment horizontal="center" vertical="center" wrapText="1"/>
    </xf>
    <xf numFmtId="166" fontId="5" fillId="0" borderId="11" xfId="6" applyNumberFormat="1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horizontal="center" vertical="center" wrapText="1"/>
    </xf>
    <xf numFmtId="0" fontId="5" fillId="0" borderId="17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19" xfId="4" applyFont="1" applyFill="1" applyBorder="1" applyAlignment="1">
      <alignment horizontal="center" vertical="center" wrapText="1"/>
    </xf>
    <xf numFmtId="164" fontId="5" fillId="0" borderId="20" xfId="5" applyNumberFormat="1" applyFont="1" applyFill="1" applyBorder="1" applyAlignment="1">
      <alignment horizontal="center" vertical="center" wrapText="1"/>
    </xf>
    <xf numFmtId="166" fontId="5" fillId="0" borderId="19" xfId="6" applyNumberFormat="1" applyFont="1" applyFill="1" applyBorder="1" applyAlignment="1">
      <alignment horizontal="center" vertical="center" wrapText="1"/>
    </xf>
    <xf numFmtId="0" fontId="2" fillId="0" borderId="2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left" vertical="center" wrapText="1"/>
    </xf>
    <xf numFmtId="0" fontId="2" fillId="0" borderId="4" xfId="4" applyNumberFormat="1" applyFont="1" applyFill="1" applyBorder="1" applyAlignment="1">
      <alignment horizontal="center" vertical="center" wrapText="1"/>
    </xf>
    <xf numFmtId="0" fontId="2" fillId="0" borderId="22" xfId="4" applyNumberFormat="1" applyFont="1" applyFill="1" applyBorder="1" applyAlignment="1">
      <alignment vertical="center" wrapText="1"/>
    </xf>
    <xf numFmtId="0" fontId="2" fillId="0" borderId="21" xfId="4" applyNumberFormat="1" applyFont="1" applyFill="1" applyBorder="1" applyAlignment="1">
      <alignment vertical="center" wrapText="1"/>
    </xf>
    <xf numFmtId="166" fontId="5" fillId="0" borderId="21" xfId="6" applyNumberFormat="1" applyFont="1" applyBorder="1" applyAlignment="1">
      <alignment horizontal="right" vertical="center"/>
    </xf>
    <xf numFmtId="166" fontId="5" fillId="0" borderId="4" xfId="6" applyNumberFormat="1" applyFont="1" applyBorder="1" applyAlignment="1">
      <alignment horizontal="right" vertical="center"/>
    </xf>
    <xf numFmtId="166" fontId="5" fillId="0" borderId="23" xfId="6" applyNumberFormat="1" applyFont="1" applyBorder="1" applyAlignment="1">
      <alignment horizontal="right" vertical="center"/>
    </xf>
    <xf numFmtId="166" fontId="2" fillId="0" borderId="4" xfId="6" applyNumberFormat="1" applyFont="1" applyBorder="1" applyAlignment="1">
      <alignment horizontal="right" vertical="center"/>
    </xf>
    <xf numFmtId="164" fontId="2" fillId="0" borderId="4" xfId="5" applyNumberFormat="1" applyFont="1" applyBorder="1" applyAlignment="1">
      <alignment horizontal="right" vertical="center"/>
    </xf>
    <xf numFmtId="0" fontId="2" fillId="0" borderId="24" xfId="4" applyNumberFormat="1" applyFont="1" applyFill="1" applyBorder="1" applyAlignment="1">
      <alignment horizontal="center" vertical="center" wrapText="1"/>
    </xf>
    <xf numFmtId="0" fontId="2" fillId="0" borderId="24" xfId="4" applyNumberFormat="1" applyFont="1" applyFill="1" applyBorder="1" applyAlignment="1">
      <alignment horizontal="left" vertical="center" wrapText="1"/>
    </xf>
    <xf numFmtId="0" fontId="2" fillId="0" borderId="25" xfId="4" applyNumberFormat="1" applyFont="1" applyFill="1" applyBorder="1" applyAlignment="1">
      <alignment horizontal="left" vertical="center" wrapText="1"/>
    </xf>
    <xf numFmtId="166" fontId="5" fillId="0" borderId="24" xfId="6" applyNumberFormat="1" applyFont="1" applyBorder="1" applyAlignment="1">
      <alignment horizontal="right" vertical="center"/>
    </xf>
    <xf numFmtId="166" fontId="5" fillId="0" borderId="25" xfId="6" applyNumberFormat="1" applyFont="1" applyBorder="1" applyAlignment="1">
      <alignment horizontal="right" vertical="center"/>
    </xf>
    <xf numFmtId="166" fontId="2" fillId="0" borderId="24" xfId="6" applyNumberFormat="1" applyFont="1" applyBorder="1" applyAlignment="1">
      <alignment horizontal="right" vertical="center"/>
    </xf>
    <xf numFmtId="164" fontId="2" fillId="0" borderId="24" xfId="5" applyNumberFormat="1" applyFont="1" applyBorder="1" applyAlignment="1">
      <alignment horizontal="right" vertical="center"/>
    </xf>
    <xf numFmtId="0" fontId="5" fillId="0" borderId="26" xfId="4" applyFont="1" applyFill="1" applyBorder="1" applyAlignment="1">
      <alignment horizontal="center" vertical="center" wrapText="1"/>
    </xf>
    <xf numFmtId="166" fontId="5" fillId="0" borderId="27" xfId="6" applyNumberFormat="1" applyFont="1" applyFill="1" applyBorder="1" applyAlignment="1">
      <alignment horizontal="center" vertical="center" wrapText="1"/>
    </xf>
    <xf numFmtId="166" fontId="2" fillId="0" borderId="27" xfId="6" applyNumberFormat="1" applyFont="1" applyFill="1" applyBorder="1" applyAlignment="1">
      <alignment horizontal="right" vertical="center" wrapText="1"/>
    </xf>
    <xf numFmtId="164" fontId="2" fillId="0" borderId="27" xfId="5" applyNumberFormat="1" applyFont="1" applyBorder="1" applyAlignment="1">
      <alignment horizontal="right" vertical="center"/>
    </xf>
    <xf numFmtId="166" fontId="3" fillId="0" borderId="0" xfId="2" applyNumberFormat="1" applyFont="1" applyBorder="1"/>
    <xf numFmtId="0" fontId="4" fillId="0" borderId="0" xfId="2" applyFont="1" applyBorder="1"/>
    <xf numFmtId="0" fontId="2" fillId="0" borderId="0" xfId="2" applyFont="1" applyAlignment="1">
      <alignment horizontal="right" vertical="center"/>
    </xf>
    <xf numFmtId="4" fontId="2" fillId="0" borderId="0" xfId="2" applyNumberFormat="1" applyFont="1" applyAlignment="1">
      <alignment vertical="center"/>
    </xf>
    <xf numFmtId="4" fontId="7" fillId="0" borderId="0" xfId="2" quotePrefix="1" applyNumberFormat="1" applyFont="1" applyAlignment="1">
      <alignment vertical="center"/>
    </xf>
    <xf numFmtId="167" fontId="6" fillId="0" borderId="0" xfId="2" applyNumberFormat="1" applyFont="1" applyAlignment="1">
      <alignment vertical="center"/>
    </xf>
    <xf numFmtId="43" fontId="7" fillId="0" borderId="0" xfId="1" quotePrefix="1" applyFont="1" applyAlignment="1">
      <alignment vertical="center"/>
    </xf>
    <xf numFmtId="0" fontId="2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2" fillId="0" borderId="0" xfId="2" applyFont="1" applyAlignment="1">
      <alignment horizontal="right"/>
    </xf>
    <xf numFmtId="167" fontId="2" fillId="0" borderId="0" xfId="2" applyNumberFormat="1" applyFont="1"/>
    <xf numFmtId="0" fontId="3" fillId="0" borderId="0" xfId="2" applyFont="1" applyAlignment="1">
      <alignment horizontal="right"/>
    </xf>
    <xf numFmtId="0" fontId="2" fillId="0" borderId="0" xfId="2" applyAlignment="1">
      <alignment horizontal="right"/>
    </xf>
  </cellXfs>
  <cellStyles count="7">
    <cellStyle name="Normal" xfId="0" builtinId="0"/>
    <cellStyle name="Normal 12" xfId="2"/>
    <cellStyle name="Normal 2 8 3" xfId="4"/>
    <cellStyle name="Porcentagem 11 2" xfId="3"/>
    <cellStyle name="Porcentagem 2 3" xfId="5"/>
    <cellStyle name="Vírgula" xfId="1" builtinId="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Access-Jan"/>
      <sheetName val="Mar"/>
      <sheetName val="Access-Fev"/>
      <sheetName val="Access-Mar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1016802</v>
          </cell>
          <cell r="O10">
            <v>994777.77</v>
          </cell>
          <cell r="P10">
            <v>994774.69</v>
          </cell>
          <cell r="Q10">
            <v>839190.17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4</v>
          </cell>
          <cell r="M11">
            <v>21791474</v>
          </cell>
          <cell r="O11">
            <v>6335673.8600000003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170267485</v>
          </cell>
          <cell r="O12">
            <v>130613076.66</v>
          </cell>
          <cell r="P12">
            <v>21007657.940000001</v>
          </cell>
          <cell r="Q12">
            <v>13782322.24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1027</v>
          </cell>
          <cell r="K13" t="str">
            <v>SERV.AFETOS AS ATIVID.ESPECIFICAS DA JUSTICA</v>
          </cell>
          <cell r="L13" t="str">
            <v>3</v>
          </cell>
          <cell r="M13">
            <v>19290640</v>
          </cell>
          <cell r="O13">
            <v>15553609.789999999</v>
          </cell>
          <cell r="P13">
            <v>1630542.67</v>
          </cell>
          <cell r="Q13">
            <v>1230274.73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335240800.94999999</v>
          </cell>
          <cell r="O14">
            <v>335240800.94999999</v>
          </cell>
          <cell r="P14">
            <v>335090376.45999998</v>
          </cell>
          <cell r="Q14">
            <v>313332491.13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203592</v>
          </cell>
          <cell r="O15">
            <v>143712</v>
          </cell>
          <cell r="P15">
            <v>19684.919999999998</v>
          </cell>
          <cell r="Q15">
            <v>19684.919999999998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4</v>
          </cell>
          <cell r="M16">
            <v>18780082</v>
          </cell>
          <cell r="O16">
            <v>5648.54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3000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68943102</v>
          </cell>
          <cell r="O18">
            <v>58370046.960000001</v>
          </cell>
          <cell r="P18">
            <v>12437744.24</v>
          </cell>
          <cell r="Q18">
            <v>9902959.2599999998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70307250.269999996</v>
          </cell>
          <cell r="O19">
            <v>69897621.269999996</v>
          </cell>
          <cell r="P19">
            <v>20673912.940000001</v>
          </cell>
          <cell r="Q19">
            <v>20673912.940000001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54457623.140000001</v>
          </cell>
          <cell r="O20">
            <v>54457623.140000001</v>
          </cell>
          <cell r="P20">
            <v>54457623.140000001</v>
          </cell>
          <cell r="Q20">
            <v>54457623.140000001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87583264.450000003</v>
          </cell>
          <cell r="O21">
            <v>87583264.450000003</v>
          </cell>
          <cell r="P21">
            <v>87583264.450000003</v>
          </cell>
          <cell r="Q21">
            <v>82682111.379999995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- LEI N. 12.618, DE 2012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297665.40000000002</v>
          </cell>
          <cell r="O22">
            <v>297665.40000000002</v>
          </cell>
          <cell r="P22">
            <v>297665.40000000002</v>
          </cell>
          <cell r="Q22">
            <v>297665.40000000002</v>
          </cell>
        </row>
        <row r="23">
          <cell r="A23" t="str">
            <v>14102</v>
          </cell>
          <cell r="B23" t="str">
            <v>TRIBUNAL REGIONAL ELEITORAL DO ACRE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20GP</v>
          </cell>
          <cell r="H23" t="str">
            <v>JULGAMENTO DE CAUSAS E GESTAO ADMINISTRATIVA NA JUSTICA ELEI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N23">
            <v>10724.6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10812153</v>
          </cell>
          <cell r="O24">
            <v>10812121.48</v>
          </cell>
          <cell r="P24">
            <v>10805060.109999999</v>
          </cell>
          <cell r="Q24">
            <v>8506745.9499999993</v>
          </cell>
        </row>
        <row r="25">
          <cell r="A25" t="str">
            <v>63101</v>
          </cell>
          <cell r="B25" t="str">
            <v>ADVOCACIA-GERAL DA UNIAO - AGU</v>
          </cell>
          <cell r="C25" t="str">
            <v>03</v>
          </cell>
          <cell r="D25" t="str">
            <v>092</v>
          </cell>
          <cell r="E25" t="str">
            <v>4105</v>
          </cell>
          <cell r="F25" t="str">
            <v>***********</v>
          </cell>
          <cell r="G25" t="str">
            <v>2674</v>
          </cell>
          <cell r="H25" t="str">
            <v>REPRESENTACAO JUDICIAL E EXTRAJUDICIAL DA UNIAO E SUAS AUTAR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N25">
            <v>52944.38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showGridLines="0" tabSelected="1" view="pageBreakPreview" zoomScale="80" zoomScaleNormal="85" zoomScaleSheetLayoutView="80" workbookViewId="0">
      <selection activeCell="A8" sqref="A8:B8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45352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+'[1]Access-Mar'!A10</f>
        <v>12101</v>
      </c>
      <c r="B10" s="43" t="str">
        <f>+'[1]Access-Mar'!B10</f>
        <v>JUSTICA FEDERAL DE PRIMEIRO GRAU</v>
      </c>
      <c r="C10" s="44" t="str">
        <f>CONCATENATE('[1]Access-Mar'!C10,".",'[1]Access-Mar'!D10)</f>
        <v>02.061</v>
      </c>
      <c r="D10" s="44" t="str">
        <f>CONCATENATE('[1]Access-Mar'!E10,".",'[1]Access-Mar'!G10)</f>
        <v>0033.4224</v>
      </c>
      <c r="E10" s="43" t="str">
        <f>+'[1]Access-Mar'!F10</f>
        <v>PROGRAMA DE GESTAO E MANUTENCAO DO PODER JUDICIARIO</v>
      </c>
      <c r="F10" s="45" t="str">
        <f>+'[1]Access-Mar'!H10</f>
        <v>ASSISTENCIA JURIDICA A PESSOAS CARENTES</v>
      </c>
      <c r="G10" s="42" t="str">
        <f>IF('[1]Access-Mar'!I10="1","F","S")</f>
        <v>F</v>
      </c>
      <c r="H10" s="42" t="str">
        <f>+'[1]Access-Mar'!J10</f>
        <v>1000</v>
      </c>
      <c r="I10" s="46" t="str">
        <f>+'[1]Access-Mar'!K10</f>
        <v>RECURSOS LIVRES DA UNIAO</v>
      </c>
      <c r="J10" s="42" t="str">
        <f>+'[1]Access-Mar'!L10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'[1]Access-Mar'!M10</f>
        <v>1016802</v>
      </c>
      <c r="Q10" s="50">
        <f>'[1]Access-Mar'!N10</f>
        <v>0</v>
      </c>
      <c r="R10" s="50">
        <f>N10-O10+P10+Q10</f>
        <v>1016802</v>
      </c>
      <c r="S10" s="50">
        <f>'[1]Access-Mar'!O10</f>
        <v>994777.77</v>
      </c>
      <c r="T10" s="51">
        <f>IF(R10&gt;0,S10/R10,0)</f>
        <v>0.97833970625549516</v>
      </c>
      <c r="U10" s="50">
        <f>'[1]Access-Mar'!P10</f>
        <v>994774.69</v>
      </c>
      <c r="V10" s="51">
        <f>IF(R10&gt;0,U10/R10,0)</f>
        <v>0.97833667715051698</v>
      </c>
      <c r="W10" s="50">
        <f>'[1]Access-Mar'!Q10</f>
        <v>839190.17</v>
      </c>
      <c r="X10" s="51">
        <f>IF(R10&gt;0,W10/R10,0)</f>
        <v>0.82532309141799487</v>
      </c>
    </row>
    <row r="11" spans="1:24" s="11" customFormat="1" ht="28.5" customHeight="1" x14ac:dyDescent="0.2">
      <c r="A11" s="52" t="str">
        <f>+'[1]Access-Mar'!A11</f>
        <v>12101</v>
      </c>
      <c r="B11" s="53" t="str">
        <f>+'[1]Access-Mar'!B11</f>
        <v>JUSTICA FEDERAL DE PRIMEIRO GRAU</v>
      </c>
      <c r="C11" s="52" t="str">
        <f>CONCATENATE('[1]Access-Mar'!C11,".",'[1]Access-Mar'!D11)</f>
        <v>02.061</v>
      </c>
      <c r="D11" s="52" t="str">
        <f>CONCATENATE('[1]Access-Mar'!E11,".",'[1]Access-Mar'!G11)</f>
        <v>0033.4257</v>
      </c>
      <c r="E11" s="53" t="str">
        <f>+'[1]Access-Mar'!F11</f>
        <v>PROGRAMA DE GESTAO E MANUTENCAO DO PODER JUDICIARIO</v>
      </c>
      <c r="F11" s="54" t="str">
        <f>+'[1]Access-Mar'!H11</f>
        <v>JULGAMENTO DE CAUSAS NA JUSTICA FEDERAL</v>
      </c>
      <c r="G11" s="52" t="str">
        <f>IF('[1]Access-Mar'!I11="1","F","S")</f>
        <v>F</v>
      </c>
      <c r="H11" s="52" t="str">
        <f>+'[1]Access-Mar'!J11</f>
        <v>1000</v>
      </c>
      <c r="I11" s="53" t="str">
        <f>+'[1]Access-Mar'!K11</f>
        <v>RECURSOS LIVRES DA UNIAO</v>
      </c>
      <c r="J11" s="52" t="str">
        <f>+'[1]Access-Mar'!L11</f>
        <v>4</v>
      </c>
      <c r="K11" s="55"/>
      <c r="L11" s="55"/>
      <c r="M11" s="55"/>
      <c r="N11" s="56">
        <f t="shared" ref="N11:N25" si="0">K11+L11-M11</f>
        <v>0</v>
      </c>
      <c r="O11" s="55">
        <v>0</v>
      </c>
      <c r="P11" s="57">
        <f>'[1]Access-Mar'!M11</f>
        <v>21791474</v>
      </c>
      <c r="Q11" s="57">
        <f>'[1]Access-Mar'!N11</f>
        <v>0</v>
      </c>
      <c r="R11" s="57">
        <f t="shared" ref="R11:R25" si="1">N11-O11+P11+Q11</f>
        <v>21791474</v>
      </c>
      <c r="S11" s="57">
        <f>'[1]Access-Mar'!O11</f>
        <v>6335673.8600000003</v>
      </c>
      <c r="T11" s="58">
        <f t="shared" ref="T11:T26" si="2">IF(R11&gt;0,S11/R11,0)</f>
        <v>0.29074095033681524</v>
      </c>
      <c r="U11" s="57">
        <f>'[1]Access-Mar'!P11</f>
        <v>0</v>
      </c>
      <c r="V11" s="58">
        <f t="shared" ref="V11:V26" si="3">IF(R11&gt;0,U11/R11,0)</f>
        <v>0</v>
      </c>
      <c r="W11" s="57">
        <f>'[1]Access-Mar'!Q11</f>
        <v>0</v>
      </c>
      <c r="X11" s="58">
        <f t="shared" ref="X11:X26" si="4">IF(R11&gt;0,W11/R11,0)</f>
        <v>0</v>
      </c>
    </row>
    <row r="12" spans="1:24" s="11" customFormat="1" ht="28.5" customHeight="1" x14ac:dyDescent="0.2">
      <c r="A12" s="52" t="str">
        <f>+'[1]Access-Mar'!A12</f>
        <v>12101</v>
      </c>
      <c r="B12" s="53" t="str">
        <f>+'[1]Access-Mar'!B12</f>
        <v>JUSTICA FEDERAL DE PRIMEIRO GRAU</v>
      </c>
      <c r="C12" s="52" t="str">
        <f>CONCATENATE('[1]Access-Mar'!C12,".",'[1]Access-Mar'!D12)</f>
        <v>02.061</v>
      </c>
      <c r="D12" s="52" t="str">
        <f>CONCATENATE('[1]Access-Mar'!E12,".",'[1]Access-Mar'!G12)</f>
        <v>0033.4257</v>
      </c>
      <c r="E12" s="53" t="str">
        <f>+'[1]Access-Mar'!F12</f>
        <v>PROGRAMA DE GESTAO E MANUTENCAO DO PODER JUDICIARIO</v>
      </c>
      <c r="F12" s="53" t="str">
        <f>+'[1]Access-Mar'!H12</f>
        <v>JULGAMENTO DE CAUSAS NA JUSTICA FEDERAL</v>
      </c>
      <c r="G12" s="52" t="str">
        <f>IF('[1]Access-Mar'!I12="1","F","S")</f>
        <v>F</v>
      </c>
      <c r="H12" s="52" t="str">
        <f>+'[1]Access-Mar'!J12</f>
        <v>1000</v>
      </c>
      <c r="I12" s="53" t="str">
        <f>+'[1]Access-Mar'!K12</f>
        <v>RECURSOS LIVRES DA UNIAO</v>
      </c>
      <c r="J12" s="52" t="str">
        <f>+'[1]Access-Mar'!L12</f>
        <v>3</v>
      </c>
      <c r="K12" s="57"/>
      <c r="L12" s="57"/>
      <c r="M12" s="57"/>
      <c r="N12" s="55">
        <f t="shared" si="0"/>
        <v>0</v>
      </c>
      <c r="O12" s="57">
        <v>0</v>
      </c>
      <c r="P12" s="57">
        <f>'[1]Access-Mar'!M12</f>
        <v>170267485</v>
      </c>
      <c r="Q12" s="57">
        <f>'[1]Access-Mar'!N12</f>
        <v>0</v>
      </c>
      <c r="R12" s="57">
        <f t="shared" si="1"/>
        <v>170267485</v>
      </c>
      <c r="S12" s="57">
        <f>'[1]Access-Mar'!O12</f>
        <v>130613076.66</v>
      </c>
      <c r="T12" s="58">
        <f t="shared" si="2"/>
        <v>0.7671052207061142</v>
      </c>
      <c r="U12" s="57">
        <f>'[1]Access-Mar'!P12</f>
        <v>21007657.940000001</v>
      </c>
      <c r="V12" s="58">
        <f t="shared" si="3"/>
        <v>0.1233803267840598</v>
      </c>
      <c r="W12" s="57">
        <f>'[1]Access-Mar'!Q12</f>
        <v>13782322.24</v>
      </c>
      <c r="X12" s="58">
        <f t="shared" si="4"/>
        <v>8.0945121377695814E-2</v>
      </c>
    </row>
    <row r="13" spans="1:24" s="11" customFormat="1" ht="28.5" customHeight="1" x14ac:dyDescent="0.2">
      <c r="A13" s="52" t="str">
        <f>+'[1]Access-Mar'!A13</f>
        <v>12101</v>
      </c>
      <c r="B13" s="53" t="str">
        <f>+'[1]Access-Mar'!B13</f>
        <v>JUSTICA FEDERAL DE PRIMEIRO GRAU</v>
      </c>
      <c r="C13" s="52" t="str">
        <f>CONCATENATE('[1]Access-Mar'!C13,".",'[1]Access-Mar'!D13)</f>
        <v>02.061</v>
      </c>
      <c r="D13" s="52" t="str">
        <f>CONCATENATE('[1]Access-Mar'!E13,".",'[1]Access-Mar'!G13)</f>
        <v>0033.4257</v>
      </c>
      <c r="E13" s="53" t="str">
        <f>+'[1]Access-Mar'!F13</f>
        <v>PROGRAMA DE GESTAO E MANUTENCAO DO PODER JUDICIARIO</v>
      </c>
      <c r="F13" s="53" t="str">
        <f>+'[1]Access-Mar'!H13</f>
        <v>JULGAMENTO DE CAUSAS NA JUSTICA FEDERAL</v>
      </c>
      <c r="G13" s="52" t="str">
        <f>IF('[1]Access-Mar'!I13="1","F","S")</f>
        <v>F</v>
      </c>
      <c r="H13" s="52" t="str">
        <f>+'[1]Access-Mar'!J13</f>
        <v>1027</v>
      </c>
      <c r="I13" s="53" t="str">
        <f>+'[1]Access-Mar'!K13</f>
        <v>SERV.AFETOS AS ATIVID.ESPECIFICAS DA JUSTICA</v>
      </c>
      <c r="J13" s="52" t="str">
        <f>+'[1]Access-Mar'!L13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'[1]Access-Mar'!M13</f>
        <v>19290640</v>
      </c>
      <c r="Q13" s="57">
        <f>'[1]Access-Mar'!N13</f>
        <v>0</v>
      </c>
      <c r="R13" s="57">
        <f t="shared" si="1"/>
        <v>19290640</v>
      </c>
      <c r="S13" s="57">
        <f>'[1]Access-Mar'!O13</f>
        <v>15553609.789999999</v>
      </c>
      <c r="T13" s="58">
        <f t="shared" si="2"/>
        <v>0.80627754133610907</v>
      </c>
      <c r="U13" s="57">
        <f>'[1]Access-Mar'!P13</f>
        <v>1630542.67</v>
      </c>
      <c r="V13" s="58">
        <f t="shared" si="3"/>
        <v>8.4525068634322131E-2</v>
      </c>
      <c r="W13" s="57">
        <f>'[1]Access-Mar'!Q13</f>
        <v>1230274.73</v>
      </c>
      <c r="X13" s="58">
        <f t="shared" si="4"/>
        <v>6.3775734242098758E-2</v>
      </c>
    </row>
    <row r="14" spans="1:24" s="11" customFormat="1" ht="28.5" customHeight="1" x14ac:dyDescent="0.2">
      <c r="A14" s="52" t="str">
        <f>+'[1]Access-Mar'!A14</f>
        <v>12101</v>
      </c>
      <c r="B14" s="53" t="str">
        <f>+'[1]Access-Mar'!B14</f>
        <v>JUSTICA FEDERAL DE PRIMEIRO GRAU</v>
      </c>
      <c r="C14" s="52" t="str">
        <f>CONCATENATE('[1]Access-Mar'!C14,".",'[1]Access-Mar'!D14)</f>
        <v>02.122</v>
      </c>
      <c r="D14" s="52" t="str">
        <f>CONCATENATE('[1]Access-Mar'!E14,".",'[1]Access-Mar'!G14)</f>
        <v>0033.20TP</v>
      </c>
      <c r="E14" s="53" t="str">
        <f>+'[1]Access-Mar'!F14</f>
        <v>PROGRAMA DE GESTAO E MANUTENCAO DO PODER JUDICIARIO</v>
      </c>
      <c r="F14" s="53" t="str">
        <f>+'[1]Access-Mar'!H14</f>
        <v>ATIVOS CIVIS DA UNIAO</v>
      </c>
      <c r="G14" s="52" t="str">
        <f>IF('[1]Access-Mar'!I14="1","F","S")</f>
        <v>F</v>
      </c>
      <c r="H14" s="52" t="str">
        <f>+'[1]Access-Mar'!J14</f>
        <v>1000</v>
      </c>
      <c r="I14" s="53" t="str">
        <f>+'[1]Access-Mar'!K14</f>
        <v>RECURSOS LIVRES DA UNIAO</v>
      </c>
      <c r="J14" s="52" t="str">
        <f>+'[1]Access-Mar'!L14</f>
        <v>1</v>
      </c>
      <c r="K14" s="57"/>
      <c r="L14" s="57"/>
      <c r="M14" s="57"/>
      <c r="N14" s="55">
        <f t="shared" si="0"/>
        <v>0</v>
      </c>
      <c r="O14" s="57">
        <v>0</v>
      </c>
      <c r="P14" s="57">
        <f>'[1]Access-Mar'!M14</f>
        <v>335240800.94999999</v>
      </c>
      <c r="Q14" s="57">
        <f>'[1]Access-Mar'!N14</f>
        <v>0</v>
      </c>
      <c r="R14" s="57">
        <f t="shared" si="1"/>
        <v>335240800.94999999</v>
      </c>
      <c r="S14" s="57">
        <f>'[1]Access-Mar'!O14</f>
        <v>335240800.94999999</v>
      </c>
      <c r="T14" s="58">
        <f t="shared" si="2"/>
        <v>1</v>
      </c>
      <c r="U14" s="57">
        <f>'[1]Access-Mar'!P14</f>
        <v>335090376.45999998</v>
      </c>
      <c r="V14" s="58">
        <f t="shared" si="3"/>
        <v>0.9995512942053183</v>
      </c>
      <c r="W14" s="57">
        <f>'[1]Access-Mar'!Q14</f>
        <v>313332491.13</v>
      </c>
      <c r="X14" s="58">
        <f t="shared" si="4"/>
        <v>0.93464903508786346</v>
      </c>
    </row>
    <row r="15" spans="1:24" s="11" customFormat="1" ht="28.5" customHeight="1" x14ac:dyDescent="0.2">
      <c r="A15" s="52" t="str">
        <f>+'[1]Access-Mar'!A15</f>
        <v>12101</v>
      </c>
      <c r="B15" s="53" t="str">
        <f>+'[1]Access-Mar'!B15</f>
        <v>JUSTICA FEDERAL DE PRIMEIRO GRAU</v>
      </c>
      <c r="C15" s="52" t="str">
        <f>CONCATENATE('[1]Access-Mar'!C15,".",'[1]Access-Mar'!D15)</f>
        <v>02.122</v>
      </c>
      <c r="D15" s="52" t="str">
        <f>CONCATENATE('[1]Access-Mar'!E15,".",'[1]Access-Mar'!G15)</f>
        <v>0033.216H</v>
      </c>
      <c r="E15" s="53" t="str">
        <f>+'[1]Access-Mar'!F15</f>
        <v>PROGRAMA DE GESTAO E MANUTENCAO DO PODER JUDICIARIO</v>
      </c>
      <c r="F15" s="53" t="str">
        <f>+'[1]Access-Mar'!H15</f>
        <v>AJUDA DE CUSTO PARA MORADIA OU AUXILIO-MORADIA A AGENTES PUB</v>
      </c>
      <c r="G15" s="52" t="str">
        <f>IF('[1]Access-Mar'!I15="1","F","S")</f>
        <v>F</v>
      </c>
      <c r="H15" s="52" t="str">
        <f>+'[1]Access-Mar'!J15</f>
        <v>1000</v>
      </c>
      <c r="I15" s="53" t="str">
        <f>+'[1]Access-Mar'!K15</f>
        <v>RECURSOS LIVRES DA UNIAO</v>
      </c>
      <c r="J15" s="52" t="str">
        <f>+'[1]Access-Mar'!L15</f>
        <v>3</v>
      </c>
      <c r="K15" s="55"/>
      <c r="L15" s="55"/>
      <c r="M15" s="55"/>
      <c r="N15" s="55">
        <f t="shared" si="0"/>
        <v>0</v>
      </c>
      <c r="O15" s="55">
        <v>0</v>
      </c>
      <c r="P15" s="57">
        <f>'[1]Access-Mar'!M15</f>
        <v>203592</v>
      </c>
      <c r="Q15" s="57">
        <f>'[1]Access-Mar'!N15</f>
        <v>0</v>
      </c>
      <c r="R15" s="57">
        <f t="shared" si="1"/>
        <v>203592</v>
      </c>
      <c r="S15" s="57">
        <f>'[1]Access-Mar'!O15</f>
        <v>143712</v>
      </c>
      <c r="T15" s="58">
        <f t="shared" si="2"/>
        <v>0.70588235294117652</v>
      </c>
      <c r="U15" s="57">
        <f>'[1]Access-Mar'!P15</f>
        <v>19684.919999999998</v>
      </c>
      <c r="V15" s="58">
        <f t="shared" si="3"/>
        <v>9.6688082046445828E-2</v>
      </c>
      <c r="W15" s="57">
        <f>'[1]Access-Mar'!Q15</f>
        <v>19684.919999999998</v>
      </c>
      <c r="X15" s="58">
        <f t="shared" si="4"/>
        <v>9.6688082046445828E-2</v>
      </c>
    </row>
    <row r="16" spans="1:24" s="11" customFormat="1" ht="28.5" customHeight="1" x14ac:dyDescent="0.2">
      <c r="A16" s="52" t="str">
        <f>+'[1]Access-Mar'!A16</f>
        <v>12101</v>
      </c>
      <c r="B16" s="53" t="str">
        <f>+'[1]Access-Mar'!B16</f>
        <v>JUSTICA FEDERAL DE PRIMEIRO GRAU</v>
      </c>
      <c r="C16" s="52" t="str">
        <f>CONCATENATE('[1]Access-Mar'!C16,".",'[1]Access-Mar'!D16)</f>
        <v>02.122</v>
      </c>
      <c r="D16" s="52" t="str">
        <f>CONCATENATE('[1]Access-Mar'!E16,".",'[1]Access-Mar'!G16)</f>
        <v>0033.219Z</v>
      </c>
      <c r="E16" s="53" t="str">
        <f>+'[1]Access-Mar'!F16</f>
        <v>PROGRAMA DE GESTAO E MANUTENCAO DO PODER JUDICIARIO</v>
      </c>
      <c r="F16" s="53" t="str">
        <f>+'[1]Access-Mar'!H16</f>
        <v>CONSERVACAO E RECUPERACAO DE ATIVOS DE INFRAESTRUTURA DA UNI</v>
      </c>
      <c r="G16" s="52" t="str">
        <f>IF('[1]Access-Mar'!I16="1","F","S")</f>
        <v>F</v>
      </c>
      <c r="H16" s="52" t="str">
        <f>+'[1]Access-Mar'!J16</f>
        <v>1000</v>
      </c>
      <c r="I16" s="53" t="str">
        <f>+'[1]Access-Mar'!K16</f>
        <v>RECURSOS LIVRES DA UNIAO</v>
      </c>
      <c r="J16" s="52" t="str">
        <f>+'[1]Access-Mar'!L16</f>
        <v>4</v>
      </c>
      <c r="K16" s="57"/>
      <c r="L16" s="57"/>
      <c r="M16" s="57"/>
      <c r="N16" s="55">
        <f t="shared" si="0"/>
        <v>0</v>
      </c>
      <c r="O16" s="57">
        <v>0</v>
      </c>
      <c r="P16" s="57">
        <f>'[1]Access-Mar'!M16</f>
        <v>18780082</v>
      </c>
      <c r="Q16" s="57">
        <f>'[1]Access-Mar'!N16</f>
        <v>0</v>
      </c>
      <c r="R16" s="57">
        <f t="shared" si="1"/>
        <v>18780082</v>
      </c>
      <c r="S16" s="57">
        <f>'[1]Access-Mar'!O16</f>
        <v>5648.54</v>
      </c>
      <c r="T16" s="58">
        <f t="shared" si="2"/>
        <v>3.0077291462305648E-4</v>
      </c>
      <c r="U16" s="57">
        <f>'[1]Access-Mar'!P16</f>
        <v>0</v>
      </c>
      <c r="V16" s="58">
        <f t="shared" si="3"/>
        <v>0</v>
      </c>
      <c r="W16" s="57">
        <f>'[1]Access-Mar'!Q16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+'[1]Access-Mar'!A17</f>
        <v>12101</v>
      </c>
      <c r="B17" s="53" t="str">
        <f>+'[1]Access-Mar'!B17</f>
        <v>JUSTICA FEDERAL DE PRIMEIRO GRAU</v>
      </c>
      <c r="C17" s="52" t="str">
        <f>CONCATENATE('[1]Access-Mar'!C17,".",'[1]Access-Mar'!D17)</f>
        <v>02.331</v>
      </c>
      <c r="D17" s="52" t="str">
        <f>CONCATENATE('[1]Access-Mar'!E17,".",'[1]Access-Mar'!G17)</f>
        <v>0033.2004</v>
      </c>
      <c r="E17" s="53" t="str">
        <f>+'[1]Access-Mar'!F17</f>
        <v>PROGRAMA DE GESTAO E MANUTENCAO DO PODER JUDICIARIO</v>
      </c>
      <c r="F17" s="53" t="str">
        <f>+'[1]Access-Mar'!H17</f>
        <v>ASSISTENCIA MEDICA E ODONTOLOGICA AOS SERVIDORES CIVIS, EMPR</v>
      </c>
      <c r="G17" s="52" t="str">
        <f>IF('[1]Access-Mar'!I17="1","F","S")</f>
        <v>F</v>
      </c>
      <c r="H17" s="52" t="str">
        <f>+'[1]Access-Mar'!J17</f>
        <v>1000</v>
      </c>
      <c r="I17" s="53" t="str">
        <f>+'[1]Access-Mar'!K17</f>
        <v>RECURSOS LIVRES DA UNIAO</v>
      </c>
      <c r="J17" s="52" t="str">
        <f>+'[1]Access-Mar'!L17</f>
        <v>4</v>
      </c>
      <c r="K17" s="57"/>
      <c r="L17" s="57"/>
      <c r="M17" s="57"/>
      <c r="N17" s="55">
        <f t="shared" si="0"/>
        <v>0</v>
      </c>
      <c r="O17" s="57">
        <v>0</v>
      </c>
      <c r="P17" s="57">
        <f>'[1]Access-Mar'!M17</f>
        <v>3000</v>
      </c>
      <c r="Q17" s="57">
        <f>'[1]Access-Mar'!N17</f>
        <v>0</v>
      </c>
      <c r="R17" s="57">
        <f t="shared" si="1"/>
        <v>3000</v>
      </c>
      <c r="S17" s="57">
        <f>'[1]Access-Mar'!O17</f>
        <v>0</v>
      </c>
      <c r="T17" s="58">
        <f t="shared" si="2"/>
        <v>0</v>
      </c>
      <c r="U17" s="57">
        <f>'[1]Access-Mar'!P17</f>
        <v>0</v>
      </c>
      <c r="V17" s="58">
        <f t="shared" si="3"/>
        <v>0</v>
      </c>
      <c r="W17" s="57">
        <f>'[1]Access-Mar'!Q17</f>
        <v>0</v>
      </c>
      <c r="X17" s="58">
        <f t="shared" si="4"/>
        <v>0</v>
      </c>
    </row>
    <row r="18" spans="1:24" s="11" customFormat="1" ht="28.5" customHeight="1" x14ac:dyDescent="0.2">
      <c r="A18" s="52" t="str">
        <f>+'[1]Access-Mar'!A18</f>
        <v>12101</v>
      </c>
      <c r="B18" s="53" t="str">
        <f>+'[1]Access-Mar'!B18</f>
        <v>JUSTICA FEDERAL DE PRIMEIRO GRAU</v>
      </c>
      <c r="C18" s="52" t="str">
        <f>CONCATENATE('[1]Access-Mar'!C18,".",'[1]Access-Mar'!D18)</f>
        <v>02.331</v>
      </c>
      <c r="D18" s="52" t="str">
        <f>CONCATENATE('[1]Access-Mar'!E18,".",'[1]Access-Mar'!G18)</f>
        <v>0033.2004</v>
      </c>
      <c r="E18" s="53" t="str">
        <f>+'[1]Access-Mar'!F18</f>
        <v>PROGRAMA DE GESTAO E MANUTENCAO DO PODER JUDICIARIO</v>
      </c>
      <c r="F18" s="53" t="str">
        <f>+'[1]Access-Mar'!H18</f>
        <v>ASSISTENCIA MEDICA E ODONTOLOGICA AOS SERVIDORES CIVIS, EMPR</v>
      </c>
      <c r="G18" s="52" t="str">
        <f>IF('[1]Access-Mar'!I18="1","F","S")</f>
        <v>F</v>
      </c>
      <c r="H18" s="52" t="str">
        <f>+'[1]Access-Mar'!J18</f>
        <v>1000</v>
      </c>
      <c r="I18" s="53" t="str">
        <f>+'[1]Access-Mar'!K18</f>
        <v>RECURSOS LIVRES DA UNIAO</v>
      </c>
      <c r="J18" s="52" t="str">
        <f>+'[1]Access-Mar'!L18</f>
        <v>3</v>
      </c>
      <c r="K18" s="57"/>
      <c r="L18" s="57"/>
      <c r="M18" s="57"/>
      <c r="N18" s="55">
        <f t="shared" si="0"/>
        <v>0</v>
      </c>
      <c r="O18" s="57">
        <v>0</v>
      </c>
      <c r="P18" s="57">
        <f>'[1]Access-Mar'!M18</f>
        <v>68943102</v>
      </c>
      <c r="Q18" s="57">
        <f>'[1]Access-Mar'!N18</f>
        <v>0</v>
      </c>
      <c r="R18" s="57">
        <f t="shared" si="1"/>
        <v>68943102</v>
      </c>
      <c r="S18" s="57">
        <f>'[1]Access-Mar'!O18</f>
        <v>58370046.960000001</v>
      </c>
      <c r="T18" s="58">
        <f t="shared" si="2"/>
        <v>0.84664085697797586</v>
      </c>
      <c r="U18" s="57">
        <f>'[1]Access-Mar'!P18</f>
        <v>12437744.24</v>
      </c>
      <c r="V18" s="58">
        <f t="shared" si="3"/>
        <v>0.18040592719486281</v>
      </c>
      <c r="W18" s="57">
        <f>'[1]Access-Mar'!Q18</f>
        <v>9902959.2599999998</v>
      </c>
      <c r="X18" s="58">
        <f t="shared" si="4"/>
        <v>0.14363959515485683</v>
      </c>
    </row>
    <row r="19" spans="1:24" s="11" customFormat="1" ht="28.5" customHeight="1" x14ac:dyDescent="0.2">
      <c r="A19" s="52" t="str">
        <f>+'[1]Access-Mar'!A19</f>
        <v>12101</v>
      </c>
      <c r="B19" s="53" t="str">
        <f>+'[1]Access-Mar'!B19</f>
        <v>JUSTICA FEDERAL DE PRIMEIRO GRAU</v>
      </c>
      <c r="C19" s="52" t="str">
        <f>CONCATENATE('[1]Access-Mar'!C19,".",'[1]Access-Mar'!D19)</f>
        <v>02.331</v>
      </c>
      <c r="D19" s="52" t="str">
        <f>CONCATENATE('[1]Access-Mar'!E19,".",'[1]Access-Mar'!G19)</f>
        <v>0033.212B</v>
      </c>
      <c r="E19" s="53" t="str">
        <f>+'[1]Access-Mar'!F19</f>
        <v>PROGRAMA DE GESTAO E MANUTENCAO DO PODER JUDICIARIO</v>
      </c>
      <c r="F19" s="53" t="str">
        <f>+'[1]Access-Mar'!H19</f>
        <v>BENEFICIOS OBRIGATORIOS AOS SERVIDORES CIVIS, EMPREGADOS, MI</v>
      </c>
      <c r="G19" s="52" t="str">
        <f>IF('[1]Access-Mar'!I19="1","F","S")</f>
        <v>F</v>
      </c>
      <c r="H19" s="52" t="str">
        <f>+'[1]Access-Mar'!J19</f>
        <v>1000</v>
      </c>
      <c r="I19" s="53" t="str">
        <f>+'[1]Access-Mar'!K19</f>
        <v>RECURSOS LIVRES DA UNIAO</v>
      </c>
      <c r="J19" s="52" t="str">
        <f>+'[1]Access-Mar'!L19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'[1]Access-Mar'!M19</f>
        <v>70307250.269999996</v>
      </c>
      <c r="Q19" s="57">
        <f>'[1]Access-Mar'!N19</f>
        <v>0</v>
      </c>
      <c r="R19" s="57">
        <f t="shared" si="1"/>
        <v>70307250.269999996</v>
      </c>
      <c r="S19" s="57">
        <f>'[1]Access-Mar'!O19</f>
        <v>69897621.269999996</v>
      </c>
      <c r="T19" s="58">
        <f t="shared" si="2"/>
        <v>0.99417373032757062</v>
      </c>
      <c r="U19" s="57">
        <f>'[1]Access-Mar'!P19</f>
        <v>20673912.940000001</v>
      </c>
      <c r="V19" s="58">
        <f t="shared" si="3"/>
        <v>0.29405093870982363</v>
      </c>
      <c r="W19" s="57">
        <f>'[1]Access-Mar'!Q19</f>
        <v>20673912.940000001</v>
      </c>
      <c r="X19" s="58">
        <f t="shared" si="4"/>
        <v>0.29405093870982363</v>
      </c>
    </row>
    <row r="20" spans="1:24" s="11" customFormat="1" ht="28.5" customHeight="1" x14ac:dyDescent="0.2">
      <c r="A20" s="52" t="str">
        <f>+'[1]Access-Mar'!A20</f>
        <v>12101</v>
      </c>
      <c r="B20" s="53" t="str">
        <f>+'[1]Access-Mar'!B20</f>
        <v>JUSTICA FEDERAL DE PRIMEIRO GRAU</v>
      </c>
      <c r="C20" s="52" t="str">
        <f>CONCATENATE('[1]Access-Mar'!C20,".",'[1]Access-Mar'!D20)</f>
        <v>02.846</v>
      </c>
      <c r="D20" s="52" t="str">
        <f>CONCATENATE('[1]Access-Mar'!E20,".",'[1]Access-Mar'!G20)</f>
        <v>0033.09HB</v>
      </c>
      <c r="E20" s="53" t="str">
        <f>+'[1]Access-Mar'!F20</f>
        <v>PROGRAMA DE GESTAO E MANUTENCAO DO PODER JUDICIARIO</v>
      </c>
      <c r="F20" s="53" t="str">
        <f>+'[1]Access-Mar'!H20</f>
        <v>CONTRIBUICAO DA UNIAO, DE SUAS AUTARQUIAS E FUNDACOES PARA O</v>
      </c>
      <c r="G20" s="52" t="str">
        <f>IF('[1]Access-Mar'!I20="1","F","S")</f>
        <v>F</v>
      </c>
      <c r="H20" s="52" t="str">
        <f>+'[1]Access-Mar'!J20</f>
        <v>1000</v>
      </c>
      <c r="I20" s="53" t="str">
        <f>+'[1]Access-Mar'!K20</f>
        <v>RECURSOS LIVRES DA UNIAO</v>
      </c>
      <c r="J20" s="52" t="str">
        <f>+'[1]Access-Mar'!L20</f>
        <v>1</v>
      </c>
      <c r="K20" s="57"/>
      <c r="L20" s="57"/>
      <c r="M20" s="57"/>
      <c r="N20" s="55">
        <f t="shared" si="0"/>
        <v>0</v>
      </c>
      <c r="O20" s="57">
        <v>0</v>
      </c>
      <c r="P20" s="57">
        <f>'[1]Access-Mar'!M20</f>
        <v>54457623.140000001</v>
      </c>
      <c r="Q20" s="57">
        <f>'[1]Access-Mar'!N20</f>
        <v>0</v>
      </c>
      <c r="R20" s="57">
        <f t="shared" si="1"/>
        <v>54457623.140000001</v>
      </c>
      <c r="S20" s="57">
        <f>'[1]Access-Mar'!O20</f>
        <v>54457623.140000001</v>
      </c>
      <c r="T20" s="58">
        <f t="shared" si="2"/>
        <v>1</v>
      </c>
      <c r="U20" s="57">
        <f>'[1]Access-Mar'!P20</f>
        <v>54457623.140000001</v>
      </c>
      <c r="V20" s="58">
        <f t="shared" si="3"/>
        <v>1</v>
      </c>
      <c r="W20" s="57">
        <f>'[1]Access-Mar'!Q20</f>
        <v>54457623.140000001</v>
      </c>
      <c r="X20" s="58">
        <f t="shared" si="4"/>
        <v>1</v>
      </c>
    </row>
    <row r="21" spans="1:24" s="11" customFormat="1" ht="28.5" customHeight="1" x14ac:dyDescent="0.2">
      <c r="A21" s="52" t="str">
        <f>+'[1]Access-Mar'!A21</f>
        <v>12101</v>
      </c>
      <c r="B21" s="53" t="str">
        <f>+'[1]Access-Mar'!B21</f>
        <v>JUSTICA FEDERAL DE PRIMEIRO GRAU</v>
      </c>
      <c r="C21" s="52" t="str">
        <f>CONCATENATE('[1]Access-Mar'!C21,".",'[1]Access-Mar'!D21)</f>
        <v>09.272</v>
      </c>
      <c r="D21" s="52" t="str">
        <f>CONCATENATE('[1]Access-Mar'!E21,".",'[1]Access-Mar'!G21)</f>
        <v>0033.0181</v>
      </c>
      <c r="E21" s="53" t="str">
        <f>+'[1]Access-Mar'!F21</f>
        <v>PROGRAMA DE GESTAO E MANUTENCAO DO PODER JUDICIARIO</v>
      </c>
      <c r="F21" s="53" t="str">
        <f>+'[1]Access-Mar'!H21</f>
        <v>APOSENTADORIAS E PENSOES CIVIS DA UNIAO</v>
      </c>
      <c r="G21" s="52" t="str">
        <f>IF('[1]Access-Mar'!I21="1","F","S")</f>
        <v>S</v>
      </c>
      <c r="H21" s="52" t="str">
        <f>+'[1]Access-Mar'!J21</f>
        <v>1056</v>
      </c>
      <c r="I21" s="53" t="str">
        <f>+'[1]Access-Mar'!K21</f>
        <v>BENEFICIOS DO RPPS DA UNIAO</v>
      </c>
      <c r="J21" s="52" t="str">
        <f>+'[1]Access-Mar'!L21</f>
        <v>1</v>
      </c>
      <c r="K21" s="57"/>
      <c r="L21" s="57"/>
      <c r="M21" s="57"/>
      <c r="N21" s="55">
        <f t="shared" si="0"/>
        <v>0</v>
      </c>
      <c r="O21" s="57">
        <v>0</v>
      </c>
      <c r="P21" s="57">
        <f>'[1]Access-Mar'!M21</f>
        <v>87583264.450000003</v>
      </c>
      <c r="Q21" s="57">
        <f>'[1]Access-Mar'!N21</f>
        <v>0</v>
      </c>
      <c r="R21" s="57">
        <f t="shared" si="1"/>
        <v>87583264.450000003</v>
      </c>
      <c r="S21" s="57">
        <f>'[1]Access-Mar'!O21</f>
        <v>87583264.450000003</v>
      </c>
      <c r="T21" s="58">
        <f t="shared" si="2"/>
        <v>1</v>
      </c>
      <c r="U21" s="57">
        <f>'[1]Access-Mar'!P21</f>
        <v>87583264.450000003</v>
      </c>
      <c r="V21" s="58">
        <f t="shared" si="3"/>
        <v>1</v>
      </c>
      <c r="W21" s="57">
        <f>'[1]Access-Mar'!Q21</f>
        <v>82682111.379999995</v>
      </c>
      <c r="X21" s="58">
        <f t="shared" si="4"/>
        <v>0.94404007317176442</v>
      </c>
    </row>
    <row r="22" spans="1:24" s="11" customFormat="1" ht="28.5" customHeight="1" x14ac:dyDescent="0.2">
      <c r="A22" s="52" t="str">
        <f>+'[1]Access-Mar'!A22</f>
        <v>12101</v>
      </c>
      <c r="B22" s="53" t="str">
        <f>+'[1]Access-Mar'!B22</f>
        <v>JUSTICA FEDERAL DE PRIMEIRO GRAU</v>
      </c>
      <c r="C22" s="52" t="str">
        <f>CONCATENATE('[1]Access-Mar'!C22,".",'[1]Access-Mar'!D22)</f>
        <v>28.846</v>
      </c>
      <c r="D22" s="52" t="str">
        <f>CONCATENATE('[1]Access-Mar'!E22,".",'[1]Access-Mar'!G22)</f>
        <v>0909.00S6</v>
      </c>
      <c r="E22" s="53" t="str">
        <f>+'[1]Access-Mar'!F22</f>
        <v>OPERACOES ESPECIAIS: OUTROS ENCARGOS ESPECIAIS</v>
      </c>
      <c r="F22" s="53" t="str">
        <f>+'[1]Access-Mar'!H22</f>
        <v>BENEFICIO ESPECIAL - LEI N. 12.618, DE 2012</v>
      </c>
      <c r="G22" s="52" t="str">
        <f>IF('[1]Access-Mar'!I22="1","F","S")</f>
        <v>F</v>
      </c>
      <c r="H22" s="52" t="str">
        <f>+'[1]Access-Mar'!J22</f>
        <v>1000</v>
      </c>
      <c r="I22" s="53" t="str">
        <f>+'[1]Access-Mar'!K22</f>
        <v>RECURSOS LIVRES DA UNIAO</v>
      </c>
      <c r="J22" s="52" t="str">
        <f>+'[1]Access-Mar'!L22</f>
        <v>1</v>
      </c>
      <c r="K22" s="57"/>
      <c r="L22" s="57"/>
      <c r="M22" s="57"/>
      <c r="N22" s="55">
        <f t="shared" si="0"/>
        <v>0</v>
      </c>
      <c r="O22" s="57">
        <v>0</v>
      </c>
      <c r="P22" s="57">
        <f>'[1]Access-Mar'!M22</f>
        <v>297665.40000000002</v>
      </c>
      <c r="Q22" s="57">
        <f>'[1]Access-Mar'!N22</f>
        <v>0</v>
      </c>
      <c r="R22" s="57">
        <f t="shared" si="1"/>
        <v>297665.40000000002</v>
      </c>
      <c r="S22" s="57">
        <f>'[1]Access-Mar'!O22</f>
        <v>297665.40000000002</v>
      </c>
      <c r="T22" s="58">
        <f t="shared" si="2"/>
        <v>1</v>
      </c>
      <c r="U22" s="57">
        <f>'[1]Access-Mar'!P22</f>
        <v>297665.40000000002</v>
      </c>
      <c r="V22" s="58">
        <f t="shared" si="3"/>
        <v>1</v>
      </c>
      <c r="W22" s="57">
        <f>'[1]Access-Mar'!Q22</f>
        <v>297665.40000000002</v>
      </c>
      <c r="X22" s="58">
        <f t="shared" si="4"/>
        <v>1</v>
      </c>
    </row>
    <row r="23" spans="1:24" s="11" customFormat="1" ht="28.5" customHeight="1" x14ac:dyDescent="0.2">
      <c r="A23" s="52" t="str">
        <f>+'[1]Access-Mar'!A23</f>
        <v>14102</v>
      </c>
      <c r="B23" s="53" t="str">
        <f>+'[1]Access-Mar'!B23</f>
        <v>TRIBUNAL REGIONAL ELEITORAL DO ACRE</v>
      </c>
      <c r="C23" s="52" t="str">
        <f>CONCATENATE('[1]Access-Mar'!C23,".",'[1]Access-Mar'!D23)</f>
        <v>02.122</v>
      </c>
      <c r="D23" s="52" t="str">
        <f>CONCATENATE('[1]Access-Mar'!E23,".",'[1]Access-Mar'!G23)</f>
        <v>0033.20GP</v>
      </c>
      <c r="E23" s="53" t="str">
        <f>+'[1]Access-Mar'!F23</f>
        <v>PROGRAMA DE GESTAO E MANUTENCAO DO PODER JUDICIARIO</v>
      </c>
      <c r="F23" s="53" t="str">
        <f>+'[1]Access-Mar'!H23</f>
        <v>JULGAMENTO DE CAUSAS E GESTAO ADMINISTRATIVA NA JUSTICA ELEI</v>
      </c>
      <c r="G23" s="52" t="str">
        <f>IF('[1]Access-Mar'!I23="1","F","S")</f>
        <v>F</v>
      </c>
      <c r="H23" s="52" t="str">
        <f>+'[1]Access-Mar'!J23</f>
        <v>1000</v>
      </c>
      <c r="I23" s="53" t="str">
        <f>+'[1]Access-Mar'!K23</f>
        <v>RECURSOS LIVRES DA UNIAO</v>
      </c>
      <c r="J23" s="52" t="str">
        <f>+'[1]Access-Mar'!L23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'[1]Access-Mar'!M23</f>
        <v>0</v>
      </c>
      <c r="Q23" s="57">
        <f>'[1]Access-Mar'!N23</f>
        <v>10724.6</v>
      </c>
      <c r="R23" s="57">
        <f t="shared" si="1"/>
        <v>10724.6</v>
      </c>
      <c r="S23" s="57">
        <f>'[1]Access-Mar'!O23</f>
        <v>0</v>
      </c>
      <c r="T23" s="58">
        <f t="shared" si="2"/>
        <v>0</v>
      </c>
      <c r="U23" s="57">
        <f>'[1]Access-Mar'!P23</f>
        <v>0</v>
      </c>
      <c r="V23" s="58">
        <f t="shared" si="3"/>
        <v>0</v>
      </c>
      <c r="W23" s="57">
        <f>'[1]Access-Mar'!Q23</f>
        <v>0</v>
      </c>
      <c r="X23" s="58">
        <f t="shared" si="4"/>
        <v>0</v>
      </c>
    </row>
    <row r="24" spans="1:24" s="11" customFormat="1" ht="28.5" customHeight="1" x14ac:dyDescent="0.2">
      <c r="A24" s="52" t="str">
        <f>+'[1]Access-Mar'!A24</f>
        <v>33201</v>
      </c>
      <c r="B24" s="53" t="str">
        <f>+'[1]Access-Mar'!B24</f>
        <v>INSTITUTO NACIONAL DO SEGURO SOCIAL</v>
      </c>
      <c r="C24" s="52" t="str">
        <f>CONCATENATE('[1]Access-Mar'!C24,".",'[1]Access-Mar'!D24)</f>
        <v>28.846</v>
      </c>
      <c r="D24" s="52" t="str">
        <f>CONCATENATE('[1]Access-Mar'!E24,".",'[1]Access-Mar'!G24)</f>
        <v>0901.00SA</v>
      </c>
      <c r="E24" s="53" t="str">
        <f>+'[1]Access-Mar'!F24</f>
        <v>OPERACOES ESPECIAIS: CUMPRIMENTO DE SENTENCAS JUDICIAIS</v>
      </c>
      <c r="F24" s="53" t="str">
        <f>+'[1]Access-Mar'!H24</f>
        <v>PAGAMENTO DE HONORARIOS PERICIAIS NAS ACOES EM QUE O INSS FI</v>
      </c>
      <c r="G24" s="52" t="str">
        <f>IF('[1]Access-Mar'!I24="1","F","S")</f>
        <v>S</v>
      </c>
      <c r="H24" s="52" t="str">
        <f>+'[1]Access-Mar'!J24</f>
        <v>1000</v>
      </c>
      <c r="I24" s="53" t="str">
        <f>+'[1]Access-Mar'!K24</f>
        <v>RECURSOS LIVRES DA UNIAO</v>
      </c>
      <c r="J24" s="52" t="str">
        <f>+'[1]Access-Mar'!L24</f>
        <v>3</v>
      </c>
      <c r="K24" s="57"/>
      <c r="L24" s="57"/>
      <c r="M24" s="57"/>
      <c r="N24" s="55">
        <f t="shared" si="0"/>
        <v>0</v>
      </c>
      <c r="O24" s="57">
        <v>0</v>
      </c>
      <c r="P24" s="57">
        <f>'[1]Access-Mar'!M24</f>
        <v>10812153</v>
      </c>
      <c r="Q24" s="57">
        <f>'[1]Access-Mar'!N24</f>
        <v>0</v>
      </c>
      <c r="R24" s="57">
        <f t="shared" si="1"/>
        <v>10812153</v>
      </c>
      <c r="S24" s="57">
        <f>'[1]Access-Mar'!O24</f>
        <v>10812121.48</v>
      </c>
      <c r="T24" s="58">
        <f t="shared" si="2"/>
        <v>0.99999708476193416</v>
      </c>
      <c r="U24" s="57">
        <f>'[1]Access-Mar'!P24</f>
        <v>10805060.109999999</v>
      </c>
      <c r="V24" s="58">
        <f t="shared" si="3"/>
        <v>0.99934398912039069</v>
      </c>
      <c r="W24" s="57">
        <f>'[1]Access-Mar'!Q24</f>
        <v>8506745.9499999993</v>
      </c>
      <c r="X24" s="58">
        <f t="shared" si="4"/>
        <v>0.78677632012791521</v>
      </c>
    </row>
    <row r="25" spans="1:24" s="11" customFormat="1" ht="28.5" customHeight="1" thickBot="1" x14ac:dyDescent="0.25">
      <c r="A25" s="52" t="str">
        <f>+'[1]Access-Mar'!A25</f>
        <v>63101</v>
      </c>
      <c r="B25" s="53" t="str">
        <f>+'[1]Access-Mar'!B25</f>
        <v>ADVOCACIA-GERAL DA UNIAO - AGU</v>
      </c>
      <c r="C25" s="52" t="str">
        <f>CONCATENATE('[1]Access-Mar'!C25,".",'[1]Access-Mar'!D25)</f>
        <v>03.092</v>
      </c>
      <c r="D25" s="52" t="str">
        <f>CONCATENATE('[1]Access-Mar'!E25,".",'[1]Access-Mar'!G25)</f>
        <v>4105.2674</v>
      </c>
      <c r="E25" s="53" t="str">
        <f>+'[1]Access-Mar'!F25</f>
        <v>***********</v>
      </c>
      <c r="F25" s="53" t="str">
        <f>+'[1]Access-Mar'!H25</f>
        <v>REPRESENTACAO JUDICIAL E EXTRAJUDICIAL DA UNIAO E SUAS AUTAR</v>
      </c>
      <c r="G25" s="52" t="str">
        <f>IF('[1]Access-Mar'!I25="1","F","S")</f>
        <v>F</v>
      </c>
      <c r="H25" s="52" t="str">
        <f>+'[1]Access-Mar'!J25</f>
        <v>1000</v>
      </c>
      <c r="I25" s="53" t="str">
        <f>+'[1]Access-Mar'!K25</f>
        <v>RECURSOS LIVRES DA UNIAO</v>
      </c>
      <c r="J25" s="52" t="str">
        <f>+'[1]Access-Mar'!L25</f>
        <v>3</v>
      </c>
      <c r="K25" s="57"/>
      <c r="L25" s="57"/>
      <c r="M25" s="57"/>
      <c r="N25" s="55">
        <f t="shared" si="0"/>
        <v>0</v>
      </c>
      <c r="O25" s="57">
        <v>0</v>
      </c>
      <c r="P25" s="57">
        <f>'[1]Access-Mar'!M25</f>
        <v>0</v>
      </c>
      <c r="Q25" s="57">
        <f>'[1]Access-Mar'!N25</f>
        <v>52944.38</v>
      </c>
      <c r="R25" s="57">
        <f t="shared" si="1"/>
        <v>52944.38</v>
      </c>
      <c r="S25" s="57">
        <f>'[1]Access-Mar'!O25</f>
        <v>0</v>
      </c>
      <c r="T25" s="58">
        <f t="shared" si="2"/>
        <v>0</v>
      </c>
      <c r="U25" s="57">
        <f>'[1]Access-Mar'!P25</f>
        <v>0</v>
      </c>
      <c r="V25" s="58">
        <f t="shared" si="3"/>
        <v>0</v>
      </c>
      <c r="W25" s="57">
        <f>'[1]Access-Mar'!Q25</f>
        <v>0</v>
      </c>
      <c r="X25" s="58">
        <f t="shared" si="4"/>
        <v>0</v>
      </c>
    </row>
    <row r="26" spans="1:24" s="11" customFormat="1" ht="28.5" customHeight="1" thickBot="1" x14ac:dyDescent="0.25">
      <c r="A26" s="19" t="s">
        <v>48</v>
      </c>
      <c r="B26" s="59"/>
      <c r="C26" s="59"/>
      <c r="D26" s="59"/>
      <c r="E26" s="59"/>
      <c r="F26" s="59"/>
      <c r="G26" s="59"/>
      <c r="H26" s="59"/>
      <c r="I26" s="59"/>
      <c r="J26" s="20"/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1">
        <f>SUM(P10:P25)</f>
        <v>858994934.21000004</v>
      </c>
      <c r="Q26" s="61">
        <f>SUM(Q10:Q25)</f>
        <v>63668.979999999996</v>
      </c>
      <c r="R26" s="61">
        <f>SUM(R10:R25)</f>
        <v>859058603.19000006</v>
      </c>
      <c r="S26" s="61">
        <f>SUM(S10:S25)</f>
        <v>770305642.26999998</v>
      </c>
      <c r="T26" s="62">
        <f t="shared" si="2"/>
        <v>0.89668579001429272</v>
      </c>
      <c r="U26" s="61">
        <f>SUM(U10:U25)</f>
        <v>544998306.95999992</v>
      </c>
      <c r="V26" s="62">
        <f t="shared" si="3"/>
        <v>0.63441342061673212</v>
      </c>
      <c r="W26" s="61">
        <f>SUM(W10:W25)</f>
        <v>505724981.25999993</v>
      </c>
      <c r="X26" s="62">
        <f t="shared" si="4"/>
        <v>0.58869671915519772</v>
      </c>
    </row>
    <row r="27" spans="1:24" ht="12.75" x14ac:dyDescent="0.2">
      <c r="A27" s="2" t="s">
        <v>49</v>
      </c>
      <c r="B27" s="2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63"/>
      <c r="S27" s="2"/>
      <c r="T27" s="2"/>
      <c r="U27" s="4"/>
      <c r="V27" s="2"/>
      <c r="W27" s="4"/>
      <c r="X27" s="2"/>
    </row>
    <row r="28" spans="1:24" ht="12.75" x14ac:dyDescent="0.2">
      <c r="A28" s="2" t="s">
        <v>50</v>
      </c>
      <c r="B28" s="64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s="7" customFormat="1" ht="15.95" customHeight="1" x14ac:dyDescent="0.2"/>
    <row r="30" spans="1:24" ht="12.75" x14ac:dyDescent="0.2">
      <c r="N30" s="65"/>
      <c r="O30" s="65"/>
      <c r="P30" s="67"/>
      <c r="Q30" s="68"/>
      <c r="R30" s="69"/>
      <c r="S30" s="70"/>
      <c r="T30" s="70"/>
      <c r="U30" s="70"/>
      <c r="V30" s="70"/>
      <c r="W30" s="70"/>
      <c r="X30" s="7"/>
    </row>
    <row r="31" spans="1:24" ht="12.75" x14ac:dyDescent="0.2">
      <c r="N31" s="65"/>
      <c r="O31" s="70"/>
      <c r="P31" s="70"/>
      <c r="Q31" s="66"/>
      <c r="R31" s="71"/>
      <c r="S31" s="70"/>
      <c r="T31" s="70"/>
      <c r="U31" s="70"/>
      <c r="V31" s="70"/>
      <c r="W31" s="70"/>
      <c r="X31" s="7"/>
    </row>
    <row r="32" spans="1:24" ht="12.75" x14ac:dyDescent="0.2">
      <c r="N32" s="72"/>
      <c r="O32" s="11"/>
      <c r="P32" s="11"/>
      <c r="Q32" s="11"/>
      <c r="R32" s="73"/>
      <c r="S32" s="11"/>
      <c r="T32" s="11"/>
      <c r="U32" s="11"/>
      <c r="V32" s="11"/>
      <c r="W32" s="11"/>
      <c r="X32" s="7"/>
    </row>
    <row r="33" spans="14:24" ht="25.5" customHeight="1" x14ac:dyDescent="0.2">
      <c r="N33" s="74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4:24" ht="25.5" customHeight="1" x14ac:dyDescent="0.2">
      <c r="N34" s="75"/>
    </row>
  </sheetData>
  <mergeCells count="17">
    <mergeCell ref="A26:J2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2024-04-17T17:01:04Z</dcterms:created>
  <dcterms:modified xsi:type="dcterms:W3CDTF">2024-04-17T17:01:32Z</dcterms:modified>
</cp:coreProperties>
</file>