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I\090017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R27" i="1"/>
  <c r="T27" i="1" s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R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V24" i="1" s="1"/>
  <c r="S24" i="1"/>
  <c r="R24" i="1"/>
  <c r="T24" i="1" s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R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V18" i="1" s="1"/>
  <c r="S18" i="1"/>
  <c r="R18" i="1"/>
  <c r="T18" i="1" s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V15" i="1" s="1"/>
  <c r="S15" i="1"/>
  <c r="R15" i="1"/>
  <c r="T15" i="1" s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U28" i="1" s="1"/>
  <c r="S12" i="1"/>
  <c r="R12" i="1"/>
  <c r="T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R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8" i="1" s="1"/>
  <c r="U10" i="1"/>
  <c r="S10" i="1"/>
  <c r="S28" i="1" s="1"/>
  <c r="Q10" i="1"/>
  <c r="Q28" i="1" s="1"/>
  <c r="P10" i="1"/>
  <c r="P28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22" i="1" l="1"/>
  <c r="V22" i="1"/>
  <c r="T22" i="1"/>
  <c r="X13" i="1"/>
  <c r="V13" i="1"/>
  <c r="T13" i="1"/>
  <c r="X25" i="1"/>
  <c r="V25" i="1"/>
  <c r="T25" i="1"/>
  <c r="X11" i="1"/>
  <c r="V11" i="1"/>
  <c r="T11" i="1"/>
  <c r="X10" i="1"/>
  <c r="V10" i="1"/>
  <c r="T10" i="1"/>
  <c r="R28" i="1"/>
  <c r="X17" i="1"/>
  <c r="V17" i="1"/>
  <c r="T17" i="1"/>
  <c r="X19" i="1"/>
  <c r="V19" i="1"/>
  <c r="T19" i="1"/>
  <c r="X14" i="1"/>
  <c r="V14" i="1"/>
  <c r="T14" i="1"/>
  <c r="X20" i="1"/>
  <c r="V20" i="1"/>
  <c r="T20" i="1"/>
  <c r="X23" i="1"/>
  <c r="V23" i="1"/>
  <c r="T23" i="1"/>
  <c r="X16" i="1"/>
  <c r="V16" i="1"/>
  <c r="T16" i="1"/>
  <c r="X26" i="1"/>
  <c r="V26" i="1"/>
  <c r="T26" i="1"/>
  <c r="T21" i="1"/>
  <c r="X21" i="1"/>
  <c r="V21" i="1"/>
  <c r="V27" i="1"/>
  <c r="X18" i="1"/>
  <c r="V12" i="1"/>
  <c r="X15" i="1"/>
  <c r="X27" i="1"/>
  <c r="X24" i="1"/>
  <c r="X12" i="1"/>
  <c r="X28" i="1" l="1"/>
  <c r="V28" i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<sst xmlns="http://schemas.openxmlformats.org/spreadsheetml/2006/main" count="55" uniqueCount="51">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</sst>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0" fontId="2" fillId="0" borderId="0" xfId="2" applyFont="1" applyAlignment="1">
      <alignment horizontal="right" vertical="center"/>
    </xf>
    <xf numFmtId="0" fontId="2" fillId="0" borderId="0" xfId="2" quotePrefix="1" applyFont="1" applyBorder="1" applyAlignment="1">
      <alignment horizontal="center" vertical="center" wrapText="1"/>
    </xf>
    <xf numFmtId="4" fontId="2" fillId="0" borderId="0" xfId="2" applyNumberFormat="1" applyFont="1" applyAlignment="1">
      <alignment vertical="center"/>
    </xf>
    <xf numFmtId="4" fontId="8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6" fillId="0" borderId="0" xfId="2" quotePrefix="1" applyFont="1" applyBorder="1" applyAlignment="1">
      <alignment horizontal="center" vertical="center" wrapText="1"/>
    </xf>
    <xf numFmtId="0" fontId="2" fillId="0" borderId="0" xfId="2" quotePrefix="1" applyFont="1" applyBorder="1" applyAlignment="1">
      <alignment horizontal="center" vertical="center"/>
    </xf>
    <xf numFmtId="4" fontId="2" fillId="0" borderId="0" xfId="2" applyNumberFormat="1" applyFont="1" applyBorder="1" applyAlignment="1">
      <alignment vertical="center"/>
    </xf>
    <xf numFmtId="40" fontId="3" fillId="0" borderId="0" xfId="2" applyNumberFormat="1" applyFont="1" applyBorder="1"/>
    <xf numFmtId="167" fontId="2" fillId="0" borderId="0" xfId="2" applyNumberFormat="1" applyFont="1" applyBorder="1" applyAlignment="1">
      <alignment vertical="center"/>
    </xf>
    <xf numFmtId="167" fontId="2" fillId="0" borderId="0" xfId="2" applyNumberFormat="1" applyFont="1" applyBorder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0" fontId="2" fillId="0" borderId="0" xfId="2" quotePrefix="1" applyFont="1" applyBorder="1" applyAlignment="1">
      <alignment horizontal="right" vertical="center"/>
    </xf>
    <xf numFmtId="4" fontId="2" fillId="0" borderId="0" xfId="1" applyNumberFormat="1" applyFont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4" fontId="7" fillId="0" borderId="0" xfId="2" applyNumberFormat="1" applyFont="1" applyBorder="1" applyAlignment="1">
      <alignment vertical="center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Access-Abr"/>
      <sheetName val="Jun"/>
      <sheetName val="Access-Mai"/>
      <sheetName val="Access-Jan"/>
      <sheetName val="Access-Mar"/>
      <sheetName val="Access-Jun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2421061</v>
          </cell>
          <cell r="P10">
            <v>2395000.9</v>
          </cell>
          <cell r="Q10">
            <v>2386971.5</v>
          </cell>
          <cell r="R10">
            <v>2242945.7400000002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19031474</v>
          </cell>
          <cell r="P11">
            <v>6689394.2199999997</v>
          </cell>
          <cell r="Q11">
            <v>187108.45</v>
          </cell>
          <cell r="R11">
            <v>187108.45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175642735</v>
          </cell>
          <cell r="O12">
            <v>125786.96</v>
          </cell>
          <cell r="P12">
            <v>139249491.78999999</v>
          </cell>
          <cell r="Q12">
            <v>51179005.350000001</v>
          </cell>
          <cell r="R12">
            <v>47131911.560000002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19290640</v>
          </cell>
          <cell r="P13">
            <v>11757549.15</v>
          </cell>
          <cell r="Q13">
            <v>4735867.46</v>
          </cell>
          <cell r="R13">
            <v>4700350.4000000004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637955267.20000005</v>
          </cell>
          <cell r="P14">
            <v>637955267.20000005</v>
          </cell>
          <cell r="Q14">
            <v>637676699.13999999</v>
          </cell>
          <cell r="R14">
            <v>613092311.01999998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203592</v>
          </cell>
          <cell r="P15">
            <v>143712</v>
          </cell>
          <cell r="Q15">
            <v>39369.839999999997</v>
          </cell>
          <cell r="R15">
            <v>39369.839999999997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19279083</v>
          </cell>
          <cell r="P16">
            <v>5648.54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3000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90553591</v>
          </cell>
          <cell r="P18">
            <v>83415834.239999995</v>
          </cell>
          <cell r="Q18">
            <v>36115347.450000003</v>
          </cell>
          <cell r="R18">
            <v>29252309.149999999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70430631.620000005</v>
          </cell>
          <cell r="P19">
            <v>70022876.430000007</v>
          </cell>
          <cell r="Q19">
            <v>41127140.810000002</v>
          </cell>
          <cell r="R19">
            <v>41127140.810000002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110192015.06</v>
          </cell>
          <cell r="P20">
            <v>110192015.06</v>
          </cell>
          <cell r="Q20">
            <v>110192015.06</v>
          </cell>
          <cell r="R20">
            <v>110192015.06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165857678.5</v>
          </cell>
          <cell r="P21">
            <v>165857678.5</v>
          </cell>
          <cell r="Q21">
            <v>165717270.30000001</v>
          </cell>
          <cell r="R21">
            <v>159045358.88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824068.29</v>
          </cell>
          <cell r="P22">
            <v>824068.29</v>
          </cell>
          <cell r="Q22">
            <v>824068.29</v>
          </cell>
          <cell r="R22">
            <v>824068.29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679059</v>
          </cell>
          <cell r="P23">
            <v>679059</v>
          </cell>
        </row>
        <row r="24">
          <cell r="A24" t="str">
            <v>14102</v>
          </cell>
          <cell r="B24" t="str">
            <v>TRIBUNAL REGIONAL ELEITORAL DO ACRE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20GP</v>
          </cell>
          <cell r="H24" t="str">
            <v>JULGAMENTO DE CAUSAS E GESTAO ADMINISTRATIVA NA JUSTICA ELEI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10724.6</v>
          </cell>
          <cell r="P24">
            <v>10724.6</v>
          </cell>
          <cell r="Q24">
            <v>10724.6</v>
          </cell>
          <cell r="R24">
            <v>10724.6</v>
          </cell>
        </row>
        <row r="25">
          <cell r="A25" t="str">
            <v>33201</v>
          </cell>
          <cell r="B25" t="str">
            <v>INSTITUTO NACIONAL DO SEGURO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25233536</v>
          </cell>
          <cell r="P25">
            <v>25212684.66</v>
          </cell>
          <cell r="Q25">
            <v>25194227.879999999</v>
          </cell>
          <cell r="R25">
            <v>23543216.789999999</v>
          </cell>
        </row>
        <row r="26">
          <cell r="A26" t="str">
            <v>34101</v>
          </cell>
          <cell r="B26" t="str">
            <v>MINISTERIO PUBLICO FEDERAL</v>
          </cell>
          <cell r="C26" t="str">
            <v>03</v>
          </cell>
          <cell r="D26" t="str">
            <v>062</v>
          </cell>
          <cell r="E26" t="str">
            <v>0031</v>
          </cell>
          <cell r="F26" t="str">
            <v>PROGRAMA DE GESTAO E MANUTENCAO DO MINISTERIO PUBLICO</v>
          </cell>
          <cell r="G26" t="str">
            <v>4264</v>
          </cell>
          <cell r="H26" t="str">
            <v>DEFESA DO INTERESSE PUBLICO NO PROCESSO JUDICIARIO - MINISTE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N26">
            <v>23917.31</v>
          </cell>
          <cell r="P26">
            <v>21499.17</v>
          </cell>
          <cell r="Q26">
            <v>3653.85</v>
          </cell>
          <cell r="R26">
            <v>3401.41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4105</v>
          </cell>
          <cell r="F27" t="str">
            <v>DEFESA DA DEMOCRACIA E SEGURANCA JURIDICA PARA INOVACAOEM PO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N27">
            <v>80054.66</v>
          </cell>
          <cell r="P27">
            <v>74144.41</v>
          </cell>
          <cell r="Q27">
            <v>54848.92</v>
          </cell>
          <cell r="R27">
            <v>53148.65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45444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+'[1]Access-Jun'!A10</f>
        <v>12101</v>
      </c>
      <c r="B10" s="43" t="str">
        <f>+'[1]Access-Jun'!B10</f>
        <v>JUSTICA FEDERAL DE PRIMEIRO GRAU</v>
      </c>
      <c r="C10" s="44" t="str">
        <f>CONCATENATE('[1]Access-Jun'!C10,".",'[1]Access-Jun'!D10)</f>
        <v>02.061</v>
      </c>
      <c r="D10" s="44" t="str">
        <f>CONCATENATE('[1]Access-Jun'!E10,".",'[1]Access-Jun'!G10)</f>
        <v>0033.4224</v>
      </c>
      <c r="E10" s="43" t="str">
        <f>+'[1]Access-Jun'!F10</f>
        <v>PROGRAMA DE GESTAO E MANUTENCAO DO PODER JUDICIARIO</v>
      </c>
      <c r="F10" s="45" t="str">
        <f>+'[1]Access-Jun'!H10</f>
        <v>ASSISTENCIA JURIDICA A PESSOAS CARENTES</v>
      </c>
      <c r="G10" s="42" t="str">
        <f>IF('[1]Access-Jun'!I10="1","F","S")</f>
        <v>F</v>
      </c>
      <c r="H10" s="42" t="str">
        <f>+'[1]Access-Jun'!J10</f>
        <v>1000</v>
      </c>
      <c r="I10" s="46" t="str">
        <f>+'[1]Access-Jun'!K10</f>
        <v>RECURSOS LIVRES DA UNIAO</v>
      </c>
      <c r="J10" s="42" t="str">
        <f>+'[1]Access-Jun'!L10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'[1]Access-Jun'!M10</f>
        <v>2421061</v>
      </c>
      <c r="Q10" s="50">
        <f>'[1]Access-Jun'!N10-'[1]Access-Jun'!O10</f>
        <v>0</v>
      </c>
      <c r="R10" s="50">
        <f>N10-O10+P10+Q10</f>
        <v>2421061</v>
      </c>
      <c r="S10" s="50">
        <f>'[1]Access-Jun'!P10</f>
        <v>2395000.9</v>
      </c>
      <c r="T10" s="51">
        <f>IF(R10&gt;0,S10/R10,0)</f>
        <v>0.98923608285788744</v>
      </c>
      <c r="U10" s="50">
        <f>'[1]Access-Jun'!Q10</f>
        <v>2386971.5</v>
      </c>
      <c r="V10" s="51">
        <f>IF(R10&gt;0,U10/R10,0)</f>
        <v>0.9859196030170243</v>
      </c>
      <c r="W10" s="50">
        <f>'[1]Access-Jun'!R10</f>
        <v>2242945.7400000002</v>
      </c>
      <c r="X10" s="51">
        <f>IF(R10&gt;0,W10/R10,0)</f>
        <v>0.92643090777142756</v>
      </c>
    </row>
    <row r="11" spans="1:24" s="11" customFormat="1" ht="28.5" customHeight="1" x14ac:dyDescent="0.2">
      <c r="A11" s="52" t="str">
        <f>+'[1]Access-Jun'!A11</f>
        <v>12101</v>
      </c>
      <c r="B11" s="53" t="str">
        <f>+'[1]Access-Jun'!B11</f>
        <v>JUSTICA FEDERAL DE PRIMEIRO GRAU</v>
      </c>
      <c r="C11" s="52" t="str">
        <f>CONCATENATE('[1]Access-Jun'!C11,".",'[1]Access-Jun'!D11)</f>
        <v>02.061</v>
      </c>
      <c r="D11" s="52" t="str">
        <f>CONCATENATE('[1]Access-Jun'!E11,".",'[1]Access-Jun'!G11)</f>
        <v>0033.4257</v>
      </c>
      <c r="E11" s="53" t="str">
        <f>+'[1]Access-Jun'!F11</f>
        <v>PROGRAMA DE GESTAO E MANUTENCAO DO PODER JUDICIARIO</v>
      </c>
      <c r="F11" s="54" t="str">
        <f>+'[1]Access-Jun'!H11</f>
        <v>JULGAMENTO DE CAUSAS NA JUSTICA FEDERAL</v>
      </c>
      <c r="G11" s="52" t="str">
        <f>IF('[1]Access-Jun'!I11="1","F","S")</f>
        <v>F</v>
      </c>
      <c r="H11" s="52" t="str">
        <f>+'[1]Access-Jun'!J11</f>
        <v>1000</v>
      </c>
      <c r="I11" s="53" t="str">
        <f>+'[1]Access-Jun'!K11</f>
        <v>RECURSOS LIVRES DA UNIAO</v>
      </c>
      <c r="J11" s="52" t="str">
        <f>+'[1]Access-Jun'!L11</f>
        <v>4</v>
      </c>
      <c r="K11" s="55"/>
      <c r="L11" s="55"/>
      <c r="M11" s="55"/>
      <c r="N11" s="56">
        <f t="shared" ref="N11:N27" si="0">K11+L11-M11</f>
        <v>0</v>
      </c>
      <c r="O11" s="55">
        <v>0</v>
      </c>
      <c r="P11" s="57">
        <f>'[1]Access-Jun'!M11</f>
        <v>19031474</v>
      </c>
      <c r="Q11" s="57">
        <f>'[1]Access-Jun'!N11-'[1]Access-Jun'!O11</f>
        <v>0</v>
      </c>
      <c r="R11" s="57">
        <f t="shared" ref="R11:R25" si="1">N11-O11+P11+Q11</f>
        <v>19031474</v>
      </c>
      <c r="S11" s="57">
        <f>'[1]Access-Jun'!P11</f>
        <v>6689394.2199999997</v>
      </c>
      <c r="T11" s="58">
        <f t="shared" ref="T11:T28" si="2">IF(R11&gt;0,S11/R11,0)</f>
        <v>0.35149112570051061</v>
      </c>
      <c r="U11" s="57">
        <f>'[1]Access-Jun'!Q11</f>
        <v>187108.45</v>
      </c>
      <c r="V11" s="58">
        <f t="shared" ref="V11:V28" si="3">IF(R11&gt;0,U11/R11,0)</f>
        <v>9.8315269747366926E-3</v>
      </c>
      <c r="W11" s="57">
        <f>'[1]Access-Jun'!R11</f>
        <v>187108.45</v>
      </c>
      <c r="X11" s="58">
        <f t="shared" ref="X11:X28" si="4">IF(R11&gt;0,W11/R11,0)</f>
        <v>9.8315269747366926E-3</v>
      </c>
    </row>
    <row r="12" spans="1:24" s="11" customFormat="1" ht="28.5" customHeight="1" x14ac:dyDescent="0.2">
      <c r="A12" s="52" t="str">
        <f>+'[1]Access-Jun'!A12</f>
        <v>12101</v>
      </c>
      <c r="B12" s="53" t="str">
        <f>+'[1]Access-Jun'!B12</f>
        <v>JUSTICA FEDERAL DE PRIMEIRO GRAU</v>
      </c>
      <c r="C12" s="52" t="str">
        <f>CONCATENATE('[1]Access-Jun'!C12,".",'[1]Access-Jun'!D12)</f>
        <v>02.061</v>
      </c>
      <c r="D12" s="52" t="str">
        <f>CONCATENATE('[1]Access-Jun'!E12,".",'[1]Access-Jun'!G12)</f>
        <v>0033.4257</v>
      </c>
      <c r="E12" s="53" t="str">
        <f>+'[1]Access-Jun'!F12</f>
        <v>PROGRAMA DE GESTAO E MANUTENCAO DO PODER JUDICIARIO</v>
      </c>
      <c r="F12" s="53" t="str">
        <f>+'[1]Access-Jun'!H12</f>
        <v>JULGAMENTO DE CAUSAS NA JUSTICA FEDERAL</v>
      </c>
      <c r="G12" s="52" t="str">
        <f>IF('[1]Access-Jun'!I12="1","F","S")</f>
        <v>F</v>
      </c>
      <c r="H12" s="52" t="str">
        <f>+'[1]Access-Jun'!J12</f>
        <v>1000</v>
      </c>
      <c r="I12" s="53" t="str">
        <f>+'[1]Access-Jun'!K12</f>
        <v>RECURSOS LIVRES DA UNIAO</v>
      </c>
      <c r="J12" s="52" t="str">
        <f>+'[1]Access-Jun'!L12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'[1]Access-Jun'!M12</f>
        <v>175642735</v>
      </c>
      <c r="Q12" s="57">
        <f>'[1]Access-Jun'!N12-'[1]Access-Jun'!O12</f>
        <v>-125786.96</v>
      </c>
      <c r="R12" s="57">
        <f t="shared" si="1"/>
        <v>175516948.03999999</v>
      </c>
      <c r="S12" s="57">
        <f>'[1]Access-Jun'!P12</f>
        <v>139249491.78999999</v>
      </c>
      <c r="T12" s="58">
        <f t="shared" si="2"/>
        <v>0.79336778211449577</v>
      </c>
      <c r="U12" s="57">
        <f>'[1]Access-Jun'!Q12</f>
        <v>51179005.350000001</v>
      </c>
      <c r="V12" s="58">
        <f t="shared" si="3"/>
        <v>0.29159010523779388</v>
      </c>
      <c r="W12" s="57">
        <f>'[1]Access-Jun'!R12</f>
        <v>47131911.560000002</v>
      </c>
      <c r="X12" s="58">
        <f t="shared" si="4"/>
        <v>0.26853196848693339</v>
      </c>
    </row>
    <row r="13" spans="1:24" s="11" customFormat="1" ht="28.5" customHeight="1" x14ac:dyDescent="0.2">
      <c r="A13" s="52" t="str">
        <f>+'[1]Access-Jun'!A13</f>
        <v>12101</v>
      </c>
      <c r="B13" s="53" t="str">
        <f>+'[1]Access-Jun'!B13</f>
        <v>JUSTICA FEDERAL DE PRIMEIRO GRAU</v>
      </c>
      <c r="C13" s="52" t="str">
        <f>CONCATENATE('[1]Access-Jun'!C13,".",'[1]Access-Jun'!D13)</f>
        <v>02.061</v>
      </c>
      <c r="D13" s="52" t="str">
        <f>CONCATENATE('[1]Access-Jun'!E13,".",'[1]Access-Jun'!G13)</f>
        <v>0033.4257</v>
      </c>
      <c r="E13" s="53" t="str">
        <f>+'[1]Access-Jun'!F13</f>
        <v>PROGRAMA DE GESTAO E MANUTENCAO DO PODER JUDICIARIO</v>
      </c>
      <c r="F13" s="53" t="str">
        <f>+'[1]Access-Jun'!H13</f>
        <v>JULGAMENTO DE CAUSAS NA JUSTICA FEDERAL</v>
      </c>
      <c r="G13" s="52" t="str">
        <f>IF('[1]Access-Jun'!I13="1","F","S")</f>
        <v>F</v>
      </c>
      <c r="H13" s="52" t="str">
        <f>+'[1]Access-Jun'!J13</f>
        <v>1027</v>
      </c>
      <c r="I13" s="53" t="str">
        <f>+'[1]Access-Jun'!K13</f>
        <v>SERV.AFETOS AS ATIVID.ESPECIFICAS DA JUSTICA</v>
      </c>
      <c r="J13" s="52" t="str">
        <f>+'[1]Access-Jun'!L13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'[1]Access-Jun'!M13</f>
        <v>19290640</v>
      </c>
      <c r="Q13" s="57">
        <f>'[1]Access-Jun'!N13-'[1]Access-Jun'!O13</f>
        <v>0</v>
      </c>
      <c r="R13" s="57">
        <f t="shared" si="1"/>
        <v>19290640</v>
      </c>
      <c r="S13" s="57">
        <f>'[1]Access-Jun'!P13</f>
        <v>11757549.15</v>
      </c>
      <c r="T13" s="58">
        <f t="shared" si="2"/>
        <v>0.6094950271219618</v>
      </c>
      <c r="U13" s="57">
        <f>'[1]Access-Jun'!Q13</f>
        <v>4735867.46</v>
      </c>
      <c r="V13" s="58">
        <f t="shared" si="3"/>
        <v>0.24550079520430634</v>
      </c>
      <c r="W13" s="57">
        <f>'[1]Access-Jun'!R13</f>
        <v>4700350.4000000004</v>
      </c>
      <c r="X13" s="58">
        <f t="shared" si="4"/>
        <v>0.24365964011562086</v>
      </c>
    </row>
    <row r="14" spans="1:24" s="11" customFormat="1" ht="28.5" customHeight="1" x14ac:dyDescent="0.2">
      <c r="A14" s="52" t="str">
        <f>+'[1]Access-Jun'!A14</f>
        <v>12101</v>
      </c>
      <c r="B14" s="53" t="str">
        <f>+'[1]Access-Jun'!B14</f>
        <v>JUSTICA FEDERAL DE PRIMEIRO GRAU</v>
      </c>
      <c r="C14" s="52" t="str">
        <f>CONCATENATE('[1]Access-Jun'!C14,".",'[1]Access-Jun'!D14)</f>
        <v>02.122</v>
      </c>
      <c r="D14" s="52" t="str">
        <f>CONCATENATE('[1]Access-Jun'!E14,".",'[1]Access-Jun'!G14)</f>
        <v>0033.20TP</v>
      </c>
      <c r="E14" s="53" t="str">
        <f>+'[1]Access-Jun'!F14</f>
        <v>PROGRAMA DE GESTAO E MANUTENCAO DO PODER JUDICIARIO</v>
      </c>
      <c r="F14" s="53" t="str">
        <f>+'[1]Access-Jun'!H14</f>
        <v>ATIVOS CIVIS DA UNIAO</v>
      </c>
      <c r="G14" s="52" t="str">
        <f>IF('[1]Access-Jun'!I14="1","F","S")</f>
        <v>F</v>
      </c>
      <c r="H14" s="52" t="str">
        <f>+'[1]Access-Jun'!J14</f>
        <v>1000</v>
      </c>
      <c r="I14" s="53" t="str">
        <f>+'[1]Access-Jun'!K14</f>
        <v>RECURSOS LIVRES DA UNIAO</v>
      </c>
      <c r="J14" s="52" t="str">
        <f>+'[1]Access-Jun'!L14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'[1]Access-Jun'!M14</f>
        <v>637955267.20000005</v>
      </c>
      <c r="Q14" s="57">
        <f>'[1]Access-Jun'!N14-'[1]Access-Jun'!O14</f>
        <v>0</v>
      </c>
      <c r="R14" s="57">
        <f t="shared" si="1"/>
        <v>637955267.20000005</v>
      </c>
      <c r="S14" s="57">
        <f>'[1]Access-Jun'!P14</f>
        <v>637955267.20000005</v>
      </c>
      <c r="T14" s="58">
        <f t="shared" si="2"/>
        <v>1</v>
      </c>
      <c r="U14" s="57">
        <f>'[1]Access-Jun'!Q14</f>
        <v>637676699.13999999</v>
      </c>
      <c r="V14" s="58">
        <f t="shared" si="3"/>
        <v>0.99956334233084598</v>
      </c>
      <c r="W14" s="57">
        <f>'[1]Access-Jun'!R14</f>
        <v>613092311.01999998</v>
      </c>
      <c r="X14" s="58">
        <f t="shared" si="4"/>
        <v>0.96102711669875518</v>
      </c>
    </row>
    <row r="15" spans="1:24" s="11" customFormat="1" ht="28.5" customHeight="1" x14ac:dyDescent="0.2">
      <c r="A15" s="52" t="str">
        <f>+'[1]Access-Jun'!A15</f>
        <v>12101</v>
      </c>
      <c r="B15" s="53" t="str">
        <f>+'[1]Access-Jun'!B15</f>
        <v>JUSTICA FEDERAL DE PRIMEIRO GRAU</v>
      </c>
      <c r="C15" s="52" t="str">
        <f>CONCATENATE('[1]Access-Jun'!C15,".",'[1]Access-Jun'!D15)</f>
        <v>02.122</v>
      </c>
      <c r="D15" s="52" t="str">
        <f>CONCATENATE('[1]Access-Jun'!E15,".",'[1]Access-Jun'!G15)</f>
        <v>0033.216H</v>
      </c>
      <c r="E15" s="53" t="str">
        <f>+'[1]Access-Jun'!F15</f>
        <v>PROGRAMA DE GESTAO E MANUTENCAO DO PODER JUDICIARIO</v>
      </c>
      <c r="F15" s="53" t="str">
        <f>+'[1]Access-Jun'!H15</f>
        <v>AJUDA DE CUSTO PARA MORADIA OU AUXILIO-MORADIA A AGENTES PUB</v>
      </c>
      <c r="G15" s="52" t="str">
        <f>IF('[1]Access-Jun'!I15="1","F","S")</f>
        <v>F</v>
      </c>
      <c r="H15" s="52" t="str">
        <f>+'[1]Access-Jun'!J15</f>
        <v>1000</v>
      </c>
      <c r="I15" s="53" t="str">
        <f>+'[1]Access-Jun'!K15</f>
        <v>RECURSOS LIVRES DA UNIAO</v>
      </c>
      <c r="J15" s="52" t="str">
        <f>+'[1]Access-Jun'!L15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'[1]Access-Jun'!M15</f>
        <v>203592</v>
      </c>
      <c r="Q15" s="57">
        <f>'[1]Access-Jun'!N15-'[1]Access-Jun'!O15</f>
        <v>0</v>
      </c>
      <c r="R15" s="57">
        <f t="shared" si="1"/>
        <v>203592</v>
      </c>
      <c r="S15" s="57">
        <f>'[1]Access-Jun'!P15</f>
        <v>143712</v>
      </c>
      <c r="T15" s="58">
        <f t="shared" si="2"/>
        <v>0.70588235294117652</v>
      </c>
      <c r="U15" s="57">
        <f>'[1]Access-Jun'!Q15</f>
        <v>39369.839999999997</v>
      </c>
      <c r="V15" s="58">
        <f t="shared" si="3"/>
        <v>0.19337616409289166</v>
      </c>
      <c r="W15" s="57">
        <f>'[1]Access-Jun'!R15</f>
        <v>39369.839999999997</v>
      </c>
      <c r="X15" s="58">
        <f t="shared" si="4"/>
        <v>0.19337616409289166</v>
      </c>
    </row>
    <row r="16" spans="1:24" s="11" customFormat="1" ht="28.5" customHeight="1" x14ac:dyDescent="0.2">
      <c r="A16" s="52" t="str">
        <f>+'[1]Access-Jun'!A16</f>
        <v>12101</v>
      </c>
      <c r="B16" s="53" t="str">
        <f>+'[1]Access-Jun'!B16</f>
        <v>JUSTICA FEDERAL DE PRIMEIRO GRAU</v>
      </c>
      <c r="C16" s="52" t="str">
        <f>CONCATENATE('[1]Access-Jun'!C16,".",'[1]Access-Jun'!D16)</f>
        <v>02.122</v>
      </c>
      <c r="D16" s="52" t="str">
        <f>CONCATENATE('[1]Access-Jun'!E16,".",'[1]Access-Jun'!G16)</f>
        <v>0033.219Z</v>
      </c>
      <c r="E16" s="53" t="str">
        <f>+'[1]Access-Jun'!F16</f>
        <v>PROGRAMA DE GESTAO E MANUTENCAO DO PODER JUDICIARIO</v>
      </c>
      <c r="F16" s="53" t="str">
        <f>+'[1]Access-Jun'!H16</f>
        <v>CONSERVACAO E RECUPERACAO DE ATIVOS DE INFRAESTRUTURA DA UNI</v>
      </c>
      <c r="G16" s="52" t="str">
        <f>IF('[1]Access-Jun'!I16="1","F","S")</f>
        <v>F</v>
      </c>
      <c r="H16" s="52" t="str">
        <f>+'[1]Access-Jun'!J16</f>
        <v>1000</v>
      </c>
      <c r="I16" s="53" t="str">
        <f>+'[1]Access-Jun'!K16</f>
        <v>RECURSOS LIVRES DA UNIAO</v>
      </c>
      <c r="J16" s="52" t="str">
        <f>+'[1]Access-Jun'!L16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'[1]Access-Jun'!M16</f>
        <v>19279083</v>
      </c>
      <c r="Q16" s="57">
        <f>'[1]Access-Jun'!N16-'[1]Access-Jun'!O16</f>
        <v>0</v>
      </c>
      <c r="R16" s="57">
        <f t="shared" si="1"/>
        <v>19279083</v>
      </c>
      <c r="S16" s="57">
        <f>'[1]Access-Jun'!P16</f>
        <v>5648.54</v>
      </c>
      <c r="T16" s="58">
        <f t="shared" si="2"/>
        <v>2.9298800155588313E-4</v>
      </c>
      <c r="U16" s="57">
        <f>'[1]Access-Jun'!Q16</f>
        <v>0</v>
      </c>
      <c r="V16" s="58">
        <f t="shared" si="3"/>
        <v>0</v>
      </c>
      <c r="W16" s="57">
        <f>'[1]Access-Jun'!R16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+'[1]Access-Jun'!A17</f>
        <v>12101</v>
      </c>
      <c r="B17" s="53" t="str">
        <f>+'[1]Access-Jun'!B17</f>
        <v>JUSTICA FEDERAL DE PRIMEIRO GRAU</v>
      </c>
      <c r="C17" s="52" t="str">
        <f>CONCATENATE('[1]Access-Jun'!C17,".",'[1]Access-Jun'!D17)</f>
        <v>02.331</v>
      </c>
      <c r="D17" s="52" t="str">
        <f>CONCATENATE('[1]Access-Jun'!E17,".",'[1]Access-Jun'!G17)</f>
        <v>0033.2004</v>
      </c>
      <c r="E17" s="53" t="str">
        <f>+'[1]Access-Jun'!F17</f>
        <v>PROGRAMA DE GESTAO E MANUTENCAO DO PODER JUDICIARIO</v>
      </c>
      <c r="F17" s="53" t="str">
        <f>+'[1]Access-Jun'!H17</f>
        <v>ASSISTENCIA MEDICA E ODONTOLOGICA AOS SERVIDORES CIVIS, EMPR</v>
      </c>
      <c r="G17" s="52" t="str">
        <f>IF('[1]Access-Jun'!I17="1","F","S")</f>
        <v>F</v>
      </c>
      <c r="H17" s="52" t="str">
        <f>+'[1]Access-Jun'!J17</f>
        <v>1000</v>
      </c>
      <c r="I17" s="53" t="str">
        <f>+'[1]Access-Jun'!K17</f>
        <v>RECURSOS LIVRES DA UNIAO</v>
      </c>
      <c r="J17" s="52" t="str">
        <f>+'[1]Access-Jun'!L17</f>
        <v>4</v>
      </c>
      <c r="K17" s="57"/>
      <c r="L17" s="57"/>
      <c r="M17" s="57"/>
      <c r="N17" s="55">
        <f t="shared" si="0"/>
        <v>0</v>
      </c>
      <c r="O17" s="57">
        <v>0</v>
      </c>
      <c r="P17" s="57">
        <f>'[1]Access-Jun'!M17</f>
        <v>3000</v>
      </c>
      <c r="Q17" s="57">
        <f>'[1]Access-Jun'!N17-'[1]Access-Jun'!O17</f>
        <v>0</v>
      </c>
      <c r="R17" s="57">
        <f t="shared" si="1"/>
        <v>3000</v>
      </c>
      <c r="S17" s="57">
        <f>'[1]Access-Jun'!P17</f>
        <v>0</v>
      </c>
      <c r="T17" s="58">
        <f t="shared" si="2"/>
        <v>0</v>
      </c>
      <c r="U17" s="57">
        <f>'[1]Access-Jun'!Q17</f>
        <v>0</v>
      </c>
      <c r="V17" s="58">
        <f t="shared" si="3"/>
        <v>0</v>
      </c>
      <c r="W17" s="57">
        <f>'[1]Access-Jun'!R17</f>
        <v>0</v>
      </c>
      <c r="X17" s="58">
        <f t="shared" si="4"/>
        <v>0</v>
      </c>
    </row>
    <row r="18" spans="1:24" s="11" customFormat="1" ht="28.5" customHeight="1" x14ac:dyDescent="0.2">
      <c r="A18" s="52" t="str">
        <f>+'[1]Access-Jun'!A18</f>
        <v>12101</v>
      </c>
      <c r="B18" s="53" t="str">
        <f>+'[1]Access-Jun'!B18</f>
        <v>JUSTICA FEDERAL DE PRIMEIRO GRAU</v>
      </c>
      <c r="C18" s="52" t="str">
        <f>CONCATENATE('[1]Access-Jun'!C18,".",'[1]Access-Jun'!D18)</f>
        <v>02.331</v>
      </c>
      <c r="D18" s="52" t="str">
        <f>CONCATENATE('[1]Access-Jun'!E18,".",'[1]Access-Jun'!G18)</f>
        <v>0033.2004</v>
      </c>
      <c r="E18" s="53" t="str">
        <f>+'[1]Access-Jun'!F18</f>
        <v>PROGRAMA DE GESTAO E MANUTENCAO DO PODER JUDICIARIO</v>
      </c>
      <c r="F18" s="53" t="str">
        <f>+'[1]Access-Jun'!H18</f>
        <v>ASSISTENCIA MEDICA E ODONTOLOGICA AOS SERVIDORES CIVIS, EMPR</v>
      </c>
      <c r="G18" s="52" t="str">
        <f>IF('[1]Access-Jun'!I18="1","F","S")</f>
        <v>F</v>
      </c>
      <c r="H18" s="52" t="str">
        <f>+'[1]Access-Jun'!J18</f>
        <v>1000</v>
      </c>
      <c r="I18" s="53" t="str">
        <f>+'[1]Access-Jun'!K18</f>
        <v>RECURSOS LIVRES DA UNIAO</v>
      </c>
      <c r="J18" s="52" t="str">
        <f>+'[1]Access-Jun'!L18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'[1]Access-Jun'!M18</f>
        <v>90553591</v>
      </c>
      <c r="Q18" s="57">
        <f>'[1]Access-Jun'!N18-'[1]Access-Jun'!O18</f>
        <v>0</v>
      </c>
      <c r="R18" s="57">
        <f t="shared" si="1"/>
        <v>90553591</v>
      </c>
      <c r="S18" s="57">
        <f>'[1]Access-Jun'!P18</f>
        <v>83415834.239999995</v>
      </c>
      <c r="T18" s="58">
        <f t="shared" si="2"/>
        <v>0.92117643617247602</v>
      </c>
      <c r="U18" s="57">
        <f>'[1]Access-Jun'!Q18</f>
        <v>36115347.450000003</v>
      </c>
      <c r="V18" s="58">
        <f t="shared" si="3"/>
        <v>0.39882844016644248</v>
      </c>
      <c r="W18" s="57">
        <f>'[1]Access-Jun'!R18</f>
        <v>29252309.149999999</v>
      </c>
      <c r="X18" s="58">
        <f t="shared" si="4"/>
        <v>0.32303864294017892</v>
      </c>
    </row>
    <row r="19" spans="1:24" s="11" customFormat="1" ht="28.5" customHeight="1" x14ac:dyDescent="0.2">
      <c r="A19" s="52" t="str">
        <f>+'[1]Access-Jun'!A19</f>
        <v>12101</v>
      </c>
      <c r="B19" s="53" t="str">
        <f>+'[1]Access-Jun'!B19</f>
        <v>JUSTICA FEDERAL DE PRIMEIRO GRAU</v>
      </c>
      <c r="C19" s="52" t="str">
        <f>CONCATENATE('[1]Access-Jun'!C19,".",'[1]Access-Jun'!D19)</f>
        <v>02.331</v>
      </c>
      <c r="D19" s="52" t="str">
        <f>CONCATENATE('[1]Access-Jun'!E19,".",'[1]Access-Jun'!G19)</f>
        <v>0033.212B</v>
      </c>
      <c r="E19" s="53" t="str">
        <f>+'[1]Access-Jun'!F19</f>
        <v>PROGRAMA DE GESTAO E MANUTENCAO DO PODER JUDICIARIO</v>
      </c>
      <c r="F19" s="53" t="str">
        <f>+'[1]Access-Jun'!H19</f>
        <v>BENEFICIOS OBRIGATORIOS AOS SERVIDORES CIVIS, EMPREGADOS, MI</v>
      </c>
      <c r="G19" s="52" t="str">
        <f>IF('[1]Access-Jun'!I19="1","F","S")</f>
        <v>F</v>
      </c>
      <c r="H19" s="52" t="str">
        <f>+'[1]Access-Jun'!J19</f>
        <v>1000</v>
      </c>
      <c r="I19" s="53" t="str">
        <f>+'[1]Access-Jun'!K19</f>
        <v>RECURSOS LIVRES DA UNIAO</v>
      </c>
      <c r="J19" s="52" t="str">
        <f>+'[1]Access-Jun'!L19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'[1]Access-Jun'!M19</f>
        <v>70430631.620000005</v>
      </c>
      <c r="Q19" s="57">
        <f>'[1]Access-Jun'!N19-'[1]Access-Jun'!O19</f>
        <v>0</v>
      </c>
      <c r="R19" s="57">
        <f t="shared" si="1"/>
        <v>70430631.620000005</v>
      </c>
      <c r="S19" s="57">
        <f>'[1]Access-Jun'!P19</f>
        <v>70022876.430000007</v>
      </c>
      <c r="T19" s="58">
        <f t="shared" si="2"/>
        <v>0.99421054191023028</v>
      </c>
      <c r="U19" s="57">
        <f>'[1]Access-Jun'!Q19</f>
        <v>41127140.810000002</v>
      </c>
      <c r="V19" s="58">
        <f t="shared" si="3"/>
        <v>0.58393826470130983</v>
      </c>
      <c r="W19" s="57">
        <f>'[1]Access-Jun'!R19</f>
        <v>41127140.810000002</v>
      </c>
      <c r="X19" s="58">
        <f t="shared" si="4"/>
        <v>0.58393826470130983</v>
      </c>
    </row>
    <row r="20" spans="1:24" s="11" customFormat="1" ht="28.5" customHeight="1" x14ac:dyDescent="0.2">
      <c r="A20" s="52" t="str">
        <f>+'[1]Access-Jun'!A20</f>
        <v>12101</v>
      </c>
      <c r="B20" s="53" t="str">
        <f>+'[1]Access-Jun'!B20</f>
        <v>JUSTICA FEDERAL DE PRIMEIRO GRAU</v>
      </c>
      <c r="C20" s="52" t="str">
        <f>CONCATENATE('[1]Access-Jun'!C20,".",'[1]Access-Jun'!D20)</f>
        <v>02.846</v>
      </c>
      <c r="D20" s="52" t="str">
        <f>CONCATENATE('[1]Access-Jun'!E20,".",'[1]Access-Jun'!G20)</f>
        <v>0033.09HB</v>
      </c>
      <c r="E20" s="53" t="str">
        <f>+'[1]Access-Jun'!F20</f>
        <v>PROGRAMA DE GESTAO E MANUTENCAO DO PODER JUDICIARIO</v>
      </c>
      <c r="F20" s="53" t="str">
        <f>+'[1]Access-Jun'!H20</f>
        <v>CONTRIBUICAO DA UNIAO, DE SUAS AUTARQUIAS E FUNDACOES PARA O</v>
      </c>
      <c r="G20" s="52" t="str">
        <f>IF('[1]Access-Jun'!I20="1","F","S")</f>
        <v>F</v>
      </c>
      <c r="H20" s="52" t="str">
        <f>+'[1]Access-Jun'!J20</f>
        <v>1000</v>
      </c>
      <c r="I20" s="53" t="str">
        <f>+'[1]Access-Jun'!K20</f>
        <v>RECURSOS LIVRES DA UNIAO</v>
      </c>
      <c r="J20" s="52" t="str">
        <f>+'[1]Access-Jun'!L20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'[1]Access-Jun'!M20</f>
        <v>110192015.06</v>
      </c>
      <c r="Q20" s="57">
        <f>'[1]Access-Jun'!N20-'[1]Access-Jun'!O20</f>
        <v>0</v>
      </c>
      <c r="R20" s="57">
        <f t="shared" si="1"/>
        <v>110192015.06</v>
      </c>
      <c r="S20" s="57">
        <f>'[1]Access-Jun'!P20</f>
        <v>110192015.06</v>
      </c>
      <c r="T20" s="58">
        <f t="shared" si="2"/>
        <v>1</v>
      </c>
      <c r="U20" s="57">
        <f>'[1]Access-Jun'!Q20</f>
        <v>110192015.06</v>
      </c>
      <c r="V20" s="58">
        <f t="shared" si="3"/>
        <v>1</v>
      </c>
      <c r="W20" s="57">
        <f>'[1]Access-Jun'!R20</f>
        <v>110192015.06</v>
      </c>
      <c r="X20" s="58">
        <f t="shared" si="4"/>
        <v>1</v>
      </c>
    </row>
    <row r="21" spans="1:24" s="11" customFormat="1" ht="28.5" customHeight="1" x14ac:dyDescent="0.2">
      <c r="A21" s="52" t="str">
        <f>+'[1]Access-Jun'!A21</f>
        <v>12101</v>
      </c>
      <c r="B21" s="53" t="str">
        <f>+'[1]Access-Jun'!B21</f>
        <v>JUSTICA FEDERAL DE PRIMEIRO GRAU</v>
      </c>
      <c r="C21" s="52" t="str">
        <f>CONCATENATE('[1]Access-Jun'!C21,".",'[1]Access-Jun'!D21)</f>
        <v>09.272</v>
      </c>
      <c r="D21" s="52" t="str">
        <f>CONCATENATE('[1]Access-Jun'!E21,".",'[1]Access-Jun'!G21)</f>
        <v>0033.0181</v>
      </c>
      <c r="E21" s="53" t="str">
        <f>+'[1]Access-Jun'!F21</f>
        <v>PROGRAMA DE GESTAO E MANUTENCAO DO PODER JUDICIARIO</v>
      </c>
      <c r="F21" s="53" t="str">
        <f>+'[1]Access-Jun'!H21</f>
        <v>APOSENTADORIAS E PENSOES CIVIS DA UNIAO</v>
      </c>
      <c r="G21" s="52" t="str">
        <f>IF('[1]Access-Jun'!I21="1","F","S")</f>
        <v>S</v>
      </c>
      <c r="H21" s="52" t="str">
        <f>+'[1]Access-Jun'!J21</f>
        <v>1056</v>
      </c>
      <c r="I21" s="53" t="str">
        <f>+'[1]Access-Jun'!K21</f>
        <v>BENEFICIOS DO RPPS DA UNIAO</v>
      </c>
      <c r="J21" s="52" t="str">
        <f>+'[1]Access-Jun'!L21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'[1]Access-Jun'!M21</f>
        <v>165857678.5</v>
      </c>
      <c r="Q21" s="57">
        <f>'[1]Access-Jun'!N21-'[1]Access-Jun'!O21</f>
        <v>0</v>
      </c>
      <c r="R21" s="57">
        <f t="shared" si="1"/>
        <v>165857678.5</v>
      </c>
      <c r="S21" s="57">
        <f>'[1]Access-Jun'!P21</f>
        <v>165857678.5</v>
      </c>
      <c r="T21" s="58">
        <f t="shared" si="2"/>
        <v>1</v>
      </c>
      <c r="U21" s="57">
        <f>'[1]Access-Jun'!Q21</f>
        <v>165717270.30000001</v>
      </c>
      <c r="V21" s="58">
        <f t="shared" si="3"/>
        <v>0.99915344166595221</v>
      </c>
      <c r="W21" s="57">
        <f>'[1]Access-Jun'!R21</f>
        <v>159045358.88</v>
      </c>
      <c r="X21" s="58">
        <f t="shared" si="4"/>
        <v>0.95892671547310959</v>
      </c>
    </row>
    <row r="22" spans="1:24" s="11" customFormat="1" ht="28.5" customHeight="1" x14ac:dyDescent="0.2">
      <c r="A22" s="52" t="str">
        <f>+'[1]Access-Jun'!A22</f>
        <v>12101</v>
      </c>
      <c r="B22" s="53" t="str">
        <f>+'[1]Access-Jun'!B22</f>
        <v>JUSTICA FEDERAL DE PRIMEIRO GRAU</v>
      </c>
      <c r="C22" s="52" t="str">
        <f>CONCATENATE('[1]Access-Jun'!C22,".",'[1]Access-Jun'!D22)</f>
        <v>28.846</v>
      </c>
      <c r="D22" s="52" t="str">
        <f>CONCATENATE('[1]Access-Jun'!E22,".",'[1]Access-Jun'!G22)</f>
        <v>0909.00S6</v>
      </c>
      <c r="E22" s="53" t="str">
        <f>+'[1]Access-Jun'!F22</f>
        <v>OPERACOES ESPECIAIS: OUTROS ENCARGOS ESPECIAIS</v>
      </c>
      <c r="F22" s="53" t="str">
        <f>+'[1]Access-Jun'!H22</f>
        <v>BENEFICIO ESPECIAL - LEI N. 12.618, DE 2012</v>
      </c>
      <c r="G22" s="52" t="str">
        <f>IF('[1]Access-Jun'!I22="1","F","S")</f>
        <v>F</v>
      </c>
      <c r="H22" s="52" t="str">
        <f>+'[1]Access-Jun'!J22</f>
        <v>1000</v>
      </c>
      <c r="I22" s="53" t="str">
        <f>+'[1]Access-Jun'!K22</f>
        <v>RECURSOS LIVRES DA UNIAO</v>
      </c>
      <c r="J22" s="52" t="str">
        <f>+'[1]Access-Jun'!L22</f>
        <v>1</v>
      </c>
      <c r="K22" s="57"/>
      <c r="L22" s="57"/>
      <c r="M22" s="57"/>
      <c r="N22" s="55">
        <f t="shared" si="0"/>
        <v>0</v>
      </c>
      <c r="O22" s="57">
        <v>0</v>
      </c>
      <c r="P22" s="57">
        <f>'[1]Access-Jun'!M22</f>
        <v>824068.29</v>
      </c>
      <c r="Q22" s="57">
        <f>'[1]Access-Jun'!N22-'[1]Access-Jun'!O22</f>
        <v>0</v>
      </c>
      <c r="R22" s="57">
        <f t="shared" si="1"/>
        <v>824068.29</v>
      </c>
      <c r="S22" s="57">
        <f>'[1]Access-Jun'!P22</f>
        <v>824068.29</v>
      </c>
      <c r="T22" s="58">
        <f t="shared" si="2"/>
        <v>1</v>
      </c>
      <c r="U22" s="57">
        <f>'[1]Access-Jun'!Q22</f>
        <v>824068.29</v>
      </c>
      <c r="V22" s="58">
        <f t="shared" si="3"/>
        <v>1</v>
      </c>
      <c r="W22" s="57">
        <f>'[1]Access-Jun'!R22</f>
        <v>824068.29</v>
      </c>
      <c r="X22" s="58">
        <f t="shared" si="4"/>
        <v>1</v>
      </c>
    </row>
    <row r="23" spans="1:24" s="11" customFormat="1" ht="28.5" customHeight="1" x14ac:dyDescent="0.2">
      <c r="A23" s="52" t="str">
        <f>+'[1]Access-Jun'!A23</f>
        <v>12104</v>
      </c>
      <c r="B23" s="53" t="str">
        <f>+'[1]Access-Jun'!B23</f>
        <v>TRIBUNAL REGIONAL FEDERAL DA 3A. REGIAO</v>
      </c>
      <c r="C23" s="52" t="str">
        <f>CONCATENATE('[1]Access-Jun'!C23,".",'[1]Access-Jun'!D23)</f>
        <v>02.061</v>
      </c>
      <c r="D23" s="52" t="str">
        <f>CONCATENATE('[1]Access-Jun'!E23,".",'[1]Access-Jun'!G23)</f>
        <v>0033.4257</v>
      </c>
      <c r="E23" s="53" t="str">
        <f>+'[1]Access-Jun'!F23</f>
        <v>PROGRAMA DE GESTAO E MANUTENCAO DO PODER JUDICIARIO</v>
      </c>
      <c r="F23" s="53" t="str">
        <f>+'[1]Access-Jun'!H23</f>
        <v>JULGAMENTO DE CAUSAS NA JUSTICA FEDERAL</v>
      </c>
      <c r="G23" s="52" t="str">
        <f>IF('[1]Access-Jun'!I23="1","F","S")</f>
        <v>F</v>
      </c>
      <c r="H23" s="52" t="str">
        <f>+'[1]Access-Jun'!J23</f>
        <v>1000</v>
      </c>
      <c r="I23" s="53" t="str">
        <f>+'[1]Access-Jun'!K23</f>
        <v>RECURSOS LIVRES DA UNIAO</v>
      </c>
      <c r="J23" s="52" t="str">
        <f>+'[1]Access-Jun'!L23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'[1]Access-Jun'!M23</f>
        <v>679059</v>
      </c>
      <c r="Q23" s="57">
        <f>'[1]Access-Jun'!N23-'[1]Access-Jun'!O23</f>
        <v>0</v>
      </c>
      <c r="R23" s="57">
        <f t="shared" si="1"/>
        <v>679059</v>
      </c>
      <c r="S23" s="57">
        <f>'[1]Access-Jun'!P23</f>
        <v>679059</v>
      </c>
      <c r="T23" s="58">
        <f t="shared" si="2"/>
        <v>1</v>
      </c>
      <c r="U23" s="57">
        <f>'[1]Access-Jun'!Q23</f>
        <v>0</v>
      </c>
      <c r="V23" s="58">
        <f t="shared" si="3"/>
        <v>0</v>
      </c>
      <c r="W23" s="57">
        <f>'[1]Access-Jun'!R23</f>
        <v>0</v>
      </c>
      <c r="X23" s="58">
        <f t="shared" si="4"/>
        <v>0</v>
      </c>
    </row>
    <row r="24" spans="1:24" s="11" customFormat="1" ht="28.5" customHeight="1" x14ac:dyDescent="0.2">
      <c r="A24" s="52" t="str">
        <f>+'[1]Access-Jun'!A24</f>
        <v>14102</v>
      </c>
      <c r="B24" s="53" t="str">
        <f>+'[1]Access-Jun'!B24</f>
        <v>TRIBUNAL REGIONAL ELEITORAL DO ACRE</v>
      </c>
      <c r="C24" s="52" t="str">
        <f>CONCATENATE('[1]Access-Jun'!C24,".",'[1]Access-Jun'!D24)</f>
        <v>02.122</v>
      </c>
      <c r="D24" s="52" t="str">
        <f>CONCATENATE('[1]Access-Jun'!E24,".",'[1]Access-Jun'!G24)</f>
        <v>0033.20GP</v>
      </c>
      <c r="E24" s="53" t="str">
        <f>+'[1]Access-Jun'!F24</f>
        <v>PROGRAMA DE GESTAO E MANUTENCAO DO PODER JUDICIARIO</v>
      </c>
      <c r="F24" s="53" t="str">
        <f>+'[1]Access-Jun'!H24</f>
        <v>JULGAMENTO DE CAUSAS E GESTAO ADMINISTRATIVA NA JUSTICA ELEI</v>
      </c>
      <c r="G24" s="52" t="str">
        <f>IF('[1]Access-Jun'!I24="1","F","S")</f>
        <v>F</v>
      </c>
      <c r="H24" s="52" t="str">
        <f>+'[1]Access-Jun'!J24</f>
        <v>1000</v>
      </c>
      <c r="I24" s="53" t="str">
        <f>+'[1]Access-Jun'!K24</f>
        <v>RECURSOS LIVRES DA UNIAO</v>
      </c>
      <c r="J24" s="52" t="str">
        <f>+'[1]Access-Jun'!L24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'[1]Access-Jun'!M24</f>
        <v>0</v>
      </c>
      <c r="Q24" s="57">
        <f>'[1]Access-Jun'!N24-'[1]Access-Jun'!O24</f>
        <v>10724.6</v>
      </c>
      <c r="R24" s="57">
        <f t="shared" si="1"/>
        <v>10724.6</v>
      </c>
      <c r="S24" s="57">
        <f>'[1]Access-Jun'!P24</f>
        <v>10724.6</v>
      </c>
      <c r="T24" s="58">
        <f t="shared" si="2"/>
        <v>1</v>
      </c>
      <c r="U24" s="57">
        <f>'[1]Access-Jun'!Q24</f>
        <v>10724.6</v>
      </c>
      <c r="V24" s="58">
        <f t="shared" si="3"/>
        <v>1</v>
      </c>
      <c r="W24" s="57">
        <f>'[1]Access-Jun'!R24</f>
        <v>10724.6</v>
      </c>
      <c r="X24" s="58">
        <f t="shared" si="4"/>
        <v>1</v>
      </c>
    </row>
    <row r="25" spans="1:24" s="11" customFormat="1" ht="28.5" customHeight="1" x14ac:dyDescent="0.2">
      <c r="A25" s="52" t="str">
        <f>+'[1]Access-Jun'!A25</f>
        <v>33201</v>
      </c>
      <c r="B25" s="53" t="str">
        <f>+'[1]Access-Jun'!B25</f>
        <v>INSTITUTO NACIONAL DO SEGURO SOCIAL</v>
      </c>
      <c r="C25" s="52" t="str">
        <f>CONCATENATE('[1]Access-Jun'!C25,".",'[1]Access-Jun'!D25)</f>
        <v>28.846</v>
      </c>
      <c r="D25" s="52" t="str">
        <f>CONCATENATE('[1]Access-Jun'!E25,".",'[1]Access-Jun'!G25)</f>
        <v>0901.00SA</v>
      </c>
      <c r="E25" s="53" t="str">
        <f>+'[1]Access-Jun'!F25</f>
        <v>OPERACOES ESPECIAIS: CUMPRIMENTO DE SENTENCAS JUDICIAIS</v>
      </c>
      <c r="F25" s="53" t="str">
        <f>+'[1]Access-Jun'!H25</f>
        <v>PAGAMENTO DE HONORARIOS PERICIAIS NAS ACOES EM QUE O INSS FI</v>
      </c>
      <c r="G25" s="52" t="str">
        <f>IF('[1]Access-Jun'!I25="1","F","S")</f>
        <v>S</v>
      </c>
      <c r="H25" s="52" t="str">
        <f>+'[1]Access-Jun'!J25</f>
        <v>1000</v>
      </c>
      <c r="I25" s="53" t="str">
        <f>+'[1]Access-Jun'!K25</f>
        <v>RECURSOS LIVRES DA UNIAO</v>
      </c>
      <c r="J25" s="52" t="str">
        <f>+'[1]Access-Jun'!L25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'[1]Access-Jun'!M25</f>
        <v>25233536</v>
      </c>
      <c r="Q25" s="57">
        <f>'[1]Access-Jun'!N25-'[1]Access-Jun'!O25</f>
        <v>0</v>
      </c>
      <c r="R25" s="57">
        <f t="shared" si="1"/>
        <v>25233536</v>
      </c>
      <c r="S25" s="57">
        <f>'[1]Access-Jun'!P25</f>
        <v>25212684.66</v>
      </c>
      <c r="T25" s="58">
        <f t="shared" si="2"/>
        <v>0.9991736655536505</v>
      </c>
      <c r="U25" s="57">
        <f>'[1]Access-Jun'!Q25</f>
        <v>25194227.879999999</v>
      </c>
      <c r="V25" s="58">
        <f t="shared" si="3"/>
        <v>0.99844222704261498</v>
      </c>
      <c r="W25" s="57">
        <f>'[1]Access-Jun'!R25</f>
        <v>23543216.789999999</v>
      </c>
      <c r="X25" s="58">
        <f t="shared" si="4"/>
        <v>0.93301298676491473</v>
      </c>
    </row>
    <row r="26" spans="1:24" s="11" customFormat="1" ht="28.5" customHeight="1" x14ac:dyDescent="0.2">
      <c r="A26" s="52" t="str">
        <f>+'[1]Access-Jun'!A26</f>
        <v>34101</v>
      </c>
      <c r="B26" s="53" t="str">
        <f>+'[1]Access-Jun'!B26</f>
        <v>MINISTERIO PUBLICO FEDERAL</v>
      </c>
      <c r="C26" s="52" t="str">
        <f>CONCATENATE('[1]Access-Jun'!C26,".",'[1]Access-Jun'!D26)</f>
        <v>03.062</v>
      </c>
      <c r="D26" s="52" t="str">
        <f>CONCATENATE('[1]Access-Jun'!E26,".",'[1]Access-Jun'!G26)</f>
        <v>0031.4264</v>
      </c>
      <c r="E26" s="53" t="str">
        <f>+'[1]Access-Jun'!F26</f>
        <v>PROGRAMA DE GESTAO E MANUTENCAO DO MINISTERIO PUBLICO</v>
      </c>
      <c r="F26" s="53" t="str">
        <f>+'[1]Access-Jun'!H26</f>
        <v>DEFESA DO INTERESSE PUBLICO NO PROCESSO JUDICIARIO - MINISTE</v>
      </c>
      <c r="G26" s="52" t="str">
        <f>IF('[1]Access-Jun'!I26="1","F","S")</f>
        <v>F</v>
      </c>
      <c r="H26" s="52" t="str">
        <f>+'[1]Access-Jun'!J26</f>
        <v>1000</v>
      </c>
      <c r="I26" s="53" t="str">
        <f>+'[1]Access-Jun'!K26</f>
        <v>RECURSOS LIVRES DA UNIAO</v>
      </c>
      <c r="J26" s="52" t="str">
        <f>+'[1]Access-Jun'!L26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'[1]Access-Jun'!M26</f>
        <v>0</v>
      </c>
      <c r="Q26" s="57">
        <f>'[1]Access-Jun'!N26-'[1]Access-Jun'!O26</f>
        <v>23917.31</v>
      </c>
      <c r="R26" s="57">
        <f>N26-O26+P26+Q26</f>
        <v>23917.31</v>
      </c>
      <c r="S26" s="57">
        <f>'[1]Access-Jun'!P26</f>
        <v>21499.17</v>
      </c>
      <c r="T26" s="58">
        <f t="shared" si="2"/>
        <v>0.89889582064203699</v>
      </c>
      <c r="U26" s="57">
        <f>'[1]Access-Jun'!Q26</f>
        <v>3653.85</v>
      </c>
      <c r="V26" s="58">
        <f t="shared" si="3"/>
        <v>0.15277010667169508</v>
      </c>
      <c r="W26" s="57">
        <f>'[1]Access-Jun'!R26</f>
        <v>3401.41</v>
      </c>
      <c r="X26" s="58">
        <f t="shared" si="4"/>
        <v>0.14221540800365925</v>
      </c>
    </row>
    <row r="27" spans="1:24" s="11" customFormat="1" ht="28.5" customHeight="1" thickBot="1" x14ac:dyDescent="0.25">
      <c r="A27" s="52" t="str">
        <f>+'[1]Access-Jun'!A27</f>
        <v>63101</v>
      </c>
      <c r="B27" s="53" t="str">
        <f>+'[1]Access-Jun'!B27</f>
        <v>ADVOCACIA-GERAL DA UNIAO - AGU</v>
      </c>
      <c r="C27" s="52" t="str">
        <f>CONCATENATE('[1]Access-Jun'!C27,".",'[1]Access-Jun'!D27)</f>
        <v>03.092</v>
      </c>
      <c r="D27" s="52" t="str">
        <f>CONCATENATE('[1]Access-Jun'!E27,".",'[1]Access-Jun'!G27)</f>
        <v>4105.2674</v>
      </c>
      <c r="E27" s="53" t="str">
        <f>+'[1]Access-Jun'!F27</f>
        <v>DEFESA DA DEMOCRACIA E SEGURANCA JURIDICA PARA INOVACAOEM PO</v>
      </c>
      <c r="F27" s="53" t="str">
        <f>+'[1]Access-Jun'!H27</f>
        <v>REPRESENTACAO JUDICIAL E EXTRAJUDICIAL DA UNIAO E SUAS AUTAR</v>
      </c>
      <c r="G27" s="52" t="str">
        <f>IF('[1]Access-Jun'!I27="1","F","S")</f>
        <v>F</v>
      </c>
      <c r="H27" s="52" t="str">
        <f>+'[1]Access-Jun'!J27</f>
        <v>1000</v>
      </c>
      <c r="I27" s="53" t="str">
        <f>+'[1]Access-Jun'!K27</f>
        <v>RECURSOS LIVRES DA UNIAO</v>
      </c>
      <c r="J27" s="52" t="str">
        <f>+'[1]Access-Jun'!L27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'[1]Access-Jun'!M27</f>
        <v>0</v>
      </c>
      <c r="Q27" s="57">
        <f>'[1]Access-Jun'!N27-'[1]Access-Jun'!O27</f>
        <v>80054.66</v>
      </c>
      <c r="R27" s="57">
        <f>N27-O27+P27+Q27</f>
        <v>80054.66</v>
      </c>
      <c r="S27" s="57">
        <f>'[1]Access-Jun'!P27</f>
        <v>74144.41</v>
      </c>
      <c r="T27" s="58">
        <f t="shared" si="2"/>
        <v>0.92617231776388786</v>
      </c>
      <c r="U27" s="57">
        <f>'[1]Access-Jun'!Q27</f>
        <v>54848.92</v>
      </c>
      <c r="V27" s="58">
        <f t="shared" si="3"/>
        <v>0.68514337578849249</v>
      </c>
      <c r="W27" s="57">
        <f>'[1]Access-Jun'!R27</f>
        <v>53148.65</v>
      </c>
      <c r="X27" s="58">
        <f t="shared" si="4"/>
        <v>0.66390451224201064</v>
      </c>
    </row>
    <row r="28" spans="1:24" s="11" customFormat="1" ht="28.5" customHeight="1" thickBot="1" x14ac:dyDescent="0.25">
      <c r="A28" s="19" t="s">
        <v>48</v>
      </c>
      <c r="B28" s="59"/>
      <c r="C28" s="59"/>
      <c r="D28" s="59"/>
      <c r="E28" s="59"/>
      <c r="F28" s="59"/>
      <c r="G28" s="59"/>
      <c r="H28" s="59"/>
      <c r="I28" s="59"/>
      <c r="J28" s="20"/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1">
        <f>SUM(P10:P27)</f>
        <v>1337597431.6700001</v>
      </c>
      <c r="Q28" s="61">
        <f>SUM(Q10:Q27)</f>
        <v>-11090.39</v>
      </c>
      <c r="R28" s="61">
        <f>SUM(R10:R27)</f>
        <v>1337586341.28</v>
      </c>
      <c r="S28" s="61">
        <f>SUM(S10:S27)</f>
        <v>1254506648.1600001</v>
      </c>
      <c r="T28" s="62">
        <f t="shared" si="2"/>
        <v>0.93788835116206626</v>
      </c>
      <c r="U28" s="61">
        <f>SUM(U10:U27)</f>
        <v>1075444318.8999999</v>
      </c>
      <c r="V28" s="62">
        <f t="shared" si="3"/>
        <v>0.80401861600265445</v>
      </c>
      <c r="W28" s="61">
        <f>SUM(W10:W27)</f>
        <v>1031445380.6499999</v>
      </c>
      <c r="X28" s="62">
        <f t="shared" si="4"/>
        <v>0.77112433703753336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63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64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s="7" customFormat="1" ht="15.95" customHeight="1" x14ac:dyDescent="0.2"/>
    <row r="32" spans="1:24" s="2" customFormat="1" ht="39.75" customHeight="1" x14ac:dyDescent="0.2">
      <c r="N32" s="77"/>
      <c r="O32" s="78"/>
      <c r="P32" s="66"/>
      <c r="Q32" s="66"/>
      <c r="R32" s="79"/>
      <c r="S32" s="80"/>
      <c r="T32" s="78"/>
      <c r="U32" s="78"/>
      <c r="V32" s="78"/>
      <c r="W32" s="78"/>
    </row>
    <row r="33" spans="14:24" s="2" customFormat="1" ht="15.95" customHeight="1" x14ac:dyDescent="0.2">
      <c r="N33" s="77"/>
      <c r="O33" s="77"/>
      <c r="P33" s="81"/>
      <c r="Q33" s="81"/>
      <c r="R33" s="81"/>
      <c r="S33" s="81"/>
      <c r="T33" s="81"/>
      <c r="U33" s="81"/>
      <c r="V33" s="81"/>
      <c r="W33" s="81"/>
      <c r="X33" s="82"/>
    </row>
    <row r="34" spans="14:24" s="2" customFormat="1" ht="15.95" customHeight="1" x14ac:dyDescent="0.2">
      <c r="N34" s="77"/>
      <c r="O34" s="77"/>
      <c r="P34" s="81"/>
      <c r="Q34" s="81"/>
      <c r="R34" s="81"/>
      <c r="S34" s="81"/>
      <c r="T34" s="81"/>
      <c r="U34" s="81"/>
      <c r="V34" s="81"/>
      <c r="W34" s="81"/>
      <c r="X34" s="82"/>
    </row>
    <row r="35" spans="14:24" s="2" customFormat="1" ht="15.95" customHeight="1" x14ac:dyDescent="0.2">
      <c r="N35" s="77"/>
      <c r="O35" s="77"/>
      <c r="P35" s="81"/>
      <c r="Q35" s="81"/>
      <c r="R35" s="81"/>
      <c r="S35" s="81"/>
      <c r="T35" s="81"/>
      <c r="U35" s="81"/>
      <c r="V35" s="81"/>
      <c r="W35" s="81"/>
      <c r="X35" s="82"/>
    </row>
    <row r="36" spans="14:24" s="2" customFormat="1" ht="15.95" customHeight="1" x14ac:dyDescent="0.2">
      <c r="N36" s="77"/>
      <c r="O36" s="77"/>
      <c r="P36" s="83"/>
      <c r="Q36" s="83"/>
      <c r="R36" s="84"/>
      <c r="S36" s="84"/>
      <c r="T36" s="84"/>
      <c r="U36" s="84"/>
      <c r="V36" s="84"/>
      <c r="W36" s="84"/>
    </row>
    <row r="37" spans="14:24" s="2" customFormat="1" ht="15.95" customHeight="1" x14ac:dyDescent="0.2">
      <c r="N37" s="77"/>
      <c r="O37" s="77"/>
      <c r="P37" s="85"/>
      <c r="Q37" s="85"/>
      <c r="R37" s="85"/>
      <c r="S37" s="85"/>
      <c r="T37" s="85"/>
      <c r="U37" s="85"/>
      <c r="V37" s="85"/>
      <c r="W37" s="85"/>
    </row>
    <row r="38" spans="14:24" s="2" customFormat="1" ht="15.95" customHeight="1" x14ac:dyDescent="0.2">
      <c r="N38" s="77"/>
      <c r="O38" s="86"/>
      <c r="P38" s="81"/>
      <c r="Q38" s="87"/>
      <c r="R38" s="81"/>
      <c r="S38" s="81"/>
      <c r="T38" s="87"/>
      <c r="U38" s="81"/>
      <c r="V38" s="87"/>
      <c r="W38" s="81"/>
    </row>
    <row r="39" spans="14:24" s="2" customFormat="1" ht="15.95" customHeight="1" x14ac:dyDescent="0.2">
      <c r="N39" s="77"/>
      <c r="O39" s="77"/>
      <c r="P39" s="88"/>
      <c r="Q39" s="87"/>
      <c r="R39" s="89"/>
      <c r="S39" s="87"/>
      <c r="T39" s="87"/>
      <c r="U39" s="87"/>
      <c r="V39" s="87"/>
      <c r="W39" s="87"/>
    </row>
    <row r="40" spans="14:24" ht="12.75" x14ac:dyDescent="0.2">
      <c r="N40" s="65"/>
      <c r="O40" s="65"/>
      <c r="P40" s="68"/>
      <c r="Q40" s="69"/>
      <c r="R40" s="70"/>
      <c r="S40" s="71"/>
      <c r="T40" s="71"/>
      <c r="U40" s="71"/>
      <c r="V40" s="71"/>
      <c r="W40" s="71"/>
      <c r="X40" s="7"/>
    </row>
    <row r="41" spans="14:24" ht="12.75" x14ac:dyDescent="0.2">
      <c r="N41" s="65"/>
      <c r="O41" s="71"/>
      <c r="P41" s="71"/>
      <c r="Q41" s="67"/>
      <c r="R41" s="72"/>
      <c r="S41" s="71"/>
      <c r="T41" s="71"/>
      <c r="U41" s="71"/>
      <c r="V41" s="71"/>
      <c r="W41" s="71"/>
      <c r="X41" s="7"/>
    </row>
    <row r="42" spans="14:24" ht="12.75" x14ac:dyDescent="0.2">
      <c r="N42" s="73"/>
      <c r="O42" s="11"/>
      <c r="P42" s="11"/>
      <c r="Q42" s="11"/>
      <c r="R42" s="74"/>
      <c r="S42" s="11"/>
      <c r="T42" s="11"/>
      <c r="U42" s="11"/>
      <c r="V42" s="11"/>
      <c r="W42" s="11"/>
      <c r="X42" s="7"/>
    </row>
    <row r="43" spans="14:24" ht="25.5" customHeight="1" x14ac:dyDescent="0.2">
      <c r="N43" s="75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4:24" ht="25.5" customHeight="1" x14ac:dyDescent="0.2">
      <c r="N44" s="76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2024-07-19T15:16:05Z</dcterms:created>
  <dcterms:modified xsi:type="dcterms:W3CDTF">2024-07-19T15:17:25Z</dcterms:modified>
</cp:coreProperties>
</file>