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9 Setembro\Publicacao internet TRF\Anexo II\090017\"/>
    </mc:Choice>
  </mc:AlternateContent>
  <bookViews>
    <workbookView xWindow="-15" yWindow="4245" windowWidth="15390" windowHeight="4065" tabRatio="543" firstSheet="7" activeTab="16"/>
  </bookViews>
  <sheets>
    <sheet name="Jan" sheetId="37" state="hidden" r:id="rId1"/>
    <sheet name="Fev" sheetId="39" state="hidden" r:id="rId2"/>
    <sheet name="Mar" sheetId="41" state="hidden" r:id="rId3"/>
    <sheet name="Abr" sheetId="43" state="hidden" r:id="rId4"/>
    <sheet name="Mai" sheetId="45" state="hidden" r:id="rId5"/>
    <sheet name="Jun" sheetId="47" state="hidden" r:id="rId6"/>
    <sheet name="Jul" sheetId="49" state="hidden" r:id="rId7"/>
    <sheet name="Ago" sheetId="51" r:id="rId8"/>
    <sheet name="Access-Jan" sheetId="38" state="hidden" r:id="rId9"/>
    <sheet name="Access-Fev" sheetId="40" state="hidden" r:id="rId10"/>
    <sheet name="Access-Mar" sheetId="42" state="hidden" r:id="rId11"/>
    <sheet name="Access-Abr" sheetId="44" state="hidden" r:id="rId12"/>
    <sheet name="Access-Mai" sheetId="46" state="hidden" r:id="rId13"/>
    <sheet name="Access-Jun" sheetId="48" state="hidden" r:id="rId14"/>
    <sheet name="Access-Jul" sheetId="50" state="hidden" r:id="rId15"/>
    <sheet name="Access-Ago" sheetId="52" r:id="rId16"/>
    <sheet name="Set" sheetId="53" r:id="rId17"/>
    <sheet name="Access-Set" sheetId="54" r:id="rId18"/>
  </sheets>
  <definedNames>
    <definedName name="_xlnm.Print_Area" localSheetId="3">Abr!$A$1:$X$28</definedName>
    <definedName name="_xlnm.Print_Area" localSheetId="7">Ago!$A$1:$X$36</definedName>
    <definedName name="_xlnm.Print_Area" localSheetId="1">Fev!$A$1:$X$27</definedName>
    <definedName name="_xlnm.Print_Area" localSheetId="0">Jan!$A$1:$X$25</definedName>
    <definedName name="_xlnm.Print_Area" localSheetId="6">Jul!$A$1:$X$35</definedName>
    <definedName name="_xlnm.Print_Area" localSheetId="5">Jun!$A$1:$X$30</definedName>
    <definedName name="_xlnm.Print_Area" localSheetId="4">Mai!$A$1:$X$30</definedName>
    <definedName name="_xlnm.Print_Area" localSheetId="2">Mar!$A$1:$X$28</definedName>
    <definedName name="_xlnm.Print_Area" localSheetId="16">Set!$A$1:$X$37</definedName>
  </definedNames>
  <calcPr calcId="162913"/>
</workbook>
</file>

<file path=xl/calcChain.xml><?xml version="1.0" encoding="utf-8"?>
<calcChain xmlns="http://schemas.openxmlformats.org/spreadsheetml/2006/main">
  <c r="P48" i="53" l="1"/>
  <c r="W41" i="53"/>
  <c r="U41" i="53"/>
  <c r="S41" i="53"/>
  <c r="R41" i="53"/>
  <c r="Q41" i="53"/>
  <c r="P41" i="53"/>
  <c r="W34" i="53"/>
  <c r="U34" i="53"/>
  <c r="S34" i="53"/>
  <c r="Q34" i="53"/>
  <c r="P34" i="53"/>
  <c r="N34" i="53"/>
  <c r="J34" i="53"/>
  <c r="I34" i="53"/>
  <c r="H34" i="53"/>
  <c r="G34" i="53"/>
  <c r="F34" i="53"/>
  <c r="E34" i="53"/>
  <c r="D34" i="53"/>
  <c r="C34" i="53"/>
  <c r="B34" i="53"/>
  <c r="A34" i="53"/>
  <c r="W33" i="53"/>
  <c r="U33" i="53"/>
  <c r="S33" i="53"/>
  <c r="Q33" i="53"/>
  <c r="P33" i="53"/>
  <c r="N33" i="53"/>
  <c r="R33" i="53" s="1"/>
  <c r="J33" i="53"/>
  <c r="I33" i="53"/>
  <c r="H33" i="53"/>
  <c r="G33" i="53"/>
  <c r="F33" i="53"/>
  <c r="E33" i="53"/>
  <c r="D33" i="53"/>
  <c r="C33" i="53"/>
  <c r="B33" i="53"/>
  <c r="A33" i="53"/>
  <c r="R36" i="54"/>
  <c r="Q36" i="54"/>
  <c r="P36" i="54"/>
  <c r="O36" i="54"/>
  <c r="N36" i="54"/>
  <c r="M36" i="54"/>
  <c r="W32" i="53"/>
  <c r="U32" i="53"/>
  <c r="S32" i="53"/>
  <c r="Q32" i="53"/>
  <c r="P32" i="53"/>
  <c r="N32" i="53"/>
  <c r="J32" i="53"/>
  <c r="I32" i="53"/>
  <c r="H32" i="53"/>
  <c r="G32" i="53"/>
  <c r="F32" i="53"/>
  <c r="E32" i="53"/>
  <c r="D32" i="53"/>
  <c r="C32" i="53"/>
  <c r="B32" i="53"/>
  <c r="A32" i="53"/>
  <c r="W31" i="53"/>
  <c r="U31" i="53"/>
  <c r="S31" i="53"/>
  <c r="Q31" i="53"/>
  <c r="P31" i="53"/>
  <c r="N31" i="53"/>
  <c r="J31" i="53"/>
  <c r="I31" i="53"/>
  <c r="H31" i="53"/>
  <c r="G31" i="53"/>
  <c r="F31" i="53"/>
  <c r="E31" i="53"/>
  <c r="D31" i="53"/>
  <c r="C31" i="53"/>
  <c r="B31" i="53"/>
  <c r="A31" i="53"/>
  <c r="W30" i="53"/>
  <c r="U30" i="53"/>
  <c r="S30" i="53"/>
  <c r="Q30" i="53"/>
  <c r="P30" i="53"/>
  <c r="N30" i="53"/>
  <c r="R30" i="53" s="1"/>
  <c r="J30" i="53"/>
  <c r="I30" i="53"/>
  <c r="H30" i="53"/>
  <c r="G30" i="53"/>
  <c r="F30" i="53"/>
  <c r="E30" i="53"/>
  <c r="D30" i="53"/>
  <c r="C30" i="53"/>
  <c r="B30" i="53"/>
  <c r="A30" i="53"/>
  <c r="W29" i="53"/>
  <c r="U29" i="53"/>
  <c r="S29" i="53"/>
  <c r="Q29" i="53"/>
  <c r="P29" i="53"/>
  <c r="N29" i="53"/>
  <c r="J29" i="53"/>
  <c r="I29" i="53"/>
  <c r="H29" i="53"/>
  <c r="G29" i="53"/>
  <c r="F29" i="53"/>
  <c r="E29" i="53"/>
  <c r="D29" i="53"/>
  <c r="C29" i="53"/>
  <c r="B29" i="53"/>
  <c r="A29" i="53"/>
  <c r="W28" i="53"/>
  <c r="U28" i="53"/>
  <c r="S28" i="53"/>
  <c r="Q28" i="53"/>
  <c r="P28" i="53"/>
  <c r="N28" i="53"/>
  <c r="J28" i="53"/>
  <c r="I28" i="53"/>
  <c r="H28" i="53"/>
  <c r="G28" i="53"/>
  <c r="F28" i="53"/>
  <c r="E28" i="53"/>
  <c r="D28" i="53"/>
  <c r="C28" i="53"/>
  <c r="B28" i="53"/>
  <c r="A28" i="53"/>
  <c r="W27" i="53"/>
  <c r="U27" i="53"/>
  <c r="S27" i="53"/>
  <c r="Q27" i="53"/>
  <c r="P27" i="53"/>
  <c r="N27" i="53"/>
  <c r="R27" i="53" s="1"/>
  <c r="J27" i="53"/>
  <c r="I27" i="53"/>
  <c r="H27" i="53"/>
  <c r="G27" i="53"/>
  <c r="F27" i="53"/>
  <c r="E27" i="53"/>
  <c r="D27" i="53"/>
  <c r="C27" i="53"/>
  <c r="B27" i="53"/>
  <c r="A27" i="53"/>
  <c r="W26" i="53"/>
  <c r="U26" i="53"/>
  <c r="S26" i="53"/>
  <c r="Q26" i="53"/>
  <c r="P26" i="53"/>
  <c r="N26" i="53"/>
  <c r="J26" i="53"/>
  <c r="I26" i="53"/>
  <c r="H26" i="53"/>
  <c r="G26" i="53"/>
  <c r="F26" i="53"/>
  <c r="E26" i="53"/>
  <c r="D26" i="53"/>
  <c r="C26" i="53"/>
  <c r="B26" i="53"/>
  <c r="A26" i="53"/>
  <c r="W25" i="53"/>
  <c r="U25" i="53"/>
  <c r="S25" i="53"/>
  <c r="Q25" i="53"/>
  <c r="P25" i="53"/>
  <c r="N25" i="53"/>
  <c r="J25" i="53"/>
  <c r="I25" i="53"/>
  <c r="H25" i="53"/>
  <c r="G25" i="53"/>
  <c r="F25" i="53"/>
  <c r="E25" i="53"/>
  <c r="D25" i="53"/>
  <c r="C25" i="53"/>
  <c r="B25" i="53"/>
  <c r="A25" i="53"/>
  <c r="W24" i="53"/>
  <c r="U24" i="53"/>
  <c r="S24" i="53"/>
  <c r="Q24" i="53"/>
  <c r="P24" i="53"/>
  <c r="N24" i="53"/>
  <c r="R24" i="53" s="1"/>
  <c r="J24" i="53"/>
  <c r="I24" i="53"/>
  <c r="H24" i="53"/>
  <c r="G24" i="53"/>
  <c r="F24" i="53"/>
  <c r="E24" i="53"/>
  <c r="D24" i="53"/>
  <c r="C24" i="53"/>
  <c r="B24" i="53"/>
  <c r="A24" i="53"/>
  <c r="W23" i="53"/>
  <c r="U23" i="53"/>
  <c r="S23" i="53"/>
  <c r="Q23" i="53"/>
  <c r="P23" i="53"/>
  <c r="N23" i="53"/>
  <c r="J23" i="53"/>
  <c r="I23" i="53"/>
  <c r="H23" i="53"/>
  <c r="G23" i="53"/>
  <c r="F23" i="53"/>
  <c r="E23" i="53"/>
  <c r="D23" i="53"/>
  <c r="C23" i="53"/>
  <c r="B23" i="53"/>
  <c r="A23" i="53"/>
  <c r="W22" i="53"/>
  <c r="U22" i="53"/>
  <c r="S22" i="53"/>
  <c r="Q22" i="53"/>
  <c r="P22" i="53"/>
  <c r="N22" i="53"/>
  <c r="J22" i="53"/>
  <c r="I22" i="53"/>
  <c r="H22" i="53"/>
  <c r="G22" i="53"/>
  <c r="F22" i="53"/>
  <c r="E22" i="53"/>
  <c r="D22" i="53"/>
  <c r="C22" i="53"/>
  <c r="B22" i="53"/>
  <c r="A22" i="53"/>
  <c r="W21" i="53"/>
  <c r="U21" i="53"/>
  <c r="S21" i="53"/>
  <c r="Q21" i="53"/>
  <c r="P21" i="53"/>
  <c r="N21" i="53"/>
  <c r="R21" i="53" s="1"/>
  <c r="J21" i="53"/>
  <c r="I21" i="53"/>
  <c r="H21" i="53"/>
  <c r="G21" i="53"/>
  <c r="F21" i="53"/>
  <c r="E21" i="53"/>
  <c r="D21" i="53"/>
  <c r="C21" i="53"/>
  <c r="B21" i="53"/>
  <c r="A21" i="53"/>
  <c r="W20" i="53"/>
  <c r="U20" i="53"/>
  <c r="S20" i="53"/>
  <c r="Q20" i="53"/>
  <c r="P20" i="53"/>
  <c r="N20" i="53"/>
  <c r="J20" i="53"/>
  <c r="I20" i="53"/>
  <c r="H20" i="53"/>
  <c r="G20" i="53"/>
  <c r="F20" i="53"/>
  <c r="E20" i="53"/>
  <c r="D20" i="53"/>
  <c r="C20" i="53"/>
  <c r="B20" i="53"/>
  <c r="A20" i="53"/>
  <c r="W19" i="53"/>
  <c r="U19" i="53"/>
  <c r="S19" i="53"/>
  <c r="Q19" i="53"/>
  <c r="P19" i="53"/>
  <c r="N19" i="53"/>
  <c r="J19" i="53"/>
  <c r="I19" i="53"/>
  <c r="H19" i="53"/>
  <c r="G19" i="53"/>
  <c r="F19" i="53"/>
  <c r="E19" i="53"/>
  <c r="D19" i="53"/>
  <c r="C19" i="53"/>
  <c r="B19" i="53"/>
  <c r="A19" i="53"/>
  <c r="W18" i="53"/>
  <c r="U18" i="53"/>
  <c r="S18" i="53"/>
  <c r="Q18" i="53"/>
  <c r="P18" i="53"/>
  <c r="N18" i="53"/>
  <c r="R18" i="53" s="1"/>
  <c r="J18" i="53"/>
  <c r="I18" i="53"/>
  <c r="H18" i="53"/>
  <c r="G18" i="53"/>
  <c r="F18" i="53"/>
  <c r="E18" i="53"/>
  <c r="D18" i="53"/>
  <c r="C18" i="53"/>
  <c r="B18" i="53"/>
  <c r="A18" i="53"/>
  <c r="W17" i="53"/>
  <c r="U17" i="53"/>
  <c r="S17" i="53"/>
  <c r="Q17" i="53"/>
  <c r="P17" i="53"/>
  <c r="N17" i="53"/>
  <c r="J17" i="53"/>
  <c r="I17" i="53"/>
  <c r="H17" i="53"/>
  <c r="G17" i="53"/>
  <c r="F17" i="53"/>
  <c r="E17" i="53"/>
  <c r="D17" i="53"/>
  <c r="C17" i="53"/>
  <c r="B17" i="53"/>
  <c r="A17" i="53"/>
  <c r="W16" i="53"/>
  <c r="U16" i="53"/>
  <c r="S16" i="53"/>
  <c r="Q16" i="53"/>
  <c r="P16" i="53"/>
  <c r="N16" i="53"/>
  <c r="J16" i="53"/>
  <c r="I16" i="53"/>
  <c r="H16" i="53"/>
  <c r="G16" i="53"/>
  <c r="F16" i="53"/>
  <c r="E16" i="53"/>
  <c r="D16" i="53"/>
  <c r="C16" i="53"/>
  <c r="B16" i="53"/>
  <c r="A16" i="53"/>
  <c r="W15" i="53"/>
  <c r="U15" i="53"/>
  <c r="S15" i="53"/>
  <c r="Q15" i="53"/>
  <c r="P15" i="53"/>
  <c r="N15" i="53"/>
  <c r="R15" i="53" s="1"/>
  <c r="J15" i="53"/>
  <c r="I15" i="53"/>
  <c r="H15" i="53"/>
  <c r="G15" i="53"/>
  <c r="F15" i="53"/>
  <c r="E15" i="53"/>
  <c r="D15" i="53"/>
  <c r="C15" i="53"/>
  <c r="B15" i="53"/>
  <c r="A15" i="53"/>
  <c r="W14" i="53"/>
  <c r="U14" i="53"/>
  <c r="S14" i="53"/>
  <c r="Q14" i="53"/>
  <c r="P14" i="53"/>
  <c r="N14" i="53"/>
  <c r="J14" i="53"/>
  <c r="I14" i="53"/>
  <c r="H14" i="53"/>
  <c r="G14" i="53"/>
  <c r="F14" i="53"/>
  <c r="E14" i="53"/>
  <c r="D14" i="53"/>
  <c r="C14" i="53"/>
  <c r="B14" i="53"/>
  <c r="A14" i="53"/>
  <c r="W13" i="53"/>
  <c r="U13" i="53"/>
  <c r="S13" i="53"/>
  <c r="Q13" i="53"/>
  <c r="P13" i="53"/>
  <c r="N13" i="53"/>
  <c r="J13" i="53"/>
  <c r="I13" i="53"/>
  <c r="H13" i="53"/>
  <c r="G13" i="53"/>
  <c r="F13" i="53"/>
  <c r="E13" i="53"/>
  <c r="D13" i="53"/>
  <c r="C13" i="53"/>
  <c r="B13" i="53"/>
  <c r="A13" i="53"/>
  <c r="W12" i="53"/>
  <c r="U12" i="53"/>
  <c r="S12" i="53"/>
  <c r="Q12" i="53"/>
  <c r="P12" i="53"/>
  <c r="N12" i="53"/>
  <c r="R12" i="53" s="1"/>
  <c r="J12" i="53"/>
  <c r="I12" i="53"/>
  <c r="H12" i="53"/>
  <c r="G12" i="53"/>
  <c r="F12" i="53"/>
  <c r="E12" i="53"/>
  <c r="D12" i="53"/>
  <c r="C12" i="53"/>
  <c r="B12" i="53"/>
  <c r="A12" i="53"/>
  <c r="W11" i="53"/>
  <c r="U11" i="53"/>
  <c r="S11" i="53"/>
  <c r="Q11" i="53"/>
  <c r="P11" i="53"/>
  <c r="N11" i="53"/>
  <c r="J11" i="53"/>
  <c r="I11" i="53"/>
  <c r="H11" i="53"/>
  <c r="G11" i="53"/>
  <c r="F11" i="53"/>
  <c r="E11" i="53"/>
  <c r="D11" i="53"/>
  <c r="C11" i="53"/>
  <c r="B11" i="53"/>
  <c r="A11" i="53"/>
  <c r="W10" i="53"/>
  <c r="W35" i="53" s="1"/>
  <c r="U10" i="53"/>
  <c r="S10" i="53"/>
  <c r="Q10" i="53"/>
  <c r="P10" i="53"/>
  <c r="N10" i="53"/>
  <c r="J10" i="53"/>
  <c r="I10" i="53"/>
  <c r="H10" i="53"/>
  <c r="G10" i="53"/>
  <c r="F10" i="53"/>
  <c r="E10" i="53"/>
  <c r="D10" i="53"/>
  <c r="C10" i="53"/>
  <c r="B10" i="53"/>
  <c r="A10" i="53"/>
  <c r="R34" i="53" l="1"/>
  <c r="X34" i="53"/>
  <c r="V34" i="53"/>
  <c r="T34" i="53"/>
  <c r="X33" i="53"/>
  <c r="V33" i="53"/>
  <c r="T33" i="53"/>
  <c r="Q40" i="53"/>
  <c r="Q42" i="53" s="1"/>
  <c r="R13" i="53"/>
  <c r="R16" i="53"/>
  <c r="X16" i="53" s="1"/>
  <c r="R19" i="53"/>
  <c r="V19" i="53" s="1"/>
  <c r="R22" i="53"/>
  <c r="T22" i="53" s="1"/>
  <c r="R25" i="53"/>
  <c r="R28" i="53"/>
  <c r="X28" i="53" s="1"/>
  <c r="R31" i="53"/>
  <c r="X31" i="53" s="1"/>
  <c r="R10" i="53"/>
  <c r="X10" i="53" s="1"/>
  <c r="P35" i="53"/>
  <c r="Q35" i="53"/>
  <c r="S40" i="53"/>
  <c r="S46" i="53" s="1"/>
  <c r="U40" i="53"/>
  <c r="U42" i="53" s="1"/>
  <c r="R11" i="53"/>
  <c r="T11" i="53" s="1"/>
  <c r="R14" i="53"/>
  <c r="T14" i="53" s="1"/>
  <c r="R17" i="53"/>
  <c r="V17" i="53" s="1"/>
  <c r="R20" i="53"/>
  <c r="V20" i="53" s="1"/>
  <c r="R23" i="53"/>
  <c r="X23" i="53" s="1"/>
  <c r="R26" i="53"/>
  <c r="V26" i="53" s="1"/>
  <c r="R29" i="53"/>
  <c r="R32" i="53"/>
  <c r="V32" i="53" s="1"/>
  <c r="X25" i="53"/>
  <c r="V25" i="53"/>
  <c r="T25" i="53"/>
  <c r="V10" i="53"/>
  <c r="T10" i="53"/>
  <c r="V29" i="53"/>
  <c r="T29" i="53"/>
  <c r="X29" i="53"/>
  <c r="X19" i="53"/>
  <c r="T19" i="53"/>
  <c r="X18" i="53"/>
  <c r="V18" i="53"/>
  <c r="T18" i="53"/>
  <c r="X24" i="53"/>
  <c r="V24" i="53"/>
  <c r="T24" i="53"/>
  <c r="X30" i="53"/>
  <c r="V30" i="53"/>
  <c r="T30" i="53"/>
  <c r="X13" i="53"/>
  <c r="V13" i="53"/>
  <c r="T13" i="53"/>
  <c r="V14" i="53"/>
  <c r="X12" i="53"/>
  <c r="V12" i="53"/>
  <c r="T12" i="53"/>
  <c r="X21" i="53"/>
  <c r="V21" i="53"/>
  <c r="T21" i="53"/>
  <c r="X27" i="53"/>
  <c r="V27" i="53"/>
  <c r="T27" i="53"/>
  <c r="X15" i="53"/>
  <c r="V15" i="53"/>
  <c r="T15" i="53"/>
  <c r="W40" i="53"/>
  <c r="S35" i="53"/>
  <c r="U35" i="53"/>
  <c r="P40" i="53"/>
  <c r="R40" i="51"/>
  <c r="A32" i="51"/>
  <c r="B32" i="51"/>
  <c r="C32" i="51"/>
  <c r="D32" i="51"/>
  <c r="E32" i="51"/>
  <c r="F32" i="51"/>
  <c r="G32" i="51"/>
  <c r="H32" i="51"/>
  <c r="I32" i="51"/>
  <c r="J32" i="51"/>
  <c r="N32" i="51"/>
  <c r="R32" i="51" s="1"/>
  <c r="P32" i="51"/>
  <c r="Q32" i="51"/>
  <c r="S32" i="51"/>
  <c r="U32" i="51"/>
  <c r="W32" i="51"/>
  <c r="A33" i="51"/>
  <c r="B33" i="51"/>
  <c r="C33" i="51"/>
  <c r="D33" i="51"/>
  <c r="E33" i="51"/>
  <c r="F33" i="51"/>
  <c r="G33" i="51"/>
  <c r="H33" i="51"/>
  <c r="I33" i="51"/>
  <c r="J33" i="51"/>
  <c r="N33" i="51"/>
  <c r="P33" i="51"/>
  <c r="Q33" i="51"/>
  <c r="R33" i="51"/>
  <c r="V33" i="51" s="1"/>
  <c r="S33" i="51"/>
  <c r="U33" i="51"/>
  <c r="W33" i="51"/>
  <c r="R35" i="52"/>
  <c r="Q35" i="52"/>
  <c r="U40" i="51" s="1"/>
  <c r="P35" i="52"/>
  <c r="O35" i="52"/>
  <c r="N35" i="52"/>
  <c r="M35" i="52"/>
  <c r="W40" i="51"/>
  <c r="S40" i="51"/>
  <c r="Q40" i="51"/>
  <c r="P40" i="51"/>
  <c r="W31" i="51"/>
  <c r="U31" i="51"/>
  <c r="S31" i="51"/>
  <c r="Q31" i="51"/>
  <c r="P31" i="51"/>
  <c r="N31" i="51"/>
  <c r="J31" i="51"/>
  <c r="I31" i="51"/>
  <c r="H31" i="51"/>
  <c r="G31" i="51"/>
  <c r="F31" i="51"/>
  <c r="E31" i="51"/>
  <c r="D31" i="51"/>
  <c r="C31" i="51"/>
  <c r="B31" i="51"/>
  <c r="A31" i="51"/>
  <c r="W30" i="51"/>
  <c r="U30" i="51"/>
  <c r="S30" i="51"/>
  <c r="Q30" i="51"/>
  <c r="P30" i="51"/>
  <c r="N30" i="51"/>
  <c r="J30" i="51"/>
  <c r="I30" i="51"/>
  <c r="H30" i="51"/>
  <c r="G30" i="51"/>
  <c r="F30" i="51"/>
  <c r="E30" i="51"/>
  <c r="D30" i="51"/>
  <c r="C30" i="51"/>
  <c r="B30" i="51"/>
  <c r="A30" i="51"/>
  <c r="W29" i="51"/>
  <c r="U29" i="51"/>
  <c r="S29" i="51"/>
  <c r="Q29" i="51"/>
  <c r="P29" i="51"/>
  <c r="N29" i="51"/>
  <c r="J29" i="51"/>
  <c r="I29" i="51"/>
  <c r="H29" i="51"/>
  <c r="G29" i="51"/>
  <c r="F29" i="51"/>
  <c r="E29" i="51"/>
  <c r="D29" i="51"/>
  <c r="C29" i="51"/>
  <c r="B29" i="51"/>
  <c r="A29" i="51"/>
  <c r="W28" i="51"/>
  <c r="U28" i="51"/>
  <c r="S28" i="51"/>
  <c r="Q28" i="51"/>
  <c r="P28" i="51"/>
  <c r="N28" i="51"/>
  <c r="J28" i="51"/>
  <c r="I28" i="51"/>
  <c r="H28" i="51"/>
  <c r="G28" i="51"/>
  <c r="F28" i="51"/>
  <c r="E28" i="51"/>
  <c r="D28" i="51"/>
  <c r="C28" i="51"/>
  <c r="B28" i="51"/>
  <c r="A28" i="51"/>
  <c r="W27" i="51"/>
  <c r="U27" i="51"/>
  <c r="S27" i="51"/>
  <c r="Q27" i="51"/>
  <c r="P27" i="51"/>
  <c r="N27" i="51"/>
  <c r="J27" i="51"/>
  <c r="I27" i="51"/>
  <c r="H27" i="51"/>
  <c r="G27" i="51"/>
  <c r="F27" i="51"/>
  <c r="E27" i="51"/>
  <c r="D27" i="51"/>
  <c r="C27" i="51"/>
  <c r="B27" i="51"/>
  <c r="A27" i="51"/>
  <c r="W26" i="51"/>
  <c r="U26" i="51"/>
  <c r="S26" i="51"/>
  <c r="Q26" i="51"/>
  <c r="P26" i="51"/>
  <c r="N26" i="51"/>
  <c r="J26" i="51"/>
  <c r="I26" i="51"/>
  <c r="H26" i="51"/>
  <c r="G26" i="51"/>
  <c r="F26" i="51"/>
  <c r="E26" i="51"/>
  <c r="D26" i="51"/>
  <c r="C26" i="51"/>
  <c r="B26" i="51"/>
  <c r="A26" i="51"/>
  <c r="W25" i="51"/>
  <c r="U25" i="51"/>
  <c r="S25" i="51"/>
  <c r="Q25" i="51"/>
  <c r="P25" i="51"/>
  <c r="N25" i="51"/>
  <c r="J25" i="51"/>
  <c r="I25" i="51"/>
  <c r="H25" i="51"/>
  <c r="G25" i="51"/>
  <c r="F25" i="51"/>
  <c r="E25" i="51"/>
  <c r="D25" i="51"/>
  <c r="C25" i="51"/>
  <c r="B25" i="51"/>
  <c r="A25" i="51"/>
  <c r="W24" i="51"/>
  <c r="U24" i="51"/>
  <c r="S24" i="51"/>
  <c r="Q24" i="51"/>
  <c r="P24" i="51"/>
  <c r="N24" i="51"/>
  <c r="J24" i="51"/>
  <c r="I24" i="51"/>
  <c r="H24" i="51"/>
  <c r="G24" i="51"/>
  <c r="F24" i="51"/>
  <c r="E24" i="51"/>
  <c r="D24" i="51"/>
  <c r="C24" i="51"/>
  <c r="B24" i="51"/>
  <c r="A24" i="51"/>
  <c r="W23" i="51"/>
  <c r="U23" i="51"/>
  <c r="S23" i="51"/>
  <c r="Q23" i="51"/>
  <c r="P23" i="51"/>
  <c r="N23" i="51"/>
  <c r="J23" i="51"/>
  <c r="I23" i="51"/>
  <c r="H23" i="51"/>
  <c r="G23" i="51"/>
  <c r="F23" i="51"/>
  <c r="E23" i="51"/>
  <c r="D23" i="51"/>
  <c r="C23" i="51"/>
  <c r="B23" i="51"/>
  <c r="A23" i="51"/>
  <c r="W22" i="51"/>
  <c r="U22" i="51"/>
  <c r="S22" i="51"/>
  <c r="Q22" i="51"/>
  <c r="P22" i="51"/>
  <c r="N22" i="51"/>
  <c r="J22" i="51"/>
  <c r="I22" i="51"/>
  <c r="H22" i="51"/>
  <c r="G22" i="51"/>
  <c r="F22" i="51"/>
  <c r="E22" i="51"/>
  <c r="D22" i="51"/>
  <c r="C22" i="51"/>
  <c r="B22" i="51"/>
  <c r="A22" i="51"/>
  <c r="W21" i="51"/>
  <c r="U21" i="51"/>
  <c r="S21" i="51"/>
  <c r="Q21" i="51"/>
  <c r="P21" i="51"/>
  <c r="N21" i="51"/>
  <c r="J21" i="51"/>
  <c r="I21" i="51"/>
  <c r="H21" i="51"/>
  <c r="G21" i="51"/>
  <c r="F21" i="51"/>
  <c r="E21" i="51"/>
  <c r="D21" i="51"/>
  <c r="C21" i="51"/>
  <c r="B21" i="51"/>
  <c r="A21" i="51"/>
  <c r="W20" i="51"/>
  <c r="U20" i="51"/>
  <c r="S20" i="51"/>
  <c r="Q20" i="51"/>
  <c r="P20" i="51"/>
  <c r="N20" i="51"/>
  <c r="J20" i="51"/>
  <c r="I20" i="51"/>
  <c r="H20" i="51"/>
  <c r="G20" i="51"/>
  <c r="F20" i="51"/>
  <c r="E20" i="51"/>
  <c r="D20" i="51"/>
  <c r="C20" i="51"/>
  <c r="B20" i="51"/>
  <c r="A20" i="51"/>
  <c r="W19" i="51"/>
  <c r="U19" i="51"/>
  <c r="S19" i="51"/>
  <c r="Q19" i="51"/>
  <c r="P19" i="51"/>
  <c r="N19" i="51"/>
  <c r="J19" i="51"/>
  <c r="I19" i="51"/>
  <c r="H19" i="51"/>
  <c r="G19" i="51"/>
  <c r="F19" i="51"/>
  <c r="E19" i="51"/>
  <c r="D19" i="51"/>
  <c r="C19" i="51"/>
  <c r="B19" i="51"/>
  <c r="A19" i="51"/>
  <c r="W18" i="51"/>
  <c r="U18" i="51"/>
  <c r="S18" i="51"/>
  <c r="Q18" i="51"/>
  <c r="P18" i="51"/>
  <c r="N18" i="51"/>
  <c r="J18" i="51"/>
  <c r="I18" i="51"/>
  <c r="H18" i="51"/>
  <c r="G18" i="51"/>
  <c r="F18" i="51"/>
  <c r="E18" i="51"/>
  <c r="D18" i="51"/>
  <c r="C18" i="51"/>
  <c r="B18" i="51"/>
  <c r="A18" i="51"/>
  <c r="W17" i="51"/>
  <c r="U17" i="51"/>
  <c r="S17" i="51"/>
  <c r="Q17" i="51"/>
  <c r="P17" i="51"/>
  <c r="N17" i="51"/>
  <c r="J17" i="51"/>
  <c r="I17" i="51"/>
  <c r="H17" i="51"/>
  <c r="G17" i="51"/>
  <c r="F17" i="51"/>
  <c r="E17" i="51"/>
  <c r="D17" i="51"/>
  <c r="C17" i="51"/>
  <c r="B17" i="51"/>
  <c r="A17" i="51"/>
  <c r="W16" i="51"/>
  <c r="U16" i="51"/>
  <c r="S16" i="51"/>
  <c r="Q16" i="51"/>
  <c r="P16" i="51"/>
  <c r="N16" i="51"/>
  <c r="J16" i="51"/>
  <c r="I16" i="51"/>
  <c r="H16" i="51"/>
  <c r="G16" i="51"/>
  <c r="F16" i="51"/>
  <c r="E16" i="51"/>
  <c r="D16" i="51"/>
  <c r="C16" i="51"/>
  <c r="B16" i="51"/>
  <c r="A16" i="51"/>
  <c r="W15" i="51"/>
  <c r="U15" i="51"/>
  <c r="S15" i="51"/>
  <c r="Q15" i="51"/>
  <c r="P15" i="51"/>
  <c r="N15" i="51"/>
  <c r="J15" i="51"/>
  <c r="I15" i="51"/>
  <c r="H15" i="51"/>
  <c r="G15" i="51"/>
  <c r="F15" i="51"/>
  <c r="E15" i="51"/>
  <c r="D15" i="51"/>
  <c r="C15" i="51"/>
  <c r="B15" i="51"/>
  <c r="A15" i="51"/>
  <c r="W14" i="51"/>
  <c r="U14" i="51"/>
  <c r="S14" i="51"/>
  <c r="Q14" i="51"/>
  <c r="P14" i="51"/>
  <c r="N14" i="51"/>
  <c r="J14" i="51"/>
  <c r="I14" i="51"/>
  <c r="H14" i="51"/>
  <c r="G14" i="51"/>
  <c r="F14" i="51"/>
  <c r="E14" i="51"/>
  <c r="D14" i="51"/>
  <c r="C14" i="51"/>
  <c r="B14" i="51"/>
  <c r="A14" i="51"/>
  <c r="W13" i="51"/>
  <c r="U13" i="51"/>
  <c r="S13" i="51"/>
  <c r="Q13" i="51"/>
  <c r="P13" i="51"/>
  <c r="N13" i="51"/>
  <c r="J13" i="51"/>
  <c r="I13" i="51"/>
  <c r="H13" i="51"/>
  <c r="G13" i="51"/>
  <c r="F13" i="51"/>
  <c r="E13" i="51"/>
  <c r="D13" i="51"/>
  <c r="C13" i="51"/>
  <c r="B13" i="51"/>
  <c r="A13" i="51"/>
  <c r="W12" i="51"/>
  <c r="U12" i="51"/>
  <c r="S12" i="51"/>
  <c r="Q12" i="51"/>
  <c r="P12" i="51"/>
  <c r="N12" i="51"/>
  <c r="J12" i="51"/>
  <c r="I12" i="51"/>
  <c r="H12" i="51"/>
  <c r="G12" i="51"/>
  <c r="F12" i="51"/>
  <c r="E12" i="51"/>
  <c r="D12" i="51"/>
  <c r="C12" i="51"/>
  <c r="B12" i="51"/>
  <c r="A12" i="51"/>
  <c r="W11" i="51"/>
  <c r="U11" i="51"/>
  <c r="S11" i="51"/>
  <c r="Q11" i="51"/>
  <c r="P11" i="51"/>
  <c r="N11" i="51"/>
  <c r="J11" i="51"/>
  <c r="I11" i="51"/>
  <c r="H11" i="51"/>
  <c r="G11" i="51"/>
  <c r="F11" i="51"/>
  <c r="E11" i="51"/>
  <c r="D11" i="51"/>
  <c r="C11" i="51"/>
  <c r="B11" i="51"/>
  <c r="A11" i="51"/>
  <c r="W10" i="51"/>
  <c r="U10" i="51"/>
  <c r="S10" i="51"/>
  <c r="Q10" i="51"/>
  <c r="P10" i="51"/>
  <c r="N10" i="51"/>
  <c r="J10" i="51"/>
  <c r="I10" i="51"/>
  <c r="H10" i="51"/>
  <c r="G10" i="51"/>
  <c r="F10" i="51"/>
  <c r="E10" i="51"/>
  <c r="D10" i="51"/>
  <c r="C10" i="51"/>
  <c r="B10" i="51"/>
  <c r="A10" i="51"/>
  <c r="V22" i="53" l="1"/>
  <c r="X22" i="53"/>
  <c r="X17" i="53"/>
  <c r="T16" i="53"/>
  <c r="V16" i="53"/>
  <c r="X14" i="53"/>
  <c r="X11" i="53"/>
  <c r="U46" i="53"/>
  <c r="T31" i="53"/>
  <c r="V31" i="53"/>
  <c r="X32" i="53"/>
  <c r="X26" i="53"/>
  <c r="T28" i="53"/>
  <c r="V28" i="53"/>
  <c r="R35" i="53"/>
  <c r="V11" i="53"/>
  <c r="T32" i="53"/>
  <c r="T26" i="53"/>
  <c r="T23" i="53"/>
  <c r="V23" i="53"/>
  <c r="X20" i="53"/>
  <c r="T20" i="53"/>
  <c r="T17" i="53"/>
  <c r="S42" i="53"/>
  <c r="P42" i="53"/>
  <c r="P46" i="53"/>
  <c r="W46" i="53"/>
  <c r="W42" i="53"/>
  <c r="R40" i="53"/>
  <c r="V35" i="53"/>
  <c r="X35" i="53"/>
  <c r="T35" i="53"/>
  <c r="T33" i="51"/>
  <c r="T32" i="51"/>
  <c r="V32" i="51"/>
  <c r="X32" i="51"/>
  <c r="X33" i="51"/>
  <c r="R10" i="51"/>
  <c r="R13" i="51"/>
  <c r="R16" i="51"/>
  <c r="R19" i="51"/>
  <c r="R22" i="51"/>
  <c r="V22" i="51" s="1"/>
  <c r="R25" i="51"/>
  <c r="X25" i="51" s="1"/>
  <c r="R31" i="51"/>
  <c r="T31" i="51" s="1"/>
  <c r="R14" i="51"/>
  <c r="X14" i="51" s="1"/>
  <c r="R17" i="51"/>
  <c r="X17" i="51" s="1"/>
  <c r="R20" i="51"/>
  <c r="T20" i="51" s="1"/>
  <c r="R23" i="51"/>
  <c r="X23" i="51" s="1"/>
  <c r="R26" i="51"/>
  <c r="X26" i="51" s="1"/>
  <c r="R29" i="51"/>
  <c r="R28" i="51"/>
  <c r="U39" i="51"/>
  <c r="U41" i="51" s="1"/>
  <c r="U34" i="51"/>
  <c r="P34" i="51"/>
  <c r="Q34" i="51"/>
  <c r="R11" i="51"/>
  <c r="X11" i="51" s="1"/>
  <c r="S39" i="51"/>
  <c r="S41" i="51" s="1"/>
  <c r="W39" i="51"/>
  <c r="W41" i="51" s="1"/>
  <c r="R12" i="51"/>
  <c r="T12" i="51" s="1"/>
  <c r="R15" i="51"/>
  <c r="V15" i="51" s="1"/>
  <c r="R18" i="51"/>
  <c r="X18" i="51" s="1"/>
  <c r="R21" i="51"/>
  <c r="T21" i="51" s="1"/>
  <c r="R24" i="51"/>
  <c r="X24" i="51" s="1"/>
  <c r="R27" i="51"/>
  <c r="V27" i="51" s="1"/>
  <c r="R30" i="51"/>
  <c r="V30" i="51" s="1"/>
  <c r="V19" i="51"/>
  <c r="T19" i="51"/>
  <c r="X19" i="51"/>
  <c r="V28" i="51"/>
  <c r="T28" i="51"/>
  <c r="X28" i="51"/>
  <c r="V31" i="51"/>
  <c r="X22" i="51"/>
  <c r="V16" i="51"/>
  <c r="T16" i="51"/>
  <c r="X16" i="51"/>
  <c r="V25" i="51"/>
  <c r="T25" i="51"/>
  <c r="T14" i="51"/>
  <c r="V23" i="51"/>
  <c r="T23" i="51"/>
  <c r="V26" i="51"/>
  <c r="X29" i="51"/>
  <c r="V29" i="51"/>
  <c r="T29" i="51"/>
  <c r="V13" i="51"/>
  <c r="T13" i="51"/>
  <c r="X13" i="51"/>
  <c r="V10" i="51"/>
  <c r="T10" i="51"/>
  <c r="X10" i="51"/>
  <c r="V24" i="51"/>
  <c r="T24" i="51"/>
  <c r="X27" i="51"/>
  <c r="T27" i="51"/>
  <c r="S34" i="51"/>
  <c r="W34" i="51"/>
  <c r="P39" i="51"/>
  <c r="Q39" i="51"/>
  <c r="Q41" i="51" s="1"/>
  <c r="R13" i="49"/>
  <c r="R44" i="49"/>
  <c r="P44" i="49"/>
  <c r="W39" i="49"/>
  <c r="U39" i="49"/>
  <c r="S39" i="49"/>
  <c r="R39" i="49"/>
  <c r="Q39" i="49"/>
  <c r="P39" i="49"/>
  <c r="A22" i="49"/>
  <c r="B22" i="49"/>
  <c r="C22" i="49"/>
  <c r="D22" i="49"/>
  <c r="E22" i="49"/>
  <c r="F22" i="49"/>
  <c r="G22" i="49"/>
  <c r="H22" i="49"/>
  <c r="I22" i="49"/>
  <c r="J22" i="49"/>
  <c r="N22" i="49"/>
  <c r="R22" i="49" s="1"/>
  <c r="P22" i="49"/>
  <c r="Q22" i="49"/>
  <c r="S22" i="49"/>
  <c r="U22" i="49"/>
  <c r="W22" i="49"/>
  <c r="A23" i="49"/>
  <c r="B23" i="49"/>
  <c r="C23" i="49"/>
  <c r="D23" i="49"/>
  <c r="E23" i="49"/>
  <c r="F23" i="49"/>
  <c r="G23" i="49"/>
  <c r="H23" i="49"/>
  <c r="I23" i="49"/>
  <c r="J23" i="49"/>
  <c r="N23" i="49"/>
  <c r="P23" i="49"/>
  <c r="R23" i="49" s="1"/>
  <c r="Q23" i="49"/>
  <c r="S23" i="49"/>
  <c r="U23" i="49"/>
  <c r="W23" i="49"/>
  <c r="A24" i="49"/>
  <c r="B24" i="49"/>
  <c r="C24" i="49"/>
  <c r="D24" i="49"/>
  <c r="E24" i="49"/>
  <c r="F24" i="49"/>
  <c r="G24" i="49"/>
  <c r="H24" i="49"/>
  <c r="I24" i="49"/>
  <c r="J24" i="49"/>
  <c r="N24" i="49"/>
  <c r="R24" i="49" s="1"/>
  <c r="P24" i="49"/>
  <c r="Q24" i="49"/>
  <c r="S24" i="49"/>
  <c r="U24" i="49"/>
  <c r="W24" i="49"/>
  <c r="A25" i="49"/>
  <c r="B25" i="49"/>
  <c r="C25" i="49"/>
  <c r="D25" i="49"/>
  <c r="E25" i="49"/>
  <c r="F25" i="49"/>
  <c r="G25" i="49"/>
  <c r="H25" i="49"/>
  <c r="I25" i="49"/>
  <c r="J25" i="49"/>
  <c r="N25" i="49"/>
  <c r="R25" i="49" s="1"/>
  <c r="P25" i="49"/>
  <c r="Q25" i="49"/>
  <c r="S25" i="49"/>
  <c r="U25" i="49"/>
  <c r="W25" i="49"/>
  <c r="A26" i="49"/>
  <c r="B26" i="49"/>
  <c r="C26" i="49"/>
  <c r="D26" i="49"/>
  <c r="E26" i="49"/>
  <c r="F26" i="49"/>
  <c r="G26" i="49"/>
  <c r="H26" i="49"/>
  <c r="I26" i="49"/>
  <c r="J26" i="49"/>
  <c r="N26" i="49"/>
  <c r="R26" i="49" s="1"/>
  <c r="P26" i="49"/>
  <c r="Q26" i="49"/>
  <c r="S26" i="49"/>
  <c r="U26" i="49"/>
  <c r="W26" i="49"/>
  <c r="A27" i="49"/>
  <c r="B27" i="49"/>
  <c r="C27" i="49"/>
  <c r="D27" i="49"/>
  <c r="E27" i="49"/>
  <c r="F27" i="49"/>
  <c r="G27" i="49"/>
  <c r="H27" i="49"/>
  <c r="I27" i="49"/>
  <c r="J27" i="49"/>
  <c r="N27" i="49"/>
  <c r="R27" i="49" s="1"/>
  <c r="P27" i="49"/>
  <c r="Q27" i="49"/>
  <c r="S27" i="49"/>
  <c r="U27" i="49"/>
  <c r="W27" i="49"/>
  <c r="A28" i="49"/>
  <c r="B28" i="49"/>
  <c r="C28" i="49"/>
  <c r="D28" i="49"/>
  <c r="E28" i="49"/>
  <c r="F28" i="49"/>
  <c r="G28" i="49"/>
  <c r="H28" i="49"/>
  <c r="I28" i="49"/>
  <c r="J28" i="49"/>
  <c r="N28" i="49"/>
  <c r="R28" i="49" s="1"/>
  <c r="P28" i="49"/>
  <c r="Q28" i="49"/>
  <c r="S28" i="49"/>
  <c r="U28" i="49"/>
  <c r="W28" i="49"/>
  <c r="A29" i="49"/>
  <c r="B29" i="49"/>
  <c r="C29" i="49"/>
  <c r="D29" i="49"/>
  <c r="E29" i="49"/>
  <c r="F29" i="49"/>
  <c r="G29" i="49"/>
  <c r="H29" i="49"/>
  <c r="I29" i="49"/>
  <c r="J29" i="49"/>
  <c r="N29" i="49"/>
  <c r="R29" i="49" s="1"/>
  <c r="P29" i="49"/>
  <c r="Q29" i="49"/>
  <c r="S29" i="49"/>
  <c r="U29" i="49"/>
  <c r="W29" i="49"/>
  <c r="A30" i="49"/>
  <c r="B30" i="49"/>
  <c r="C30" i="49"/>
  <c r="D30" i="49"/>
  <c r="E30" i="49"/>
  <c r="F30" i="49"/>
  <c r="G30" i="49"/>
  <c r="H30" i="49"/>
  <c r="I30" i="49"/>
  <c r="J30" i="49"/>
  <c r="N30" i="49"/>
  <c r="R30" i="49" s="1"/>
  <c r="P30" i="49"/>
  <c r="Q30" i="49"/>
  <c r="S30" i="49"/>
  <c r="U30" i="49"/>
  <c r="W30" i="49"/>
  <c r="A31" i="49"/>
  <c r="B31" i="49"/>
  <c r="C31" i="49"/>
  <c r="D31" i="49"/>
  <c r="E31" i="49"/>
  <c r="F31" i="49"/>
  <c r="G31" i="49"/>
  <c r="H31" i="49"/>
  <c r="I31" i="49"/>
  <c r="J31" i="49"/>
  <c r="N31" i="49"/>
  <c r="R31" i="49" s="1"/>
  <c r="P31" i="49"/>
  <c r="Q31" i="49"/>
  <c r="S31" i="49"/>
  <c r="U31" i="49"/>
  <c r="W31" i="49"/>
  <c r="A32" i="49"/>
  <c r="B32" i="49"/>
  <c r="C32" i="49"/>
  <c r="D32" i="49"/>
  <c r="E32" i="49"/>
  <c r="F32" i="49"/>
  <c r="G32" i="49"/>
  <c r="H32" i="49"/>
  <c r="I32" i="49"/>
  <c r="J32" i="49"/>
  <c r="N32" i="49"/>
  <c r="R32" i="49" s="1"/>
  <c r="P32" i="49"/>
  <c r="Q32" i="49"/>
  <c r="S32" i="49"/>
  <c r="U32" i="49"/>
  <c r="W32" i="49"/>
  <c r="M34" i="50"/>
  <c r="N34" i="50"/>
  <c r="O34" i="50"/>
  <c r="P34" i="50"/>
  <c r="Q34" i="50"/>
  <c r="R34" i="50"/>
  <c r="W21" i="49"/>
  <c r="U21" i="49"/>
  <c r="S21" i="49"/>
  <c r="Q21" i="49"/>
  <c r="P21" i="49"/>
  <c r="N21" i="49"/>
  <c r="J21" i="49"/>
  <c r="I21" i="49"/>
  <c r="H21" i="49"/>
  <c r="G21" i="49"/>
  <c r="F21" i="49"/>
  <c r="E21" i="49"/>
  <c r="D21" i="49"/>
  <c r="C21" i="49"/>
  <c r="B21" i="49"/>
  <c r="A21" i="49"/>
  <c r="W20" i="49"/>
  <c r="U20" i="49"/>
  <c r="S20" i="49"/>
  <c r="Q20" i="49"/>
  <c r="P20" i="49"/>
  <c r="N20" i="49"/>
  <c r="J20" i="49"/>
  <c r="I20" i="49"/>
  <c r="H20" i="49"/>
  <c r="G20" i="49"/>
  <c r="F20" i="49"/>
  <c r="E20" i="49"/>
  <c r="D20" i="49"/>
  <c r="C20" i="49"/>
  <c r="B20" i="49"/>
  <c r="A20" i="49"/>
  <c r="W19" i="49"/>
  <c r="U19" i="49"/>
  <c r="S19" i="49"/>
  <c r="Q19" i="49"/>
  <c r="P19" i="49"/>
  <c r="N19" i="49"/>
  <c r="J19" i="49"/>
  <c r="I19" i="49"/>
  <c r="H19" i="49"/>
  <c r="G19" i="49"/>
  <c r="F19" i="49"/>
  <c r="E19" i="49"/>
  <c r="D19" i="49"/>
  <c r="C19" i="49"/>
  <c r="B19" i="49"/>
  <c r="A19" i="49"/>
  <c r="W18" i="49"/>
  <c r="U18" i="49"/>
  <c r="S18" i="49"/>
  <c r="Q18" i="49"/>
  <c r="P18" i="49"/>
  <c r="N18" i="49"/>
  <c r="J18" i="49"/>
  <c r="I18" i="49"/>
  <c r="H18" i="49"/>
  <c r="G18" i="49"/>
  <c r="F18" i="49"/>
  <c r="E18" i="49"/>
  <c r="D18" i="49"/>
  <c r="C18" i="49"/>
  <c r="B18" i="49"/>
  <c r="A18" i="49"/>
  <c r="W17" i="49"/>
  <c r="U17" i="49"/>
  <c r="S17" i="49"/>
  <c r="Q17" i="49"/>
  <c r="P17" i="49"/>
  <c r="N17" i="49"/>
  <c r="J17" i="49"/>
  <c r="I17" i="49"/>
  <c r="H17" i="49"/>
  <c r="G17" i="49"/>
  <c r="F17" i="49"/>
  <c r="E17" i="49"/>
  <c r="D17" i="49"/>
  <c r="C17" i="49"/>
  <c r="B17" i="49"/>
  <c r="A17" i="49"/>
  <c r="W16" i="49"/>
  <c r="U16" i="49"/>
  <c r="S16" i="49"/>
  <c r="Q16" i="49"/>
  <c r="P16" i="49"/>
  <c r="N16" i="49"/>
  <c r="J16" i="49"/>
  <c r="I16" i="49"/>
  <c r="H16" i="49"/>
  <c r="G16" i="49"/>
  <c r="F16" i="49"/>
  <c r="E16" i="49"/>
  <c r="D16" i="49"/>
  <c r="C16" i="49"/>
  <c r="B16" i="49"/>
  <c r="A16" i="49"/>
  <c r="W15" i="49"/>
  <c r="U15" i="49"/>
  <c r="S15" i="49"/>
  <c r="Q15" i="49"/>
  <c r="P15" i="49"/>
  <c r="N15" i="49"/>
  <c r="J15" i="49"/>
  <c r="I15" i="49"/>
  <c r="H15" i="49"/>
  <c r="G15" i="49"/>
  <c r="F15" i="49"/>
  <c r="E15" i="49"/>
  <c r="D15" i="49"/>
  <c r="C15" i="49"/>
  <c r="B15" i="49"/>
  <c r="A15" i="49"/>
  <c r="W14" i="49"/>
  <c r="U14" i="49"/>
  <c r="S14" i="49"/>
  <c r="Q14" i="49"/>
  <c r="P14" i="49"/>
  <c r="N14" i="49"/>
  <c r="J14" i="49"/>
  <c r="I14" i="49"/>
  <c r="H14" i="49"/>
  <c r="G14" i="49"/>
  <c r="F14" i="49"/>
  <c r="E14" i="49"/>
  <c r="D14" i="49"/>
  <c r="C14" i="49"/>
  <c r="B14" i="49"/>
  <c r="A14" i="49"/>
  <c r="W13" i="49"/>
  <c r="U13" i="49"/>
  <c r="S13" i="49"/>
  <c r="Q13" i="49"/>
  <c r="P13" i="49"/>
  <c r="N13" i="49"/>
  <c r="J13" i="49"/>
  <c r="I13" i="49"/>
  <c r="H13" i="49"/>
  <c r="G13" i="49"/>
  <c r="F13" i="49"/>
  <c r="E13" i="49"/>
  <c r="D13" i="49"/>
  <c r="C13" i="49"/>
  <c r="B13" i="49"/>
  <c r="A13" i="49"/>
  <c r="W12" i="49"/>
  <c r="U12" i="49"/>
  <c r="S12" i="49"/>
  <c r="Q12" i="49"/>
  <c r="P12" i="49"/>
  <c r="N12" i="49"/>
  <c r="J12" i="49"/>
  <c r="I12" i="49"/>
  <c r="H12" i="49"/>
  <c r="G12" i="49"/>
  <c r="F12" i="49"/>
  <c r="E12" i="49"/>
  <c r="D12" i="49"/>
  <c r="C12" i="49"/>
  <c r="B12" i="49"/>
  <c r="A12" i="49"/>
  <c r="W11" i="49"/>
  <c r="U11" i="49"/>
  <c r="S11" i="49"/>
  <c r="Q11" i="49"/>
  <c r="P11" i="49"/>
  <c r="N11" i="49"/>
  <c r="J11" i="49"/>
  <c r="I11" i="49"/>
  <c r="H11" i="49"/>
  <c r="G11" i="49"/>
  <c r="F11" i="49"/>
  <c r="E11" i="49"/>
  <c r="D11" i="49"/>
  <c r="C11" i="49"/>
  <c r="B11" i="49"/>
  <c r="A11" i="49"/>
  <c r="W10" i="49"/>
  <c r="U10" i="49"/>
  <c r="S10" i="49"/>
  <c r="Q10" i="49"/>
  <c r="P10" i="49"/>
  <c r="N10" i="49"/>
  <c r="J10" i="49"/>
  <c r="I10" i="49"/>
  <c r="H10" i="49"/>
  <c r="G10" i="49"/>
  <c r="F10" i="49"/>
  <c r="E10" i="49"/>
  <c r="D10" i="49"/>
  <c r="C10" i="49"/>
  <c r="B10" i="49"/>
  <c r="A10" i="49"/>
  <c r="R42" i="53" l="1"/>
  <c r="R46" i="53"/>
  <c r="S45" i="51"/>
  <c r="U45" i="51"/>
  <c r="X20" i="51"/>
  <c r="T26" i="51"/>
  <c r="T30" i="51"/>
  <c r="V20" i="51"/>
  <c r="T17" i="51"/>
  <c r="T22" i="51"/>
  <c r="V17" i="51"/>
  <c r="V14" i="51"/>
  <c r="X31" i="51"/>
  <c r="X30" i="51"/>
  <c r="T18" i="51"/>
  <c r="W45" i="51"/>
  <c r="T11" i="51"/>
  <c r="V18" i="51"/>
  <c r="X12" i="51"/>
  <c r="V12" i="51"/>
  <c r="V11" i="51"/>
  <c r="X21" i="51"/>
  <c r="V21" i="51"/>
  <c r="T15" i="51"/>
  <c r="R34" i="51"/>
  <c r="R39" i="51" s="1"/>
  <c r="X15" i="51"/>
  <c r="P41" i="51"/>
  <c r="P45" i="51"/>
  <c r="T22" i="49"/>
  <c r="V22" i="49"/>
  <c r="X22" i="49"/>
  <c r="T25" i="49"/>
  <c r="V25" i="49"/>
  <c r="X25" i="49"/>
  <c r="T27" i="49"/>
  <c r="V27" i="49"/>
  <c r="X27" i="49"/>
  <c r="T24" i="49"/>
  <c r="V24" i="49"/>
  <c r="X24" i="49"/>
  <c r="T28" i="49"/>
  <c r="X28" i="49"/>
  <c r="V28" i="49"/>
  <c r="V23" i="49"/>
  <c r="X23" i="49"/>
  <c r="T23" i="49"/>
  <c r="T30" i="49"/>
  <c r="X30" i="49"/>
  <c r="V30" i="49"/>
  <c r="V29" i="49"/>
  <c r="X29" i="49"/>
  <c r="T29" i="49"/>
  <c r="V26" i="49"/>
  <c r="X26" i="49"/>
  <c r="T26" i="49"/>
  <c r="T31" i="49"/>
  <c r="X31" i="49"/>
  <c r="V31" i="49"/>
  <c r="V32" i="49"/>
  <c r="X32" i="49"/>
  <c r="T32" i="49"/>
  <c r="P33" i="49"/>
  <c r="R10" i="49"/>
  <c r="R19" i="49"/>
  <c r="S38" i="49"/>
  <c r="S44" i="49" s="1"/>
  <c r="R17" i="49"/>
  <c r="V17" i="49" s="1"/>
  <c r="R16" i="49"/>
  <c r="V16" i="49" s="1"/>
  <c r="R14" i="49"/>
  <c r="R20" i="49"/>
  <c r="V20" i="49" s="1"/>
  <c r="R11" i="49"/>
  <c r="R12" i="49"/>
  <c r="T12" i="49" s="1"/>
  <c r="R15" i="49"/>
  <c r="T15" i="49" s="1"/>
  <c r="R18" i="49"/>
  <c r="X18" i="49" s="1"/>
  <c r="R21" i="49"/>
  <c r="V21" i="49" s="1"/>
  <c r="Q33" i="49"/>
  <c r="S33" i="49"/>
  <c r="U38" i="49"/>
  <c r="U40" i="49" s="1"/>
  <c r="W38" i="49"/>
  <c r="W40" i="49" s="1"/>
  <c r="X16" i="49"/>
  <c r="V19" i="49"/>
  <c r="X19" i="49"/>
  <c r="T19" i="49"/>
  <c r="S40" i="49"/>
  <c r="X10" i="49"/>
  <c r="V10" i="49"/>
  <c r="T10" i="49"/>
  <c r="V11" i="49"/>
  <c r="T11" i="49"/>
  <c r="X11" i="49"/>
  <c r="T17" i="49"/>
  <c r="X17" i="49"/>
  <c r="V13" i="49"/>
  <c r="X13" i="49"/>
  <c r="T13" i="49"/>
  <c r="V14" i="49"/>
  <c r="X14" i="49"/>
  <c r="T14" i="49"/>
  <c r="X12" i="49"/>
  <c r="V12" i="49"/>
  <c r="W33" i="49"/>
  <c r="P38" i="49"/>
  <c r="Q38" i="49"/>
  <c r="Q40" i="49" s="1"/>
  <c r="U33" i="49"/>
  <c r="O29" i="48"/>
  <c r="R28" i="48"/>
  <c r="W34" i="47" s="1"/>
  <c r="U34" i="47"/>
  <c r="S34" i="47"/>
  <c r="W11" i="47"/>
  <c r="W12" i="47"/>
  <c r="W13" i="47"/>
  <c r="W14" i="47"/>
  <c r="W15" i="47"/>
  <c r="W16" i="47"/>
  <c r="W17" i="47"/>
  <c r="W18" i="47"/>
  <c r="W19" i="47"/>
  <c r="W20" i="47"/>
  <c r="W21" i="47"/>
  <c r="W22" i="47"/>
  <c r="W23" i="47"/>
  <c r="W24" i="47"/>
  <c r="W25" i="47"/>
  <c r="W26" i="47"/>
  <c r="W27" i="47"/>
  <c r="W10" i="47"/>
  <c r="U11" i="47"/>
  <c r="U12" i="47"/>
  <c r="U13" i="47"/>
  <c r="U14" i="47"/>
  <c r="U15" i="47"/>
  <c r="U16" i="47"/>
  <c r="U17" i="47"/>
  <c r="U18" i="47"/>
  <c r="U19" i="47"/>
  <c r="U20" i="47"/>
  <c r="U21" i="47"/>
  <c r="U22" i="47"/>
  <c r="U23" i="47"/>
  <c r="U24" i="47"/>
  <c r="U25" i="47"/>
  <c r="U26" i="47"/>
  <c r="U27" i="47"/>
  <c r="U10" i="47"/>
  <c r="S11" i="47"/>
  <c r="S12" i="47"/>
  <c r="S13" i="47"/>
  <c r="S14" i="47"/>
  <c r="S15" i="47"/>
  <c r="S16" i="47"/>
  <c r="S17" i="47"/>
  <c r="S18" i="47"/>
  <c r="S19" i="47"/>
  <c r="S20" i="47"/>
  <c r="S21" i="47"/>
  <c r="S22" i="47"/>
  <c r="S23" i="47"/>
  <c r="S24" i="47"/>
  <c r="S25" i="47"/>
  <c r="S26" i="47"/>
  <c r="S27" i="47"/>
  <c r="S10" i="47"/>
  <c r="R34" i="47"/>
  <c r="R33" i="47"/>
  <c r="Q34" i="47"/>
  <c r="Q11" i="47"/>
  <c r="Q12" i="47"/>
  <c r="Q13" i="47"/>
  <c r="Q14" i="47"/>
  <c r="Q15" i="47"/>
  <c r="Q16" i="47"/>
  <c r="Q17" i="47"/>
  <c r="Q18" i="47"/>
  <c r="Q19" i="47"/>
  <c r="Q20" i="47"/>
  <c r="Q21" i="47"/>
  <c r="Q22" i="47"/>
  <c r="Q23" i="47"/>
  <c r="Q24" i="47"/>
  <c r="Q25" i="47"/>
  <c r="Q26" i="47"/>
  <c r="Q27" i="47"/>
  <c r="Q10" i="47"/>
  <c r="T34" i="51" l="1"/>
  <c r="V34" i="51"/>
  <c r="X34" i="51"/>
  <c r="R41" i="51"/>
  <c r="R45" i="51"/>
  <c r="X20" i="49"/>
  <c r="T20" i="49"/>
  <c r="T16" i="49"/>
  <c r="W44" i="49"/>
  <c r="U44" i="49"/>
  <c r="T21" i="49"/>
  <c r="T18" i="49"/>
  <c r="R33" i="49"/>
  <c r="R38" i="49" s="1"/>
  <c r="V18" i="49"/>
  <c r="V15" i="49"/>
  <c r="X21" i="49"/>
  <c r="X15" i="49"/>
  <c r="P40" i="49"/>
  <c r="Q28" i="48"/>
  <c r="P28" i="48"/>
  <c r="O28" i="48"/>
  <c r="N28" i="48"/>
  <c r="M28" i="48"/>
  <c r="P27" i="47"/>
  <c r="N27" i="47"/>
  <c r="R27" i="47" s="1"/>
  <c r="J27" i="47"/>
  <c r="I27" i="47"/>
  <c r="H27" i="47"/>
  <c r="G27" i="47"/>
  <c r="F27" i="47"/>
  <c r="E27" i="47"/>
  <c r="D27" i="47"/>
  <c r="C27" i="47"/>
  <c r="B27" i="47"/>
  <c r="A27" i="47"/>
  <c r="P26" i="47"/>
  <c r="N26" i="47"/>
  <c r="R26" i="47" s="1"/>
  <c r="J26" i="47"/>
  <c r="I26" i="47"/>
  <c r="H26" i="47"/>
  <c r="G26" i="47"/>
  <c r="F26" i="47"/>
  <c r="E26" i="47"/>
  <c r="D26" i="47"/>
  <c r="C26" i="47"/>
  <c r="B26" i="47"/>
  <c r="A26" i="47"/>
  <c r="P25" i="47"/>
  <c r="N25" i="47"/>
  <c r="R25" i="47" s="1"/>
  <c r="J25" i="47"/>
  <c r="I25" i="47"/>
  <c r="H25" i="47"/>
  <c r="G25" i="47"/>
  <c r="F25" i="47"/>
  <c r="E25" i="47"/>
  <c r="D25" i="47"/>
  <c r="C25" i="47"/>
  <c r="B25" i="47"/>
  <c r="A25" i="47"/>
  <c r="P24" i="47"/>
  <c r="N24" i="47"/>
  <c r="R24" i="47" s="1"/>
  <c r="J24" i="47"/>
  <c r="I24" i="47"/>
  <c r="H24" i="47"/>
  <c r="G24" i="47"/>
  <c r="F24" i="47"/>
  <c r="E24" i="47"/>
  <c r="D24" i="47"/>
  <c r="C24" i="47"/>
  <c r="B24" i="47"/>
  <c r="A24" i="47"/>
  <c r="P23" i="47"/>
  <c r="N23" i="47"/>
  <c r="R23" i="47" s="1"/>
  <c r="J23" i="47"/>
  <c r="I23" i="47"/>
  <c r="H23" i="47"/>
  <c r="G23" i="47"/>
  <c r="F23" i="47"/>
  <c r="E23" i="47"/>
  <c r="D23" i="47"/>
  <c r="C23" i="47"/>
  <c r="B23" i="47"/>
  <c r="A23" i="47"/>
  <c r="P22" i="47"/>
  <c r="N22" i="47"/>
  <c r="R22" i="47" s="1"/>
  <c r="J22" i="47"/>
  <c r="I22" i="47"/>
  <c r="H22" i="47"/>
  <c r="G22" i="47"/>
  <c r="F22" i="47"/>
  <c r="E22" i="47"/>
  <c r="D22" i="47"/>
  <c r="C22" i="47"/>
  <c r="B22" i="47"/>
  <c r="A22" i="47"/>
  <c r="P21" i="47"/>
  <c r="N21" i="47"/>
  <c r="R21" i="47" s="1"/>
  <c r="J21" i="47"/>
  <c r="I21" i="47"/>
  <c r="H21" i="47"/>
  <c r="G21" i="47"/>
  <c r="F21" i="47"/>
  <c r="E21" i="47"/>
  <c r="D21" i="47"/>
  <c r="C21" i="47"/>
  <c r="B21" i="47"/>
  <c r="A21" i="47"/>
  <c r="P20" i="47"/>
  <c r="N20" i="47"/>
  <c r="R20" i="47" s="1"/>
  <c r="J20" i="47"/>
  <c r="I20" i="47"/>
  <c r="H20" i="47"/>
  <c r="G20" i="47"/>
  <c r="F20" i="47"/>
  <c r="E20" i="47"/>
  <c r="D20" i="47"/>
  <c r="C20" i="47"/>
  <c r="B20" i="47"/>
  <c r="A20" i="47"/>
  <c r="P19" i="47"/>
  <c r="N19" i="47"/>
  <c r="R19" i="47" s="1"/>
  <c r="J19" i="47"/>
  <c r="I19" i="47"/>
  <c r="H19" i="47"/>
  <c r="G19" i="47"/>
  <c r="F19" i="47"/>
  <c r="E19" i="47"/>
  <c r="D19" i="47"/>
  <c r="C19" i="47"/>
  <c r="B19" i="47"/>
  <c r="A19" i="47"/>
  <c r="P18" i="47"/>
  <c r="N18" i="47"/>
  <c r="R18" i="47" s="1"/>
  <c r="J18" i="47"/>
  <c r="I18" i="47"/>
  <c r="H18" i="47"/>
  <c r="G18" i="47"/>
  <c r="F18" i="47"/>
  <c r="E18" i="47"/>
  <c r="D18" i="47"/>
  <c r="C18" i="47"/>
  <c r="B18" i="47"/>
  <c r="A18" i="47"/>
  <c r="P17" i="47"/>
  <c r="N17" i="47"/>
  <c r="R17" i="47" s="1"/>
  <c r="J17" i="47"/>
  <c r="I17" i="47"/>
  <c r="H17" i="47"/>
  <c r="G17" i="47"/>
  <c r="F17" i="47"/>
  <c r="E17" i="47"/>
  <c r="D17" i="47"/>
  <c r="C17" i="47"/>
  <c r="B17" i="47"/>
  <c r="A17" i="47"/>
  <c r="P16" i="47"/>
  <c r="N16" i="47"/>
  <c r="R16" i="47" s="1"/>
  <c r="J16" i="47"/>
  <c r="I16" i="47"/>
  <c r="H16" i="47"/>
  <c r="G16" i="47"/>
  <c r="F16" i="47"/>
  <c r="E16" i="47"/>
  <c r="D16" i="47"/>
  <c r="C16" i="47"/>
  <c r="B16" i="47"/>
  <c r="A16" i="47"/>
  <c r="P15" i="47"/>
  <c r="N15" i="47"/>
  <c r="R15" i="47" s="1"/>
  <c r="J15" i="47"/>
  <c r="I15" i="47"/>
  <c r="H15" i="47"/>
  <c r="G15" i="47"/>
  <c r="F15" i="47"/>
  <c r="E15" i="47"/>
  <c r="D15" i="47"/>
  <c r="C15" i="47"/>
  <c r="B15" i="47"/>
  <c r="A15" i="47"/>
  <c r="P14" i="47"/>
  <c r="N14" i="47"/>
  <c r="R14" i="47" s="1"/>
  <c r="J14" i="47"/>
  <c r="I14" i="47"/>
  <c r="H14" i="47"/>
  <c r="G14" i="47"/>
  <c r="F14" i="47"/>
  <c r="E14" i="47"/>
  <c r="D14" i="47"/>
  <c r="C14" i="47"/>
  <c r="B14" i="47"/>
  <c r="A14" i="47"/>
  <c r="P13" i="47"/>
  <c r="N13" i="47"/>
  <c r="R13" i="47" s="1"/>
  <c r="J13" i="47"/>
  <c r="I13" i="47"/>
  <c r="H13" i="47"/>
  <c r="G13" i="47"/>
  <c r="F13" i="47"/>
  <c r="E13" i="47"/>
  <c r="D13" i="47"/>
  <c r="C13" i="47"/>
  <c r="B13" i="47"/>
  <c r="A13" i="47"/>
  <c r="P12" i="47"/>
  <c r="N12" i="47"/>
  <c r="R12" i="47" s="1"/>
  <c r="J12" i="47"/>
  <c r="I12" i="47"/>
  <c r="H12" i="47"/>
  <c r="G12" i="47"/>
  <c r="F12" i="47"/>
  <c r="E12" i="47"/>
  <c r="D12" i="47"/>
  <c r="C12" i="47"/>
  <c r="B12" i="47"/>
  <c r="A12" i="47"/>
  <c r="P11" i="47"/>
  <c r="N11" i="47"/>
  <c r="R11" i="47" s="1"/>
  <c r="J11" i="47"/>
  <c r="I11" i="47"/>
  <c r="H11" i="47"/>
  <c r="G11" i="47"/>
  <c r="F11" i="47"/>
  <c r="E11" i="47"/>
  <c r="D11" i="47"/>
  <c r="C11" i="47"/>
  <c r="B11" i="47"/>
  <c r="A11" i="47"/>
  <c r="S28" i="47"/>
  <c r="Q33" i="47"/>
  <c r="Q35" i="47" s="1"/>
  <c r="P10" i="47"/>
  <c r="P33" i="47" s="1"/>
  <c r="N10" i="47"/>
  <c r="R10" i="47" s="1"/>
  <c r="J10" i="47"/>
  <c r="I10" i="47"/>
  <c r="H10" i="47"/>
  <c r="G10" i="47"/>
  <c r="F10" i="47"/>
  <c r="E10" i="47"/>
  <c r="D10" i="47"/>
  <c r="C10" i="47"/>
  <c r="B10" i="47"/>
  <c r="A10" i="47"/>
  <c r="T33" i="49" l="1"/>
  <c r="V33" i="49"/>
  <c r="X33" i="49"/>
  <c r="R40" i="49"/>
  <c r="W28" i="47"/>
  <c r="U28" i="47"/>
  <c r="V19" i="47"/>
  <c r="T19" i="47"/>
  <c r="X19" i="47"/>
  <c r="V25" i="47"/>
  <c r="T25" i="47"/>
  <c r="X25" i="47"/>
  <c r="X16" i="47"/>
  <c r="V16" i="47"/>
  <c r="T16" i="47"/>
  <c r="P39" i="47"/>
  <c r="V22" i="47"/>
  <c r="T22" i="47"/>
  <c r="X22" i="47"/>
  <c r="T23" i="47"/>
  <c r="X23" i="47"/>
  <c r="V23" i="47"/>
  <c r="X13" i="47"/>
  <c r="V13" i="47"/>
  <c r="T13" i="47"/>
  <c r="T11" i="47"/>
  <c r="X11" i="47"/>
  <c r="V11" i="47"/>
  <c r="T14" i="47"/>
  <c r="X14" i="47"/>
  <c r="V14" i="47"/>
  <c r="T26" i="47"/>
  <c r="X26" i="47"/>
  <c r="V26" i="47"/>
  <c r="X10" i="47"/>
  <c r="V10" i="47"/>
  <c r="T10" i="47"/>
  <c r="R28" i="47"/>
  <c r="T17" i="47"/>
  <c r="X17" i="47"/>
  <c r="V17" i="47"/>
  <c r="X12" i="47"/>
  <c r="T12" i="47"/>
  <c r="V12" i="47"/>
  <c r="X15" i="47"/>
  <c r="T15" i="47"/>
  <c r="V15" i="47"/>
  <c r="X18" i="47"/>
  <c r="V18" i="47"/>
  <c r="T18" i="47"/>
  <c r="X21" i="47"/>
  <c r="T21" i="47"/>
  <c r="V21" i="47"/>
  <c r="X24" i="47"/>
  <c r="T24" i="47"/>
  <c r="V24" i="47"/>
  <c r="X27" i="47"/>
  <c r="V27" i="47"/>
  <c r="T27" i="47"/>
  <c r="T20" i="47"/>
  <c r="X20" i="47"/>
  <c r="V20" i="47"/>
  <c r="P28" i="47"/>
  <c r="S33" i="47"/>
  <c r="S39" i="47" s="1"/>
  <c r="Q28" i="47"/>
  <c r="U33" i="47"/>
  <c r="W33" i="47"/>
  <c r="P34" i="47"/>
  <c r="P35" i="47" s="1"/>
  <c r="R27" i="45"/>
  <c r="R26" i="45"/>
  <c r="V26" i="45" s="1"/>
  <c r="R34" i="45"/>
  <c r="A25" i="45"/>
  <c r="B25" i="45"/>
  <c r="C25" i="45"/>
  <c r="D25" i="45"/>
  <c r="E25" i="45"/>
  <c r="F25" i="45"/>
  <c r="G25" i="45"/>
  <c r="H25" i="45"/>
  <c r="I25" i="45"/>
  <c r="J25" i="45"/>
  <c r="N25" i="45"/>
  <c r="R25" i="45" s="1"/>
  <c r="P25" i="45"/>
  <c r="Q25" i="45"/>
  <c r="S25" i="45"/>
  <c r="U25" i="45"/>
  <c r="W25" i="45"/>
  <c r="A26" i="45"/>
  <c r="B26" i="45"/>
  <c r="C26" i="45"/>
  <c r="D26" i="45"/>
  <c r="E26" i="45"/>
  <c r="F26" i="45"/>
  <c r="G26" i="45"/>
  <c r="H26" i="45"/>
  <c r="I26" i="45"/>
  <c r="J26" i="45"/>
  <c r="N26" i="45"/>
  <c r="P26" i="45"/>
  <c r="Q26" i="45"/>
  <c r="S26" i="45"/>
  <c r="U26" i="45"/>
  <c r="W26" i="45"/>
  <c r="A27" i="45"/>
  <c r="B27" i="45"/>
  <c r="C27" i="45"/>
  <c r="D27" i="45"/>
  <c r="E27" i="45"/>
  <c r="F27" i="45"/>
  <c r="G27" i="45"/>
  <c r="H27" i="45"/>
  <c r="I27" i="45"/>
  <c r="J27" i="45"/>
  <c r="N27" i="45"/>
  <c r="P27" i="45"/>
  <c r="Q27" i="45"/>
  <c r="S27" i="45"/>
  <c r="U27" i="45"/>
  <c r="W27" i="45"/>
  <c r="Q28" i="46"/>
  <c r="P28" i="46"/>
  <c r="O28" i="46"/>
  <c r="N28" i="46"/>
  <c r="M28" i="46"/>
  <c r="W34" i="45"/>
  <c r="U34" i="45"/>
  <c r="S34" i="45"/>
  <c r="P34" i="45"/>
  <c r="W24" i="45"/>
  <c r="U24" i="45"/>
  <c r="S24" i="45"/>
  <c r="Q24" i="45"/>
  <c r="P24" i="45"/>
  <c r="N24" i="45"/>
  <c r="R24" i="45" s="1"/>
  <c r="J24" i="45"/>
  <c r="I24" i="45"/>
  <c r="H24" i="45"/>
  <c r="G24" i="45"/>
  <c r="F24" i="45"/>
  <c r="E24" i="45"/>
  <c r="D24" i="45"/>
  <c r="C24" i="45"/>
  <c r="B24" i="45"/>
  <c r="A24" i="45"/>
  <c r="W23" i="45"/>
  <c r="U23" i="45"/>
  <c r="S23" i="45"/>
  <c r="Q23" i="45"/>
  <c r="P23" i="45"/>
  <c r="R23" i="45" s="1"/>
  <c r="X23" i="45" s="1"/>
  <c r="N23" i="45"/>
  <c r="J23" i="45"/>
  <c r="I23" i="45"/>
  <c r="H23" i="45"/>
  <c r="G23" i="45"/>
  <c r="F23" i="45"/>
  <c r="E23" i="45"/>
  <c r="D23" i="45"/>
  <c r="C23" i="45"/>
  <c r="B23" i="45"/>
  <c r="A23" i="45"/>
  <c r="W22" i="45"/>
  <c r="U22" i="45"/>
  <c r="S22" i="45"/>
  <c r="Q22" i="45"/>
  <c r="P22" i="45"/>
  <c r="N22" i="45"/>
  <c r="J22" i="45"/>
  <c r="I22" i="45"/>
  <c r="H22" i="45"/>
  <c r="G22" i="45"/>
  <c r="F22" i="45"/>
  <c r="E22" i="45"/>
  <c r="D22" i="45"/>
  <c r="C22" i="45"/>
  <c r="B22" i="45"/>
  <c r="A22" i="45"/>
  <c r="W21" i="45"/>
  <c r="U21" i="45"/>
  <c r="S21" i="45"/>
  <c r="Q21" i="45"/>
  <c r="P21" i="45"/>
  <c r="N21" i="45"/>
  <c r="R21" i="45" s="1"/>
  <c r="J21" i="45"/>
  <c r="I21" i="45"/>
  <c r="H21" i="45"/>
  <c r="G21" i="45"/>
  <c r="F21" i="45"/>
  <c r="E21" i="45"/>
  <c r="D21" i="45"/>
  <c r="C21" i="45"/>
  <c r="B21" i="45"/>
  <c r="A21" i="45"/>
  <c r="W20" i="45"/>
  <c r="U20" i="45"/>
  <c r="S20" i="45"/>
  <c r="Q20" i="45"/>
  <c r="P20" i="45"/>
  <c r="N20" i="45"/>
  <c r="J20" i="45"/>
  <c r="I20" i="45"/>
  <c r="H20" i="45"/>
  <c r="G20" i="45"/>
  <c r="F20" i="45"/>
  <c r="E20" i="45"/>
  <c r="D20" i="45"/>
  <c r="C20" i="45"/>
  <c r="B20" i="45"/>
  <c r="A20" i="45"/>
  <c r="W19" i="45"/>
  <c r="U19" i="45"/>
  <c r="S19" i="45"/>
  <c r="Q19" i="45"/>
  <c r="P19" i="45"/>
  <c r="N19" i="45"/>
  <c r="J19" i="45"/>
  <c r="I19" i="45"/>
  <c r="H19" i="45"/>
  <c r="G19" i="45"/>
  <c r="F19" i="45"/>
  <c r="E19" i="45"/>
  <c r="D19" i="45"/>
  <c r="C19" i="45"/>
  <c r="B19" i="45"/>
  <c r="A19" i="45"/>
  <c r="W18" i="45"/>
  <c r="U18" i="45"/>
  <c r="S18" i="45"/>
  <c r="Q18" i="45"/>
  <c r="P18" i="45"/>
  <c r="N18" i="45"/>
  <c r="R18" i="45" s="1"/>
  <c r="J18" i="45"/>
  <c r="I18" i="45"/>
  <c r="H18" i="45"/>
  <c r="G18" i="45"/>
  <c r="F18" i="45"/>
  <c r="E18" i="45"/>
  <c r="D18" i="45"/>
  <c r="C18" i="45"/>
  <c r="B18" i="45"/>
  <c r="A18" i="45"/>
  <c r="W17" i="45"/>
  <c r="U17" i="45"/>
  <c r="S17" i="45"/>
  <c r="Q17" i="45"/>
  <c r="P17" i="45"/>
  <c r="R17" i="45" s="1"/>
  <c r="N17" i="45"/>
  <c r="J17" i="45"/>
  <c r="I17" i="45"/>
  <c r="H17" i="45"/>
  <c r="G17" i="45"/>
  <c r="F17" i="45"/>
  <c r="E17" i="45"/>
  <c r="D17" i="45"/>
  <c r="C17" i="45"/>
  <c r="B17" i="45"/>
  <c r="A17" i="45"/>
  <c r="W16" i="45"/>
  <c r="U16" i="45"/>
  <c r="S16" i="45"/>
  <c r="Q16" i="45"/>
  <c r="P16" i="45"/>
  <c r="N16" i="45"/>
  <c r="J16" i="45"/>
  <c r="I16" i="45"/>
  <c r="H16" i="45"/>
  <c r="G16" i="45"/>
  <c r="F16" i="45"/>
  <c r="E16" i="45"/>
  <c r="D16" i="45"/>
  <c r="C16" i="45"/>
  <c r="B16" i="45"/>
  <c r="A16" i="45"/>
  <c r="W15" i="45"/>
  <c r="U15" i="45"/>
  <c r="S15" i="45"/>
  <c r="Q15" i="45"/>
  <c r="P15" i="45"/>
  <c r="N15" i="45"/>
  <c r="J15" i="45"/>
  <c r="I15" i="45"/>
  <c r="H15" i="45"/>
  <c r="G15" i="45"/>
  <c r="F15" i="45"/>
  <c r="E15" i="45"/>
  <c r="D15" i="45"/>
  <c r="C15" i="45"/>
  <c r="B15" i="45"/>
  <c r="A15" i="45"/>
  <c r="W14" i="45"/>
  <c r="U14" i="45"/>
  <c r="S14" i="45"/>
  <c r="Q14" i="45"/>
  <c r="P14" i="45"/>
  <c r="N14" i="45"/>
  <c r="J14" i="45"/>
  <c r="I14" i="45"/>
  <c r="H14" i="45"/>
  <c r="G14" i="45"/>
  <c r="F14" i="45"/>
  <c r="E14" i="45"/>
  <c r="D14" i="45"/>
  <c r="C14" i="45"/>
  <c r="B14" i="45"/>
  <c r="A14" i="45"/>
  <c r="W13" i="45"/>
  <c r="U13" i="45"/>
  <c r="S13" i="45"/>
  <c r="Q13" i="45"/>
  <c r="P13" i="45"/>
  <c r="N13" i="45"/>
  <c r="J13" i="45"/>
  <c r="I13" i="45"/>
  <c r="H13" i="45"/>
  <c r="G13" i="45"/>
  <c r="F13" i="45"/>
  <c r="E13" i="45"/>
  <c r="D13" i="45"/>
  <c r="C13" i="45"/>
  <c r="B13" i="45"/>
  <c r="A13" i="45"/>
  <c r="W12" i="45"/>
  <c r="U12" i="45"/>
  <c r="S12" i="45"/>
  <c r="Q12" i="45"/>
  <c r="P12" i="45"/>
  <c r="N12" i="45"/>
  <c r="J12" i="45"/>
  <c r="I12" i="45"/>
  <c r="H12" i="45"/>
  <c r="G12" i="45"/>
  <c r="F12" i="45"/>
  <c r="E12" i="45"/>
  <c r="D12" i="45"/>
  <c r="C12" i="45"/>
  <c r="B12" i="45"/>
  <c r="A12" i="45"/>
  <c r="W11" i="45"/>
  <c r="U11" i="45"/>
  <c r="S11" i="45"/>
  <c r="Q11" i="45"/>
  <c r="P11" i="45"/>
  <c r="N11" i="45"/>
  <c r="J11" i="45"/>
  <c r="I11" i="45"/>
  <c r="H11" i="45"/>
  <c r="G11" i="45"/>
  <c r="F11" i="45"/>
  <c r="E11" i="45"/>
  <c r="D11" i="45"/>
  <c r="C11" i="45"/>
  <c r="B11" i="45"/>
  <c r="A11" i="45"/>
  <c r="W10" i="45"/>
  <c r="U10" i="45"/>
  <c r="S10" i="45"/>
  <c r="Q10" i="45"/>
  <c r="P10" i="45"/>
  <c r="N10" i="45"/>
  <c r="J10" i="45"/>
  <c r="I10" i="45"/>
  <c r="H10" i="45"/>
  <c r="G10" i="45"/>
  <c r="F10" i="45"/>
  <c r="E10" i="45"/>
  <c r="D10" i="45"/>
  <c r="C10" i="45"/>
  <c r="B10" i="45"/>
  <c r="A10" i="45"/>
  <c r="S35" i="47" l="1"/>
  <c r="X28" i="47"/>
  <c r="V28" i="47"/>
  <c r="T28" i="47"/>
  <c r="W39" i="47"/>
  <c r="W35" i="47"/>
  <c r="U39" i="47"/>
  <c r="U35" i="47"/>
  <c r="T26" i="45"/>
  <c r="R28" i="45"/>
  <c r="R33" i="45" s="1"/>
  <c r="T25" i="45"/>
  <c r="V25" i="45"/>
  <c r="X25" i="45"/>
  <c r="V27" i="45"/>
  <c r="T27" i="45"/>
  <c r="X27" i="45"/>
  <c r="X26" i="45"/>
  <c r="R14" i="45"/>
  <c r="X14" i="45" s="1"/>
  <c r="R11" i="45"/>
  <c r="X11" i="45" s="1"/>
  <c r="R20" i="45"/>
  <c r="X20" i="45" s="1"/>
  <c r="Q28" i="45"/>
  <c r="U33" i="45"/>
  <c r="U35" i="45" s="1"/>
  <c r="R10" i="45"/>
  <c r="V10" i="45" s="1"/>
  <c r="P28" i="45"/>
  <c r="R13" i="45"/>
  <c r="X13" i="45" s="1"/>
  <c r="Q33" i="45"/>
  <c r="R16" i="45"/>
  <c r="T16" i="45" s="1"/>
  <c r="S33" i="45"/>
  <c r="S35" i="45" s="1"/>
  <c r="R19" i="45"/>
  <c r="R22" i="45"/>
  <c r="T22" i="45" s="1"/>
  <c r="W28" i="45"/>
  <c r="U28" i="45"/>
  <c r="R12" i="45"/>
  <c r="T12" i="45" s="1"/>
  <c r="X17" i="45"/>
  <c r="R15" i="45"/>
  <c r="V15" i="45" s="1"/>
  <c r="T24" i="45"/>
  <c r="V24" i="45"/>
  <c r="X24" i="45"/>
  <c r="T18" i="45"/>
  <c r="V18" i="45"/>
  <c r="X18" i="45"/>
  <c r="T21" i="45"/>
  <c r="V21" i="45"/>
  <c r="X21" i="45"/>
  <c r="X19" i="45"/>
  <c r="V19" i="45"/>
  <c r="T19" i="45"/>
  <c r="V22" i="45"/>
  <c r="X10" i="45"/>
  <c r="W33" i="45"/>
  <c r="T11" i="45"/>
  <c r="T14" i="45"/>
  <c r="T17" i="45"/>
  <c r="T20" i="45"/>
  <c r="T23" i="45"/>
  <c r="S28" i="45"/>
  <c r="Q34" i="45"/>
  <c r="V11" i="45"/>
  <c r="V14" i="45"/>
  <c r="V17" i="45"/>
  <c r="V20" i="45"/>
  <c r="V23" i="45"/>
  <c r="P33" i="45"/>
  <c r="Q26" i="44"/>
  <c r="W32" i="43" s="1"/>
  <c r="P26" i="44"/>
  <c r="O26" i="44"/>
  <c r="S32" i="43" s="1"/>
  <c r="N26" i="44"/>
  <c r="M26" i="44"/>
  <c r="U32" i="43"/>
  <c r="R32" i="43"/>
  <c r="Q32" i="43"/>
  <c r="P32" i="43"/>
  <c r="W25" i="43"/>
  <c r="U25" i="43"/>
  <c r="S25" i="43"/>
  <c r="Q25" i="43"/>
  <c r="P25" i="43"/>
  <c r="R25" i="43" s="1"/>
  <c r="N25" i="43"/>
  <c r="J25" i="43"/>
  <c r="I25" i="43"/>
  <c r="H25" i="43"/>
  <c r="G25" i="43"/>
  <c r="F25" i="43"/>
  <c r="E25" i="43"/>
  <c r="D25" i="43"/>
  <c r="C25" i="43"/>
  <c r="B25" i="43"/>
  <c r="A25" i="43"/>
  <c r="W24" i="43"/>
  <c r="U24" i="43"/>
  <c r="S24" i="43"/>
  <c r="Q24" i="43"/>
  <c r="P24" i="43"/>
  <c r="N24" i="43"/>
  <c r="R24" i="43" s="1"/>
  <c r="J24" i="43"/>
  <c r="I24" i="43"/>
  <c r="H24" i="43"/>
  <c r="G24" i="43"/>
  <c r="F24" i="43"/>
  <c r="E24" i="43"/>
  <c r="D24" i="43"/>
  <c r="C24" i="43"/>
  <c r="B24" i="43"/>
  <c r="A24" i="43"/>
  <c r="W23" i="43"/>
  <c r="U23" i="43"/>
  <c r="S23" i="43"/>
  <c r="Q23" i="43"/>
  <c r="P23" i="43"/>
  <c r="N23" i="43"/>
  <c r="R23" i="43" s="1"/>
  <c r="J23" i="43"/>
  <c r="I23" i="43"/>
  <c r="H23" i="43"/>
  <c r="G23" i="43"/>
  <c r="F23" i="43"/>
  <c r="E23" i="43"/>
  <c r="D23" i="43"/>
  <c r="C23" i="43"/>
  <c r="B23" i="43"/>
  <c r="A23" i="43"/>
  <c r="W22" i="43"/>
  <c r="U22" i="43"/>
  <c r="S22" i="43"/>
  <c r="Q22" i="43"/>
  <c r="P22" i="43"/>
  <c r="R22" i="43" s="1"/>
  <c r="N22" i="43"/>
  <c r="J22" i="43"/>
  <c r="I22" i="43"/>
  <c r="H22" i="43"/>
  <c r="G22" i="43"/>
  <c r="F22" i="43"/>
  <c r="E22" i="43"/>
  <c r="D22" i="43"/>
  <c r="C22" i="43"/>
  <c r="B22" i="43"/>
  <c r="A22" i="43"/>
  <c r="W21" i="43"/>
  <c r="U21" i="43"/>
  <c r="S21" i="43"/>
  <c r="Q21" i="43"/>
  <c r="P21" i="43"/>
  <c r="N21" i="43"/>
  <c r="R21" i="43" s="1"/>
  <c r="J21" i="43"/>
  <c r="I21" i="43"/>
  <c r="H21" i="43"/>
  <c r="G21" i="43"/>
  <c r="F21" i="43"/>
  <c r="E21" i="43"/>
  <c r="D21" i="43"/>
  <c r="C21" i="43"/>
  <c r="B21" i="43"/>
  <c r="A21" i="43"/>
  <c r="W20" i="43"/>
  <c r="U20" i="43"/>
  <c r="S20" i="43"/>
  <c r="Q20" i="43"/>
  <c r="P20" i="43"/>
  <c r="N20" i="43"/>
  <c r="R20" i="43" s="1"/>
  <c r="J20" i="43"/>
  <c r="I20" i="43"/>
  <c r="H20" i="43"/>
  <c r="G20" i="43"/>
  <c r="F20" i="43"/>
  <c r="E20" i="43"/>
  <c r="D20" i="43"/>
  <c r="C20" i="43"/>
  <c r="B20" i="43"/>
  <c r="A20" i="43"/>
  <c r="W19" i="43"/>
  <c r="U19" i="43"/>
  <c r="S19" i="43"/>
  <c r="Q19" i="43"/>
  <c r="P19" i="43"/>
  <c r="R19" i="43" s="1"/>
  <c r="N19" i="43"/>
  <c r="J19" i="43"/>
  <c r="I19" i="43"/>
  <c r="H19" i="43"/>
  <c r="G19" i="43"/>
  <c r="F19" i="43"/>
  <c r="E19" i="43"/>
  <c r="D19" i="43"/>
  <c r="C19" i="43"/>
  <c r="B19" i="43"/>
  <c r="A19" i="43"/>
  <c r="W18" i="43"/>
  <c r="U18" i="43"/>
  <c r="S18" i="43"/>
  <c r="Q18" i="43"/>
  <c r="P18" i="43"/>
  <c r="N18" i="43"/>
  <c r="R18" i="43" s="1"/>
  <c r="J18" i="43"/>
  <c r="I18" i="43"/>
  <c r="H18" i="43"/>
  <c r="G18" i="43"/>
  <c r="F18" i="43"/>
  <c r="E18" i="43"/>
  <c r="D18" i="43"/>
  <c r="C18" i="43"/>
  <c r="B18" i="43"/>
  <c r="A18" i="43"/>
  <c r="W17" i="43"/>
  <c r="U17" i="43"/>
  <c r="S17" i="43"/>
  <c r="Q17" i="43"/>
  <c r="P17" i="43"/>
  <c r="N17" i="43"/>
  <c r="R17" i="43" s="1"/>
  <c r="J17" i="43"/>
  <c r="I17" i="43"/>
  <c r="H17" i="43"/>
  <c r="G17" i="43"/>
  <c r="F17" i="43"/>
  <c r="E17" i="43"/>
  <c r="D17" i="43"/>
  <c r="C17" i="43"/>
  <c r="B17" i="43"/>
  <c r="A17" i="43"/>
  <c r="W16" i="43"/>
  <c r="U16" i="43"/>
  <c r="S16" i="43"/>
  <c r="Q16" i="43"/>
  <c r="P16" i="43"/>
  <c r="R16" i="43" s="1"/>
  <c r="N16" i="43"/>
  <c r="J16" i="43"/>
  <c r="I16" i="43"/>
  <c r="H16" i="43"/>
  <c r="G16" i="43"/>
  <c r="F16" i="43"/>
  <c r="E16" i="43"/>
  <c r="D16" i="43"/>
  <c r="C16" i="43"/>
  <c r="B16" i="43"/>
  <c r="A16" i="43"/>
  <c r="W15" i="43"/>
  <c r="U15" i="43"/>
  <c r="S15" i="43"/>
  <c r="Q15" i="43"/>
  <c r="P15" i="43"/>
  <c r="N15" i="43"/>
  <c r="R15" i="43" s="1"/>
  <c r="J15" i="43"/>
  <c r="I15" i="43"/>
  <c r="H15" i="43"/>
  <c r="G15" i="43"/>
  <c r="F15" i="43"/>
  <c r="E15" i="43"/>
  <c r="D15" i="43"/>
  <c r="C15" i="43"/>
  <c r="B15" i="43"/>
  <c r="A15" i="43"/>
  <c r="W14" i="43"/>
  <c r="U14" i="43"/>
  <c r="S14" i="43"/>
  <c r="Q14" i="43"/>
  <c r="P14" i="43"/>
  <c r="N14" i="43"/>
  <c r="R14" i="43" s="1"/>
  <c r="J14" i="43"/>
  <c r="I14" i="43"/>
  <c r="H14" i="43"/>
  <c r="G14" i="43"/>
  <c r="F14" i="43"/>
  <c r="E14" i="43"/>
  <c r="D14" i="43"/>
  <c r="C14" i="43"/>
  <c r="B14" i="43"/>
  <c r="A14" i="43"/>
  <c r="W13" i="43"/>
  <c r="U13" i="43"/>
  <c r="S13" i="43"/>
  <c r="Q13" i="43"/>
  <c r="P13" i="43"/>
  <c r="R13" i="43" s="1"/>
  <c r="N13" i="43"/>
  <c r="J13" i="43"/>
  <c r="I13" i="43"/>
  <c r="H13" i="43"/>
  <c r="G13" i="43"/>
  <c r="F13" i="43"/>
  <c r="E13" i="43"/>
  <c r="D13" i="43"/>
  <c r="C13" i="43"/>
  <c r="B13" i="43"/>
  <c r="A13" i="43"/>
  <c r="W12" i="43"/>
  <c r="U12" i="43"/>
  <c r="S12" i="43"/>
  <c r="Q12" i="43"/>
  <c r="P12" i="43"/>
  <c r="N12" i="43"/>
  <c r="R12" i="43" s="1"/>
  <c r="J12" i="43"/>
  <c r="I12" i="43"/>
  <c r="H12" i="43"/>
  <c r="G12" i="43"/>
  <c r="F12" i="43"/>
  <c r="E12" i="43"/>
  <c r="D12" i="43"/>
  <c r="C12" i="43"/>
  <c r="B12" i="43"/>
  <c r="A12" i="43"/>
  <c r="W11" i="43"/>
  <c r="U11" i="43"/>
  <c r="S11" i="43"/>
  <c r="Q11" i="43"/>
  <c r="P11" i="43"/>
  <c r="N11" i="43"/>
  <c r="R11" i="43" s="1"/>
  <c r="J11" i="43"/>
  <c r="I11" i="43"/>
  <c r="H11" i="43"/>
  <c r="G11" i="43"/>
  <c r="F11" i="43"/>
  <c r="E11" i="43"/>
  <c r="D11" i="43"/>
  <c r="C11" i="43"/>
  <c r="B11" i="43"/>
  <c r="A11" i="43"/>
  <c r="W10" i="43"/>
  <c r="W26" i="43" s="1"/>
  <c r="U10" i="43"/>
  <c r="S10" i="43"/>
  <c r="S26" i="43" s="1"/>
  <c r="Q10" i="43"/>
  <c r="P10" i="43"/>
  <c r="R10" i="43" s="1"/>
  <c r="N10" i="43"/>
  <c r="J10" i="43"/>
  <c r="I10" i="43"/>
  <c r="H10" i="43"/>
  <c r="G10" i="43"/>
  <c r="F10" i="43"/>
  <c r="E10" i="43"/>
  <c r="D10" i="43"/>
  <c r="C10" i="43"/>
  <c r="B10" i="43"/>
  <c r="A10" i="43"/>
  <c r="R35" i="47" l="1"/>
  <c r="R39" i="47"/>
  <c r="T13" i="45"/>
  <c r="U39" i="45"/>
  <c r="T15" i="45"/>
  <c r="V12" i="45"/>
  <c r="X12" i="45"/>
  <c r="T10" i="45"/>
  <c r="Q35" i="45"/>
  <c r="S39" i="45"/>
  <c r="V13" i="45"/>
  <c r="X15" i="45"/>
  <c r="V16" i="45"/>
  <c r="X16" i="45"/>
  <c r="X22" i="45"/>
  <c r="X28" i="45"/>
  <c r="V28" i="45"/>
  <c r="T28" i="45"/>
  <c r="P35" i="45"/>
  <c r="P39" i="45"/>
  <c r="W39" i="45"/>
  <c r="W35" i="45"/>
  <c r="U26" i="43"/>
  <c r="S31" i="43"/>
  <c r="Q31" i="43"/>
  <c r="Q33" i="43" s="1"/>
  <c r="X11" i="43"/>
  <c r="T11" i="43"/>
  <c r="V11" i="43"/>
  <c r="T24" i="43"/>
  <c r="X24" i="43"/>
  <c r="V24" i="43"/>
  <c r="T20" i="43"/>
  <c r="X20" i="43"/>
  <c r="V20" i="43"/>
  <c r="T23" i="43"/>
  <c r="X23" i="43"/>
  <c r="V23" i="43"/>
  <c r="T15" i="43"/>
  <c r="X15" i="43"/>
  <c r="V15" i="43"/>
  <c r="S33" i="43"/>
  <c r="S37" i="43"/>
  <c r="X14" i="43"/>
  <c r="T14" i="43"/>
  <c r="V14" i="43"/>
  <c r="X21" i="43"/>
  <c r="T21" i="43"/>
  <c r="V21" i="43"/>
  <c r="X13" i="43"/>
  <c r="V13" i="43"/>
  <c r="T13" i="43"/>
  <c r="X19" i="43"/>
  <c r="V19" i="43"/>
  <c r="T19" i="43"/>
  <c r="X22" i="43"/>
  <c r="V22" i="43"/>
  <c r="T22" i="43"/>
  <c r="X25" i="43"/>
  <c r="V25" i="43"/>
  <c r="T25" i="43"/>
  <c r="X18" i="43"/>
  <c r="T18" i="43"/>
  <c r="V18" i="43"/>
  <c r="X10" i="43"/>
  <c r="V10" i="43"/>
  <c r="T10" i="43"/>
  <c r="R26" i="43"/>
  <c r="T17" i="43"/>
  <c r="X17" i="43"/>
  <c r="V17" i="43"/>
  <c r="X12" i="43"/>
  <c r="T12" i="43"/>
  <c r="V12" i="43"/>
  <c r="X16" i="43"/>
  <c r="V16" i="43"/>
  <c r="T16" i="43"/>
  <c r="P26" i="43"/>
  <c r="Q26" i="43"/>
  <c r="U31" i="43"/>
  <c r="W31" i="43"/>
  <c r="P31" i="43"/>
  <c r="A24" i="41"/>
  <c r="B24" i="41"/>
  <c r="C24" i="41"/>
  <c r="D24" i="41"/>
  <c r="E24" i="41"/>
  <c r="F24" i="41"/>
  <c r="G24" i="41"/>
  <c r="H24" i="41"/>
  <c r="I24" i="41"/>
  <c r="J24" i="41"/>
  <c r="N24" i="41"/>
  <c r="R24" i="41" s="1"/>
  <c r="P24" i="41"/>
  <c r="Q24" i="41"/>
  <c r="S24" i="41"/>
  <c r="U24" i="41"/>
  <c r="W24" i="41"/>
  <c r="A25" i="41"/>
  <c r="B25" i="41"/>
  <c r="C25" i="41"/>
  <c r="D25" i="41"/>
  <c r="E25" i="41"/>
  <c r="F25" i="41"/>
  <c r="G25" i="41"/>
  <c r="H25" i="41"/>
  <c r="I25" i="41"/>
  <c r="J25" i="41"/>
  <c r="N25" i="41"/>
  <c r="P25" i="41"/>
  <c r="Q25" i="41"/>
  <c r="R25" i="41"/>
  <c r="V25" i="41" s="1"/>
  <c r="S25" i="41"/>
  <c r="T25" i="41"/>
  <c r="U25" i="41"/>
  <c r="W25" i="41"/>
  <c r="Q26" i="42"/>
  <c r="W32" i="41" s="1"/>
  <c r="P26" i="42"/>
  <c r="U32" i="41" s="1"/>
  <c r="O26" i="42"/>
  <c r="S32" i="41" s="1"/>
  <c r="N26" i="42"/>
  <c r="Q32" i="41" s="1"/>
  <c r="M26" i="42"/>
  <c r="W23" i="41"/>
  <c r="U23" i="41"/>
  <c r="S23" i="41"/>
  <c r="Q23" i="41"/>
  <c r="P23" i="41"/>
  <c r="N23" i="41"/>
  <c r="J23" i="41"/>
  <c r="I23" i="41"/>
  <c r="H23" i="41"/>
  <c r="G23" i="41"/>
  <c r="F23" i="41"/>
  <c r="E23" i="41"/>
  <c r="D23" i="41"/>
  <c r="C23" i="41"/>
  <c r="B23" i="41"/>
  <c r="A23" i="41"/>
  <c r="W22" i="41"/>
  <c r="U22" i="41"/>
  <c r="S22" i="41"/>
  <c r="Q22" i="41"/>
  <c r="P22" i="41"/>
  <c r="N22" i="41"/>
  <c r="J22" i="41"/>
  <c r="I22" i="41"/>
  <c r="H22" i="41"/>
  <c r="G22" i="41"/>
  <c r="F22" i="41"/>
  <c r="E22" i="41"/>
  <c r="D22" i="41"/>
  <c r="C22" i="41"/>
  <c r="B22" i="41"/>
  <c r="A22" i="41"/>
  <c r="W21" i="41"/>
  <c r="U21" i="41"/>
  <c r="S21" i="41"/>
  <c r="Q21" i="41"/>
  <c r="P21" i="41"/>
  <c r="N21" i="41"/>
  <c r="J21" i="41"/>
  <c r="I21" i="41"/>
  <c r="H21" i="41"/>
  <c r="G21" i="41"/>
  <c r="F21" i="41"/>
  <c r="E21" i="41"/>
  <c r="D21" i="41"/>
  <c r="C21" i="41"/>
  <c r="B21" i="41"/>
  <c r="A21" i="41"/>
  <c r="W20" i="41"/>
  <c r="U20" i="41"/>
  <c r="S20" i="41"/>
  <c r="Q20" i="41"/>
  <c r="P20" i="41"/>
  <c r="N20" i="41"/>
  <c r="J20" i="41"/>
  <c r="I20" i="41"/>
  <c r="H20" i="41"/>
  <c r="G20" i="41"/>
  <c r="F20" i="41"/>
  <c r="E20" i="41"/>
  <c r="D20" i="41"/>
  <c r="C20" i="41"/>
  <c r="B20" i="41"/>
  <c r="A20" i="41"/>
  <c r="W19" i="41"/>
  <c r="U19" i="41"/>
  <c r="S19" i="41"/>
  <c r="Q19" i="41"/>
  <c r="P19" i="41"/>
  <c r="N19" i="41"/>
  <c r="J19" i="41"/>
  <c r="I19" i="41"/>
  <c r="H19" i="41"/>
  <c r="G19" i="41"/>
  <c r="F19" i="41"/>
  <c r="E19" i="41"/>
  <c r="D19" i="41"/>
  <c r="C19" i="41"/>
  <c r="B19" i="41"/>
  <c r="A19" i="41"/>
  <c r="W18" i="41"/>
  <c r="U18" i="41"/>
  <c r="S18" i="41"/>
  <c r="Q18" i="41"/>
  <c r="R18" i="41" s="1"/>
  <c r="P18" i="41"/>
  <c r="N18" i="41"/>
  <c r="J18" i="41"/>
  <c r="I18" i="41"/>
  <c r="H18" i="41"/>
  <c r="G18" i="41"/>
  <c r="F18" i="41"/>
  <c r="E18" i="41"/>
  <c r="D18" i="41"/>
  <c r="C18" i="41"/>
  <c r="B18" i="41"/>
  <c r="A18" i="41"/>
  <c r="W17" i="41"/>
  <c r="U17" i="41"/>
  <c r="S17" i="41"/>
  <c r="Q17" i="41"/>
  <c r="P17" i="41"/>
  <c r="N17" i="41"/>
  <c r="J17" i="41"/>
  <c r="I17" i="41"/>
  <c r="H17" i="41"/>
  <c r="G17" i="41"/>
  <c r="F17" i="41"/>
  <c r="E17" i="41"/>
  <c r="D17" i="41"/>
  <c r="C17" i="41"/>
  <c r="B17" i="41"/>
  <c r="A17" i="41"/>
  <c r="W16" i="41"/>
  <c r="U16" i="41"/>
  <c r="S16" i="41"/>
  <c r="Q16" i="41"/>
  <c r="P16" i="41"/>
  <c r="N16" i="41"/>
  <c r="J16" i="41"/>
  <c r="I16" i="41"/>
  <c r="H16" i="41"/>
  <c r="G16" i="41"/>
  <c r="F16" i="41"/>
  <c r="E16" i="41"/>
  <c r="D16" i="41"/>
  <c r="C16" i="41"/>
  <c r="B16" i="41"/>
  <c r="A16" i="41"/>
  <c r="W15" i="41"/>
  <c r="U15" i="41"/>
  <c r="S15" i="41"/>
  <c r="Q15" i="41"/>
  <c r="P15" i="41"/>
  <c r="N15" i="41"/>
  <c r="J15" i="41"/>
  <c r="I15" i="41"/>
  <c r="H15" i="41"/>
  <c r="G15" i="41"/>
  <c r="F15" i="41"/>
  <c r="E15" i="41"/>
  <c r="D15" i="41"/>
  <c r="C15" i="41"/>
  <c r="B15" i="41"/>
  <c r="A15" i="41"/>
  <c r="W14" i="41"/>
  <c r="U14" i="41"/>
  <c r="S14" i="41"/>
  <c r="Q14" i="41"/>
  <c r="P14" i="41"/>
  <c r="N14" i="41"/>
  <c r="J14" i="41"/>
  <c r="I14" i="41"/>
  <c r="H14" i="41"/>
  <c r="G14" i="41"/>
  <c r="F14" i="41"/>
  <c r="E14" i="41"/>
  <c r="D14" i="41"/>
  <c r="C14" i="41"/>
  <c r="B14" i="41"/>
  <c r="A14" i="41"/>
  <c r="W13" i="41"/>
  <c r="U13" i="41"/>
  <c r="S13" i="41"/>
  <c r="Q13" i="41"/>
  <c r="P13" i="41"/>
  <c r="N13" i="41"/>
  <c r="J13" i="41"/>
  <c r="I13" i="41"/>
  <c r="H13" i="41"/>
  <c r="G13" i="41"/>
  <c r="F13" i="41"/>
  <c r="E13" i="41"/>
  <c r="D13" i="41"/>
  <c r="C13" i="41"/>
  <c r="B13" i="41"/>
  <c r="A13" i="41"/>
  <c r="W12" i="41"/>
  <c r="U12" i="41"/>
  <c r="S12" i="41"/>
  <c r="Q12" i="41"/>
  <c r="P12" i="41"/>
  <c r="N12" i="41"/>
  <c r="J12" i="41"/>
  <c r="I12" i="41"/>
  <c r="H12" i="41"/>
  <c r="G12" i="41"/>
  <c r="F12" i="41"/>
  <c r="E12" i="41"/>
  <c r="D12" i="41"/>
  <c r="C12" i="41"/>
  <c r="B12" i="41"/>
  <c r="A12" i="41"/>
  <c r="W11" i="41"/>
  <c r="U11" i="41"/>
  <c r="S11" i="41"/>
  <c r="Q11" i="41"/>
  <c r="P11" i="41"/>
  <c r="N11" i="41"/>
  <c r="J11" i="41"/>
  <c r="I11" i="41"/>
  <c r="H11" i="41"/>
  <c r="G11" i="41"/>
  <c r="F11" i="41"/>
  <c r="E11" i="41"/>
  <c r="D11" i="41"/>
  <c r="C11" i="41"/>
  <c r="B11" i="41"/>
  <c r="A11" i="41"/>
  <c r="W10" i="41"/>
  <c r="U10" i="41"/>
  <c r="S10" i="41"/>
  <c r="Q10" i="41"/>
  <c r="P10" i="41"/>
  <c r="N10" i="41"/>
  <c r="J10" i="41"/>
  <c r="I10" i="41"/>
  <c r="H10" i="41"/>
  <c r="G10" i="41"/>
  <c r="F10" i="41"/>
  <c r="E10" i="41"/>
  <c r="D10" i="41"/>
  <c r="C10" i="41"/>
  <c r="B10" i="41"/>
  <c r="A10" i="41"/>
  <c r="R35" i="45" l="1"/>
  <c r="R39" i="45"/>
  <c r="P33" i="43"/>
  <c r="P37" i="43"/>
  <c r="W37" i="43"/>
  <c r="W33" i="43"/>
  <c r="U37" i="43"/>
  <c r="U33" i="43"/>
  <c r="R31" i="43"/>
  <c r="T26" i="43"/>
  <c r="V26" i="43"/>
  <c r="X26" i="43"/>
  <c r="T24" i="41"/>
  <c r="V24" i="41"/>
  <c r="X24" i="41"/>
  <c r="X25" i="41"/>
  <c r="R21" i="41"/>
  <c r="R32" i="41"/>
  <c r="P31" i="41"/>
  <c r="P37" i="41" s="1"/>
  <c r="S31" i="41"/>
  <c r="S37" i="41" s="1"/>
  <c r="R10" i="41"/>
  <c r="X10" i="41" s="1"/>
  <c r="R13" i="41"/>
  <c r="X13" i="41" s="1"/>
  <c r="R16" i="41"/>
  <c r="T16" i="41" s="1"/>
  <c r="R19" i="41"/>
  <c r="R22" i="41"/>
  <c r="T22" i="41" s="1"/>
  <c r="Q31" i="41"/>
  <c r="Q33" i="41" s="1"/>
  <c r="R15" i="41"/>
  <c r="V15" i="41" s="1"/>
  <c r="S26" i="41"/>
  <c r="R12" i="41"/>
  <c r="T12" i="41" s="1"/>
  <c r="U26" i="41"/>
  <c r="R11" i="41"/>
  <c r="T11" i="41" s="1"/>
  <c r="R14" i="41"/>
  <c r="X14" i="41" s="1"/>
  <c r="R17" i="41"/>
  <c r="V17" i="41" s="1"/>
  <c r="R20" i="41"/>
  <c r="X20" i="41" s="1"/>
  <c r="R23" i="41"/>
  <c r="X23" i="41" s="1"/>
  <c r="W26" i="41"/>
  <c r="V21" i="41"/>
  <c r="T21" i="41"/>
  <c r="X21" i="41"/>
  <c r="V22" i="41"/>
  <c r="X22" i="41"/>
  <c r="V18" i="41"/>
  <c r="T18" i="41"/>
  <c r="X18" i="41"/>
  <c r="V19" i="41"/>
  <c r="X19" i="41"/>
  <c r="T19" i="41"/>
  <c r="X17" i="41"/>
  <c r="X15" i="41"/>
  <c r="P26" i="41"/>
  <c r="Q26" i="41"/>
  <c r="W31" i="41"/>
  <c r="U31" i="41"/>
  <c r="P32" i="41"/>
  <c r="Q25" i="40"/>
  <c r="P25" i="40"/>
  <c r="O25" i="40"/>
  <c r="N25" i="40"/>
  <c r="M25" i="40"/>
  <c r="W31" i="39"/>
  <c r="U31" i="39"/>
  <c r="S31" i="39"/>
  <c r="R31" i="39"/>
  <c r="Q31" i="39"/>
  <c r="P31" i="39"/>
  <c r="U30" i="39"/>
  <c r="U32" i="39" s="1"/>
  <c r="Q25" i="39"/>
  <c r="W24" i="39"/>
  <c r="U24" i="39"/>
  <c r="S24" i="39"/>
  <c r="Q24" i="39"/>
  <c r="P24" i="39"/>
  <c r="N24" i="39"/>
  <c r="R24" i="39" s="1"/>
  <c r="J24" i="39"/>
  <c r="I24" i="39"/>
  <c r="H24" i="39"/>
  <c r="G24" i="39"/>
  <c r="F24" i="39"/>
  <c r="E24" i="39"/>
  <c r="D24" i="39"/>
  <c r="C24" i="39"/>
  <c r="B24" i="39"/>
  <c r="A24" i="39"/>
  <c r="W23" i="39"/>
  <c r="U23" i="39"/>
  <c r="S23" i="39"/>
  <c r="Q23" i="39"/>
  <c r="P23" i="39"/>
  <c r="N23" i="39"/>
  <c r="R23" i="39" s="1"/>
  <c r="J23" i="39"/>
  <c r="I23" i="39"/>
  <c r="H23" i="39"/>
  <c r="G23" i="39"/>
  <c r="F23" i="39"/>
  <c r="E23" i="39"/>
  <c r="D23" i="39"/>
  <c r="C23" i="39"/>
  <c r="B23" i="39"/>
  <c r="A23" i="39"/>
  <c r="W22" i="39"/>
  <c r="U22" i="39"/>
  <c r="S22" i="39"/>
  <c r="R22" i="39"/>
  <c r="X22" i="39" s="1"/>
  <c r="Q22" i="39"/>
  <c r="P22" i="39"/>
  <c r="N22" i="39"/>
  <c r="J22" i="39"/>
  <c r="I22" i="39"/>
  <c r="H22" i="39"/>
  <c r="G22" i="39"/>
  <c r="F22" i="39"/>
  <c r="E22" i="39"/>
  <c r="D22" i="39"/>
  <c r="C22" i="39"/>
  <c r="B22" i="39"/>
  <c r="A22" i="39"/>
  <c r="W21" i="39"/>
  <c r="U21" i="39"/>
  <c r="S21" i="39"/>
  <c r="Q21" i="39"/>
  <c r="P21" i="39"/>
  <c r="N21" i="39"/>
  <c r="R21" i="39" s="1"/>
  <c r="J21" i="39"/>
  <c r="I21" i="39"/>
  <c r="H21" i="39"/>
  <c r="G21" i="39"/>
  <c r="F21" i="39"/>
  <c r="E21" i="39"/>
  <c r="D21" i="39"/>
  <c r="C21" i="39"/>
  <c r="B21" i="39"/>
  <c r="A21" i="39"/>
  <c r="W20" i="39"/>
  <c r="U20" i="39"/>
  <c r="S20" i="39"/>
  <c r="Q20" i="39"/>
  <c r="P20" i="39"/>
  <c r="N20" i="39"/>
  <c r="R20" i="39" s="1"/>
  <c r="J20" i="39"/>
  <c r="I20" i="39"/>
  <c r="H20" i="39"/>
  <c r="G20" i="39"/>
  <c r="F20" i="39"/>
  <c r="E20" i="39"/>
  <c r="D20" i="39"/>
  <c r="C20" i="39"/>
  <c r="B20" i="39"/>
  <c r="A20" i="39"/>
  <c r="W19" i="39"/>
  <c r="U19" i="39"/>
  <c r="S19" i="39"/>
  <c r="R19" i="39"/>
  <c r="X19" i="39" s="1"/>
  <c r="Q19" i="39"/>
  <c r="P19" i="39"/>
  <c r="N19" i="39"/>
  <c r="J19" i="39"/>
  <c r="I19" i="39"/>
  <c r="H19" i="39"/>
  <c r="G19" i="39"/>
  <c r="F19" i="39"/>
  <c r="E19" i="39"/>
  <c r="D19" i="39"/>
  <c r="C19" i="39"/>
  <c r="B19" i="39"/>
  <c r="A19" i="39"/>
  <c r="W18" i="39"/>
  <c r="U18" i="39"/>
  <c r="S18" i="39"/>
  <c r="Q18" i="39"/>
  <c r="P18" i="39"/>
  <c r="N18" i="39"/>
  <c r="R18" i="39" s="1"/>
  <c r="J18" i="39"/>
  <c r="I18" i="39"/>
  <c r="H18" i="39"/>
  <c r="G18" i="39"/>
  <c r="F18" i="39"/>
  <c r="E18" i="39"/>
  <c r="D18" i="39"/>
  <c r="C18" i="39"/>
  <c r="B18" i="39"/>
  <c r="A18" i="39"/>
  <c r="W17" i="39"/>
  <c r="U17" i="39"/>
  <c r="S17" i="39"/>
  <c r="Q17" i="39"/>
  <c r="P17" i="39"/>
  <c r="N17" i="39"/>
  <c r="R17" i="39" s="1"/>
  <c r="J17" i="39"/>
  <c r="I17" i="39"/>
  <c r="H17" i="39"/>
  <c r="G17" i="39"/>
  <c r="F17" i="39"/>
  <c r="E17" i="39"/>
  <c r="D17" i="39"/>
  <c r="C17" i="39"/>
  <c r="B17" i="39"/>
  <c r="A17" i="39"/>
  <c r="W16" i="39"/>
  <c r="U16" i="39"/>
  <c r="S16" i="39"/>
  <c r="R16" i="39"/>
  <c r="X16" i="39" s="1"/>
  <c r="Q16" i="39"/>
  <c r="P16" i="39"/>
  <c r="N16" i="39"/>
  <c r="J16" i="39"/>
  <c r="I16" i="39"/>
  <c r="H16" i="39"/>
  <c r="G16" i="39"/>
  <c r="F16" i="39"/>
  <c r="E16" i="39"/>
  <c r="D16" i="39"/>
  <c r="C16" i="39"/>
  <c r="B16" i="39"/>
  <c r="A16" i="39"/>
  <c r="W15" i="39"/>
  <c r="U15" i="39"/>
  <c r="S15" i="39"/>
  <c r="Q15" i="39"/>
  <c r="P15" i="39"/>
  <c r="N15" i="39"/>
  <c r="R15" i="39" s="1"/>
  <c r="J15" i="39"/>
  <c r="I15" i="39"/>
  <c r="H15" i="39"/>
  <c r="G15" i="39"/>
  <c r="F15" i="39"/>
  <c r="E15" i="39"/>
  <c r="D15" i="39"/>
  <c r="C15" i="39"/>
  <c r="B15" i="39"/>
  <c r="A15" i="39"/>
  <c r="W14" i="39"/>
  <c r="U14" i="39"/>
  <c r="S14" i="39"/>
  <c r="Q14" i="39"/>
  <c r="P14" i="39"/>
  <c r="N14" i="39"/>
  <c r="R14" i="39" s="1"/>
  <c r="J14" i="39"/>
  <c r="I14" i="39"/>
  <c r="H14" i="39"/>
  <c r="G14" i="39"/>
  <c r="F14" i="39"/>
  <c r="E14" i="39"/>
  <c r="D14" i="39"/>
  <c r="C14" i="39"/>
  <c r="B14" i="39"/>
  <c r="A14" i="39"/>
  <c r="W13" i="39"/>
  <c r="U13" i="39"/>
  <c r="S13" i="39"/>
  <c r="R13" i="39"/>
  <c r="X13" i="39" s="1"/>
  <c r="Q13" i="39"/>
  <c r="P13" i="39"/>
  <c r="N13" i="39"/>
  <c r="J13" i="39"/>
  <c r="I13" i="39"/>
  <c r="H13" i="39"/>
  <c r="G13" i="39"/>
  <c r="F13" i="39"/>
  <c r="E13" i="39"/>
  <c r="D13" i="39"/>
  <c r="C13" i="39"/>
  <c r="B13" i="39"/>
  <c r="A13" i="39"/>
  <c r="W12" i="39"/>
  <c r="U12" i="39"/>
  <c r="S12" i="39"/>
  <c r="Q12" i="39"/>
  <c r="P12" i="39"/>
  <c r="N12" i="39"/>
  <c r="R12" i="39" s="1"/>
  <c r="J12" i="39"/>
  <c r="I12" i="39"/>
  <c r="H12" i="39"/>
  <c r="G12" i="39"/>
  <c r="F12" i="39"/>
  <c r="E12" i="39"/>
  <c r="D12" i="39"/>
  <c r="C12" i="39"/>
  <c r="B12" i="39"/>
  <c r="A12" i="39"/>
  <c r="W11" i="39"/>
  <c r="U11" i="39"/>
  <c r="S11" i="39"/>
  <c r="Q11" i="39"/>
  <c r="P11" i="39"/>
  <c r="N11" i="39"/>
  <c r="R11" i="39" s="1"/>
  <c r="J11" i="39"/>
  <c r="I11" i="39"/>
  <c r="H11" i="39"/>
  <c r="G11" i="39"/>
  <c r="F11" i="39"/>
  <c r="E11" i="39"/>
  <c r="D11" i="39"/>
  <c r="C11" i="39"/>
  <c r="B11" i="39"/>
  <c r="A11" i="39"/>
  <c r="W10" i="39"/>
  <c r="W25" i="39" s="1"/>
  <c r="U10" i="39"/>
  <c r="U25" i="39" s="1"/>
  <c r="S10" i="39"/>
  <c r="S30" i="39" s="1"/>
  <c r="R10" i="39"/>
  <c r="X10" i="39" s="1"/>
  <c r="Q10" i="39"/>
  <c r="Q30" i="39" s="1"/>
  <c r="Q32" i="39" s="1"/>
  <c r="P10" i="39"/>
  <c r="P25" i="39" s="1"/>
  <c r="N10" i="39"/>
  <c r="J10" i="39"/>
  <c r="I10" i="39"/>
  <c r="H10" i="39"/>
  <c r="G10" i="39"/>
  <c r="F10" i="39"/>
  <c r="E10" i="39"/>
  <c r="D10" i="39"/>
  <c r="C10" i="39"/>
  <c r="B10" i="39"/>
  <c r="A10" i="39"/>
  <c r="R33" i="43" l="1"/>
  <c r="R37" i="43"/>
  <c r="S33" i="41"/>
  <c r="T15" i="41"/>
  <c r="V12" i="41"/>
  <c r="T17" i="41"/>
  <c r="V16" i="41"/>
  <c r="X16" i="41"/>
  <c r="T10" i="41"/>
  <c r="T23" i="41"/>
  <c r="V10" i="41"/>
  <c r="V23" i="41"/>
  <c r="T14" i="41"/>
  <c r="P33" i="41"/>
  <c r="T13" i="41"/>
  <c r="V13" i="41"/>
  <c r="V11" i="41"/>
  <c r="V20" i="41"/>
  <c r="X11" i="41"/>
  <c r="T20" i="41"/>
  <c r="R26" i="41"/>
  <c r="T26" i="41" s="1"/>
  <c r="V14" i="41"/>
  <c r="X12" i="41"/>
  <c r="R31" i="41"/>
  <c r="X26" i="41"/>
  <c r="U37" i="41"/>
  <c r="U33" i="41"/>
  <c r="W37" i="41"/>
  <c r="W33" i="41"/>
  <c r="X12" i="39"/>
  <c r="V12" i="39"/>
  <c r="T12" i="39"/>
  <c r="T23" i="39"/>
  <c r="V23" i="39"/>
  <c r="X23" i="39"/>
  <c r="X15" i="39"/>
  <c r="V15" i="39"/>
  <c r="T15" i="39"/>
  <c r="X18" i="39"/>
  <c r="V18" i="39"/>
  <c r="T18" i="39"/>
  <c r="X21" i="39"/>
  <c r="V21" i="39"/>
  <c r="T21" i="39"/>
  <c r="T20" i="39"/>
  <c r="V20" i="39"/>
  <c r="X20" i="39"/>
  <c r="X24" i="39"/>
  <c r="V24" i="39"/>
  <c r="T24" i="39"/>
  <c r="S32" i="39"/>
  <c r="S36" i="39"/>
  <c r="T11" i="39"/>
  <c r="V11" i="39"/>
  <c r="X11" i="39"/>
  <c r="T14" i="39"/>
  <c r="X14" i="39"/>
  <c r="V14" i="39"/>
  <c r="T17" i="39"/>
  <c r="X17" i="39"/>
  <c r="V17" i="39"/>
  <c r="R25" i="39"/>
  <c r="W30" i="39"/>
  <c r="T10" i="39"/>
  <c r="T13" i="39"/>
  <c r="T16" i="39"/>
  <c r="T19" i="39"/>
  <c r="T22" i="39"/>
  <c r="S25" i="39"/>
  <c r="V10" i="39"/>
  <c r="V13" i="39"/>
  <c r="V16" i="39"/>
  <c r="V19" i="39"/>
  <c r="V22" i="39"/>
  <c r="U36" i="39"/>
  <c r="P30" i="39"/>
  <c r="W29" i="37"/>
  <c r="U29" i="37"/>
  <c r="S29" i="37"/>
  <c r="R29" i="37"/>
  <c r="Q29" i="37"/>
  <c r="P29" i="37"/>
  <c r="W11" i="37"/>
  <c r="W12" i="37"/>
  <c r="W13" i="37"/>
  <c r="W14" i="37"/>
  <c r="W15" i="37"/>
  <c r="W16" i="37"/>
  <c r="W17" i="37"/>
  <c r="W18" i="37"/>
  <c r="W19" i="37"/>
  <c r="W20" i="37"/>
  <c r="W21" i="37"/>
  <c r="W22" i="37"/>
  <c r="W10" i="37"/>
  <c r="U11" i="37"/>
  <c r="U23" i="37" s="1"/>
  <c r="U12" i="37"/>
  <c r="U13" i="37"/>
  <c r="U14" i="37"/>
  <c r="U15" i="37"/>
  <c r="U16" i="37"/>
  <c r="U17" i="37"/>
  <c r="U18" i="37"/>
  <c r="U19" i="37"/>
  <c r="U20" i="37"/>
  <c r="U21" i="37"/>
  <c r="U22" i="37"/>
  <c r="U10" i="37"/>
  <c r="S11" i="37"/>
  <c r="S12" i="37"/>
  <c r="S13" i="37"/>
  <c r="S14" i="37"/>
  <c r="S15" i="37"/>
  <c r="S16" i="37"/>
  <c r="S17" i="37"/>
  <c r="S18" i="37"/>
  <c r="S19" i="37"/>
  <c r="S20" i="37"/>
  <c r="S21" i="37"/>
  <c r="S22" i="37"/>
  <c r="S10" i="37"/>
  <c r="R10" i="37"/>
  <c r="Q11" i="37"/>
  <c r="Q12" i="37"/>
  <c r="Q13" i="37"/>
  <c r="Q14" i="37"/>
  <c r="Q15" i="37"/>
  <c r="Q16" i="37"/>
  <c r="Q17" i="37"/>
  <c r="Q18" i="37"/>
  <c r="Q19" i="37"/>
  <c r="Q20" i="37"/>
  <c r="Q21" i="37"/>
  <c r="Q22" i="37"/>
  <c r="Q10" i="37"/>
  <c r="P11" i="37"/>
  <c r="P12" i="37"/>
  <c r="P13" i="37"/>
  <c r="P14" i="37"/>
  <c r="P15" i="37"/>
  <c r="P16" i="37"/>
  <c r="P17" i="37"/>
  <c r="P18" i="37"/>
  <c r="P19" i="37"/>
  <c r="P20" i="37"/>
  <c r="P21" i="37"/>
  <c r="P22" i="37"/>
  <c r="P10" i="37"/>
  <c r="M23" i="38"/>
  <c r="N23" i="38"/>
  <c r="O23" i="38"/>
  <c r="P23" i="38"/>
  <c r="Q23" i="38"/>
  <c r="V26" i="41" l="1"/>
  <c r="R33" i="41"/>
  <c r="R37" i="41"/>
  <c r="P32" i="39"/>
  <c r="P36" i="39"/>
  <c r="W36" i="39"/>
  <c r="W32" i="39"/>
  <c r="R30" i="39"/>
  <c r="X25" i="39"/>
  <c r="V25" i="39"/>
  <c r="T25" i="39"/>
  <c r="A11" i="37"/>
  <c r="B11" i="37"/>
  <c r="C11" i="37"/>
  <c r="D11" i="37"/>
  <c r="E11" i="37"/>
  <c r="F11" i="37"/>
  <c r="G11" i="37"/>
  <c r="H11" i="37"/>
  <c r="I11" i="37"/>
  <c r="J11" i="37"/>
  <c r="N11" i="37"/>
  <c r="A12" i="37"/>
  <c r="B12" i="37"/>
  <c r="C12" i="37"/>
  <c r="D12" i="37"/>
  <c r="E12" i="37"/>
  <c r="F12" i="37"/>
  <c r="G12" i="37"/>
  <c r="H12" i="37"/>
  <c r="I12" i="37"/>
  <c r="J12" i="37"/>
  <c r="N12" i="37"/>
  <c r="A13" i="37"/>
  <c r="B13" i="37"/>
  <c r="C13" i="37"/>
  <c r="D13" i="37"/>
  <c r="E13" i="37"/>
  <c r="F13" i="37"/>
  <c r="G13" i="37"/>
  <c r="H13" i="37"/>
  <c r="I13" i="37"/>
  <c r="J13" i="37"/>
  <c r="N13" i="37"/>
  <c r="R13" i="37" s="1"/>
  <c r="A14" i="37"/>
  <c r="B14" i="37"/>
  <c r="C14" i="37"/>
  <c r="D14" i="37"/>
  <c r="E14" i="37"/>
  <c r="F14" i="37"/>
  <c r="G14" i="37"/>
  <c r="H14" i="37"/>
  <c r="I14" i="37"/>
  <c r="J14" i="37"/>
  <c r="N14" i="37"/>
  <c r="A15" i="37"/>
  <c r="B15" i="37"/>
  <c r="C15" i="37"/>
  <c r="D15" i="37"/>
  <c r="E15" i="37"/>
  <c r="F15" i="37"/>
  <c r="G15" i="37"/>
  <c r="H15" i="37"/>
  <c r="I15" i="37"/>
  <c r="J15" i="37"/>
  <c r="N15" i="37"/>
  <c r="A16" i="37"/>
  <c r="B16" i="37"/>
  <c r="C16" i="37"/>
  <c r="D16" i="37"/>
  <c r="E16" i="37"/>
  <c r="F16" i="37"/>
  <c r="G16" i="37"/>
  <c r="H16" i="37"/>
  <c r="I16" i="37"/>
  <c r="J16" i="37"/>
  <c r="N16" i="37"/>
  <c r="R16" i="37" s="1"/>
  <c r="A17" i="37"/>
  <c r="B17" i="37"/>
  <c r="C17" i="37"/>
  <c r="D17" i="37"/>
  <c r="E17" i="37"/>
  <c r="F17" i="37"/>
  <c r="G17" i="37"/>
  <c r="H17" i="37"/>
  <c r="I17" i="37"/>
  <c r="J17" i="37"/>
  <c r="N17" i="37"/>
  <c r="A18" i="37"/>
  <c r="B18" i="37"/>
  <c r="C18" i="37"/>
  <c r="D18" i="37"/>
  <c r="E18" i="37"/>
  <c r="F18" i="37"/>
  <c r="G18" i="37"/>
  <c r="H18" i="37"/>
  <c r="I18" i="37"/>
  <c r="J18" i="37"/>
  <c r="N18" i="37"/>
  <c r="A19" i="37"/>
  <c r="B19" i="37"/>
  <c r="C19" i="37"/>
  <c r="D19" i="37"/>
  <c r="E19" i="37"/>
  <c r="F19" i="37"/>
  <c r="G19" i="37"/>
  <c r="H19" i="37"/>
  <c r="I19" i="37"/>
  <c r="J19" i="37"/>
  <c r="N19" i="37"/>
  <c r="R19" i="37" s="1"/>
  <c r="A20" i="37"/>
  <c r="B20" i="37"/>
  <c r="C20" i="37"/>
  <c r="D20" i="37"/>
  <c r="E20" i="37"/>
  <c r="F20" i="37"/>
  <c r="G20" i="37"/>
  <c r="H20" i="37"/>
  <c r="I20" i="37"/>
  <c r="J20" i="37"/>
  <c r="N20" i="37"/>
  <c r="A21" i="37"/>
  <c r="B21" i="37"/>
  <c r="C21" i="37"/>
  <c r="D21" i="37"/>
  <c r="E21" i="37"/>
  <c r="F21" i="37"/>
  <c r="G21" i="37"/>
  <c r="H21" i="37"/>
  <c r="I21" i="37"/>
  <c r="J21" i="37"/>
  <c r="N21" i="37"/>
  <c r="A22" i="37"/>
  <c r="B22" i="37"/>
  <c r="C22" i="37"/>
  <c r="D22" i="37"/>
  <c r="E22" i="37"/>
  <c r="F22" i="37"/>
  <c r="G22" i="37"/>
  <c r="H22" i="37"/>
  <c r="I22" i="37"/>
  <c r="J22" i="37"/>
  <c r="N22" i="37"/>
  <c r="R22" i="37" s="1"/>
  <c r="J10" i="37"/>
  <c r="I10" i="37"/>
  <c r="H10" i="37"/>
  <c r="G10" i="37"/>
  <c r="F10" i="37"/>
  <c r="E10" i="37"/>
  <c r="D10" i="37"/>
  <c r="C10" i="37"/>
  <c r="B10" i="37"/>
  <c r="A10" i="37"/>
  <c r="N10" i="37"/>
  <c r="R32" i="39" l="1"/>
  <c r="R36" i="39"/>
  <c r="R12" i="37"/>
  <c r="T12" i="37" s="1"/>
  <c r="R18" i="37"/>
  <c r="X18" i="37" s="1"/>
  <c r="R21" i="37"/>
  <c r="X21" i="37" s="1"/>
  <c r="R15" i="37"/>
  <c r="V15" i="37" s="1"/>
  <c r="R11" i="37"/>
  <c r="T11" i="37" s="1"/>
  <c r="R20" i="37"/>
  <c r="T20" i="37" s="1"/>
  <c r="R17" i="37"/>
  <c r="T17" i="37" s="1"/>
  <c r="R14" i="37"/>
  <c r="X14" i="37" s="1"/>
  <c r="T19" i="37"/>
  <c r="V19" i="37"/>
  <c r="X19" i="37"/>
  <c r="T13" i="37"/>
  <c r="V13" i="37"/>
  <c r="X13" i="37"/>
  <c r="T22" i="37"/>
  <c r="V22" i="37"/>
  <c r="X22" i="37"/>
  <c r="T16" i="37"/>
  <c r="V16" i="37"/>
  <c r="X16" i="37"/>
  <c r="V21" i="37"/>
  <c r="V18" i="37"/>
  <c r="T18" i="37"/>
  <c r="Q23" i="37"/>
  <c r="S23" i="37"/>
  <c r="W23" i="37"/>
  <c r="T10" i="37"/>
  <c r="P23" i="37"/>
  <c r="P28" i="37"/>
  <c r="P34" i="37" s="1"/>
  <c r="Q28" i="37"/>
  <c r="Q30" i="37" s="1"/>
  <c r="S28" i="37"/>
  <c r="U28" i="37"/>
  <c r="W28" i="37"/>
  <c r="X12" i="37" l="1"/>
  <c r="V12" i="37"/>
  <c r="X11" i="37"/>
  <c r="V11" i="37"/>
  <c r="T14" i="37"/>
  <c r="X17" i="37"/>
  <c r="V20" i="37"/>
  <c r="V17" i="37"/>
  <c r="T15" i="37"/>
  <c r="X15" i="37"/>
  <c r="V14" i="37"/>
  <c r="T21" i="37"/>
  <c r="X20" i="37"/>
  <c r="P30" i="37"/>
  <c r="R28" i="37"/>
  <c r="R34" i="37" s="1"/>
  <c r="R23" i="37"/>
  <c r="X23" i="37" s="1"/>
  <c r="V10" i="37"/>
  <c r="X10" i="37"/>
  <c r="S34" i="37"/>
  <c r="S30" i="37"/>
  <c r="W34" i="37"/>
  <c r="W30" i="37"/>
  <c r="U34" i="37"/>
  <c r="U30" i="37"/>
  <c r="V23" i="37" l="1"/>
  <c r="T23" i="37"/>
  <c r="R30" i="37"/>
</calcChain>
</file>

<file path=xl/comments1.xml><?xml version="1.0" encoding="utf-8"?>
<comments xmlns="http://schemas.openxmlformats.org/spreadsheetml/2006/main">
  <authors>
    <author>LILIAN HATSUE YOSHIZAWA</author>
  </authors>
  <commentList>
    <comment ref="P33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  <comment ref="R33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</commentList>
</comments>
</file>

<file path=xl/comments2.xml><?xml version="1.0" encoding="utf-8"?>
<comments xmlns="http://schemas.openxmlformats.org/spreadsheetml/2006/main">
  <authors>
    <author>LILIAN HATSUE YOSHIZAWA</author>
  </authors>
  <commentList>
    <comment ref="P35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  <comment ref="R35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</commentList>
</comments>
</file>

<file path=xl/comments3.xml><?xml version="1.0" encoding="utf-8"?>
<comments xmlns="http://schemas.openxmlformats.org/spreadsheetml/2006/main">
  <authors>
    <author>LILIAN HATSUE YOSHIZAWA</author>
  </authors>
  <commentList>
    <comment ref="P36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  <comment ref="R36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</commentList>
</comments>
</file>

<file path=xl/comments4.xml><?xml version="1.0" encoding="utf-8"?>
<comments xmlns="http://schemas.openxmlformats.org/spreadsheetml/2006/main">
  <authors>
    <author>LILIAN HATSUE YOSHIZAWA</author>
  </authors>
  <commentList>
    <comment ref="P36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  <comment ref="R36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</commentList>
</comments>
</file>

<file path=xl/comments5.xml><?xml version="1.0" encoding="utf-8"?>
<comments xmlns="http://schemas.openxmlformats.org/spreadsheetml/2006/main">
  <authors>
    <author>LILIAN HATSUE YOSHIZAWA</author>
  </authors>
  <commentList>
    <comment ref="P38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  <comment ref="R38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</commentList>
</comments>
</file>

<file path=xl/comments6.xml><?xml version="1.0" encoding="utf-8"?>
<comments xmlns="http://schemas.openxmlformats.org/spreadsheetml/2006/main">
  <authors>
    <author>LILIAN HATSUE YOSHIZAWA</author>
  </authors>
  <commentList>
    <comment ref="P38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  <comment ref="R38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</commentList>
</comments>
</file>

<file path=xl/comments7.xml><?xml version="1.0" encoding="utf-8"?>
<comments xmlns="http://schemas.openxmlformats.org/spreadsheetml/2006/main">
  <authors>
    <author>LILIAN HATSUE YOSHIZAWA</author>
  </authors>
  <commentList>
    <comment ref="P43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  <comment ref="R43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</commentList>
</comments>
</file>

<file path=xl/comments8.xml><?xml version="1.0" encoding="utf-8"?>
<comments xmlns="http://schemas.openxmlformats.org/spreadsheetml/2006/main">
  <authors>
    <author>LILIAN HATSUE YOSHIZAWA</author>
  </authors>
  <commentList>
    <comment ref="P44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  <comment ref="R44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</commentList>
</comments>
</file>

<file path=xl/comments9.xml><?xml version="1.0" encoding="utf-8"?>
<comments xmlns="http://schemas.openxmlformats.org/spreadsheetml/2006/main">
  <authors>
    <author>LILIAN HATSUE YOSHIZAWA</author>
  </authors>
  <commentList>
    <comment ref="P45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  <comment ref="R45" authorId="0" shapeId="0">
      <text>
        <r>
          <rPr>
            <sz val="10"/>
            <color indexed="81"/>
            <rFont val="Segoe UI"/>
            <family val="2"/>
          </rPr>
          <t>=provisão recebida + destaque recebido. "Descentralização Líquida" considera ambos.</t>
        </r>
      </text>
    </comment>
  </commentList>
</comments>
</file>

<file path=xl/sharedStrings.xml><?xml version="1.0" encoding="utf-8"?>
<sst xmlns="http://schemas.openxmlformats.org/spreadsheetml/2006/main" count="2946" uniqueCount="183">
  <si>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</si>
  <si>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</si>
  <si>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</si>
  <si>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</si>
  <si>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</si>
  <si>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</si>
  <si>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</si>
  <si>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</si>
  <si>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</si>
  <si>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</si>
  <si>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</si>
  <si>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</si>
  <si>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</si>
  <si>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</si>
  <si>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4</t>
  </si>
  <si>
    <t>Páginas:</t>
  </si>
  <si>
    <t>UG Executora: 090017:JUSTICA FEDERAL DE PRIMEIRO GRAU - SP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</si>
  <si>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</si>
  <si>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</si>
  <si>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</si>
  <si>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</si>
  <si>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</si>
  <si>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</si>
  <si>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</si>
  <si>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</si>
  <si>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</si>
  <si>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</si>
  <si>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</si>
  <si>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</si>
  <si>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</si>
  <si>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</si>
  <si>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</si>
  <si>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</si>
  <si>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4257</t>
  </si>
  <si>
    <t>JULGAMENTO DE CAUSAS NA JUSTICA FEDERAL</t>
  </si>
  <si>
    <t>122</t>
  </si>
  <si>
    <t>09HB</t>
  </si>
  <si>
    <t>CONTRIBUICAO DA UNIAO, DE SUAS AUTARQUIAS E FUNDACOES PARA O</t>
  </si>
  <si>
    <t>20TP</t>
  </si>
  <si>
    <t>2004</t>
  </si>
  <si>
    <t>ASSISTENCIA MEDICA E ODONTOLOGICA AOS SERVIDORES CIVIS, EMPR</t>
  </si>
  <si>
    <t>2</t>
  </si>
  <si>
    <t>09</t>
  </si>
  <si>
    <t>272</t>
  </si>
  <si>
    <t>0181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</si>
  <si>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</si>
  <si>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</si>
  <si>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</si>
  <si>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</si>
  <si>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</si>
  <si>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</si>
  <si>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</si>
  <si>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</si>
  <si>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</si>
  <si>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</si>
  <si>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</si>
  <si>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</si>
  <si>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</si>
  <si>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</si>
  <si>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</si>
  <si>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</si>
  <si>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</si>
  <si>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</si>
  <si>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</si>
  <si>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</si>
  <si>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</si>
  <si>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</si>
  <si>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</si>
  <si>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</si>
  <si>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</si>
  <si>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</si>
  <si>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</si>
  <si>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</si>
  <si>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</si>
  <si>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</si>
  <si>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</si>
  <si>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</si>
  <si>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</si>
  <si>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</si>
  <si>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</si>
  <si>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</si>
  <si>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>090017 - SEÇÃO JUDICIÁRIA DE SÃO PAULO</t>
  </si>
  <si>
    <t>216H</t>
  </si>
  <si>
    <t>AJUDA DE CUSTO PARA MORADIA OU AUXILIO-MORADIA A AGENTES PUB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</si>
  <si>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</si>
  <si>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</si>
  <si>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</si>
  <si>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</si>
  <si>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</si>
  <si>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</si>
  <si>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846</t>
  </si>
  <si>
    <t>ATIVOS CIVIS DA UNIAO</t>
  </si>
  <si>
    <t>APOSENTADORIAS E PENSOES CIVIS DA UNIAO</t>
  </si>
  <si>
    <t>212B</t>
  </si>
  <si>
    <t>BENEFICIOS OBRIGATORIOS AOS SERVIDORES CIVIS, EMPREGADOS, MI</t>
  </si>
  <si>
    <t>DACO_ANEXOII_NOVO_FORMATO_UG_090017</t>
  </si>
  <si>
    <t>17</t>
  </si>
  <si>
    <t>DESTAQUE RECEBIDO</t>
  </si>
  <si>
    <t>28</t>
  </si>
  <si>
    <t>Saldo - Moeda Origem (Item Informação)</t>
  </si>
  <si>
    <t>0033</t>
  </si>
  <si>
    <t>PROGRAMA DE GESTAO E MANUTENCAO DO PODER JUDICIARIO</t>
  </si>
  <si>
    <t>63101</t>
  </si>
  <si>
    <t>ADVOCACIA-GERAL DA UNIAO - AGU</t>
  </si>
  <si>
    <t>03</t>
  </si>
  <si>
    <t>092</t>
  </si>
  <si>
    <t>2674</t>
  </si>
  <si>
    <t>REPRESENTACAO JUDICIAL E EXTRAJUDICIAL DA UNIAO E SUAS AUTAR</t>
  </si>
  <si>
    <t>219Z</t>
  </si>
  <si>
    <t>CONSERVACAO E RECUPERACAO DE ATIVOS DE INFRAESTRUTURA DA UNI</t>
  </si>
  <si>
    <t>0909</t>
  </si>
  <si>
    <t>OPERACOES ESPECIAIS: OUTROS ENCARGOS ESPECIAIS</t>
  </si>
  <si>
    <t>00S6</t>
  </si>
  <si>
    <t>1000</t>
  </si>
  <si>
    <t>RECURSOS LIVRES DA UNIAO</t>
  </si>
  <si>
    <t>1027</t>
  </si>
  <si>
    <t>SERV.AFETOS AS ATIVID.ESPECIFICAS DA JUSTICA</t>
  </si>
  <si>
    <t>331</t>
  </si>
  <si>
    <t>1056</t>
  </si>
  <si>
    <t>BENEFICIOS DO RPPS DA UNIAO</t>
  </si>
  <si>
    <t>SOMA TOTAL</t>
  </si>
  <si>
    <t xml:space="preserve">             2. Nas colunas relativas à execução, não incluir as despesas referentes aos restos a pagar do ano anterior.</t>
  </si>
  <si>
    <t>ROTINA CONOR</t>
  </si>
  <si>
    <t>CONSULTA SIAFI TELA PRETA:</t>
  </si>
  <si>
    <t>RELATÓRIOS TG:</t>
  </si>
  <si>
    <t>RELATÓRIO TESOURO</t>
  </si>
  <si>
    <t>DIFERENÇAS</t>
  </si>
  <si>
    <t>DESCENTR.LÍQUIDA</t>
  </si>
  <si>
    <t>EMP.EMIT.</t>
  </si>
  <si>
    <t>EMP.LIQUIDADOS</t>
  </si>
  <si>
    <t>EMP.PAGOS</t>
  </si>
  <si>
    <t>DESP.PAGAS</t>
  </si>
  <si>
    <t>DESP.LIQUIDADAS</t>
  </si>
  <si>
    <t>DESP.EMP.</t>
  </si>
  <si>
    <t>PROV.REC.-PROV.CONC.+DESP.REC.-DEST.CONC.</t>
  </si>
  <si>
    <t>DEST.REC.-DEST.CONC.</t>
  </si>
  <si>
    <t>PROV.REC.-PROV.CONC.</t>
  </si>
  <si>
    <t>BENEFICIO ESPECIAL - LEI N. 12.618, DE 2012</t>
  </si>
  <si>
    <t>Mês Lançamento: JAN/2024</t>
  </si>
  <si>
    <t>4105</t>
  </si>
  <si>
    <t>***********</t>
  </si>
  <si>
    <t>Mês Lançamento: FEV/2024</t>
  </si>
  <si>
    <t>4224</t>
  </si>
  <si>
    <t>ASSISTENCIA JURIDICA A PESSOAS CARENTES</t>
  </si>
  <si>
    <t>33201</t>
  </si>
  <si>
    <t>INSTITUTO NACIONAL DO SEGURO SOCIAL</t>
  </si>
  <si>
    <t>0901</t>
  </si>
  <si>
    <t>OPERACOES ESPECIAIS: CUMPRIMENTO DE SENTENCAS JUDICIAIS</t>
  </si>
  <si>
    <t>00SA</t>
  </si>
  <si>
    <t>PAGAMENTO DE HONORARIOS PERICIAIS NAS ACOES EM QUE O INSS FI</t>
  </si>
  <si>
    <t>Mês Lançamento: MAR/2024</t>
  </si>
  <si>
    <t>14102</t>
  </si>
  <si>
    <t>TRIBUNAL REGIONAL ELEITORAL DO ACRE</t>
  </si>
  <si>
    <t>20GP</t>
  </si>
  <si>
    <t>JULGAMENTO DE CAUSAS E GESTAO ADMINISTRATIVA NA JUSTICA ELEI</t>
  </si>
  <si>
    <t>Mês Lançamento: ABR/2024</t>
  </si>
  <si>
    <t>12104</t>
  </si>
  <si>
    <t>TRIBUNAL REGIONAL FEDERAL DA 3A. REGIAO</t>
  </si>
  <si>
    <t>34101</t>
  </si>
  <si>
    <t>MINISTERIO PUBLICO FEDERAL</t>
  </si>
  <si>
    <t>062</t>
  </si>
  <si>
    <t>0031</t>
  </si>
  <si>
    <t>PROGRAMA DE GESTAO E MANUTENCAO DO MINISTERIO PUBLICO</t>
  </si>
  <si>
    <t>4264</t>
  </si>
  <si>
    <t>DEFESA DO INTERESSE PUBLICO NO PROCESSO JUDICIARIO - MINISTE</t>
  </si>
  <si>
    <t>DEFESA DA DEMOCRACIA E SEGURANCA JURIDICA PARA INOVACAOEM PO</t>
  </si>
  <si>
    <t>Mês Lançamento: MAI/2024</t>
  </si>
  <si>
    <t>18</t>
  </si>
  <si>
    <t>DESTAQUE CONCEDIDO</t>
  </si>
  <si>
    <t>Mês Lançamento: JUN/2024</t>
  </si>
  <si>
    <t>11101</t>
  </si>
  <si>
    <t>SUPERIOR TRIBUNAL DE JUSTICA</t>
  </si>
  <si>
    <t>128</t>
  </si>
  <si>
    <t>20G2</t>
  </si>
  <si>
    <t>FORMACAO E APERFEICOAMENTO DE MAGISTRADOS</t>
  </si>
  <si>
    <t>3000</t>
  </si>
  <si>
    <t>14123</t>
  </si>
  <si>
    <t>TRIBUNAL REGIONAL ELEITORAL DE SANTA CATARINA</t>
  </si>
  <si>
    <t>Mês Lançamento: JUL/2024</t>
  </si>
  <si>
    <t>Mês Lançamento: AGO/2024</t>
  </si>
  <si>
    <t>Mês Lançamento: SET/2024</t>
  </si>
  <si>
    <t>12102</t>
  </si>
  <si>
    <t>TRIBUNAL REGIONAL FEDERAL DA 1A. REGIAO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</si>
</sst>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  <numFmt numFmtId="168" formatCode="#,##0.00_);\(#,##0.00\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 tint="-0.34998626667073579"/>
      <name val="Arial"/>
      <family val="2"/>
    </font>
    <font>
      <sz val="10"/>
      <color theme="1" tint="0.14999847407452621"/>
      <name val="Arial"/>
      <family val="2"/>
    </font>
    <font>
      <sz val="10"/>
      <color rgb="FFC00000"/>
      <name val="Arial"/>
      <family val="2"/>
    </font>
    <font>
      <sz val="10"/>
      <color indexed="81"/>
      <name val="Segoe UI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theme="1" tint="0.1499984740745262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4">
    <xf numFmtId="0" fontId="0" fillId="0" borderId="0"/>
    <xf numFmtId="0" fontId="7" fillId="0" borderId="0"/>
    <xf numFmtId="0" fontId="6" fillId="0" borderId="0"/>
    <xf numFmtId="0" fontId="7" fillId="0" borderId="0"/>
    <xf numFmtId="0" fontId="7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0" fontId="10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14" fillId="0" borderId="0"/>
    <xf numFmtId="0" fontId="16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0">
    <xf numFmtId="0" fontId="0" fillId="0" borderId="0" xfId="0"/>
    <xf numFmtId="0" fontId="4" fillId="0" borderId="0" xfId="0" applyFont="1" applyAlignme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5" applyNumberFormat="1" applyFont="1" applyBorder="1" applyAlignment="1">
      <alignment horizontal="center"/>
    </xf>
    <xf numFmtId="0" fontId="8" fillId="0" borderId="0" xfId="0" applyFont="1" applyAlignment="1"/>
    <xf numFmtId="0" fontId="4" fillId="0" borderId="0" xfId="0" applyFont="1"/>
    <xf numFmtId="165" fontId="4" fillId="0" borderId="0" xfId="0" applyNumberFormat="1" applyFont="1" applyAlignment="1">
      <alignment horizontal="left"/>
    </xf>
    <xf numFmtId="165" fontId="4" fillId="0" borderId="0" xfId="0" applyNumberFormat="1" applyFont="1"/>
    <xf numFmtId="0" fontId="8" fillId="0" borderId="0" xfId="0" applyFont="1" applyBorder="1"/>
    <xf numFmtId="0" fontId="3" fillId="0" borderId="0" xfId="0" applyFont="1"/>
    <xf numFmtId="40" fontId="4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5" applyNumberFormat="1" applyFont="1" applyBorder="1" applyAlignment="1">
      <alignment horizontal="center"/>
    </xf>
    <xf numFmtId="0" fontId="15" fillId="0" borderId="3" xfId="2" applyFont="1" applyFill="1" applyBorder="1" applyAlignment="1">
      <alignment horizontal="center" vertical="center" wrapText="1"/>
    </xf>
    <xf numFmtId="164" fontId="15" fillId="0" borderId="2" xfId="6" applyNumberFormat="1" applyFont="1" applyFill="1" applyBorder="1" applyAlignment="1">
      <alignment horizontal="center" vertical="center" wrapText="1"/>
    </xf>
    <xf numFmtId="164" fontId="15" fillId="0" borderId="4" xfId="6" applyNumberFormat="1" applyFont="1" applyFill="1" applyBorder="1" applyAlignment="1">
      <alignment horizontal="center" vertical="center" wrapText="1"/>
    </xf>
    <xf numFmtId="166" fontId="15" fillId="0" borderId="4" xfId="8" applyNumberFormat="1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164" fontId="15" fillId="0" borderId="9" xfId="6" applyNumberFormat="1" applyFont="1" applyFill="1" applyBorder="1" applyAlignment="1">
      <alignment horizontal="center" vertical="center" wrapText="1"/>
    </xf>
    <xf numFmtId="166" fontId="15" fillId="0" borderId="8" xfId="8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6" fontId="15" fillId="0" borderId="10" xfId="8" applyNumberFormat="1" applyFont="1" applyBorder="1" applyAlignment="1">
      <alignment horizontal="right" vertical="center"/>
    </xf>
    <xf numFmtId="166" fontId="15" fillId="0" borderId="1" xfId="8" applyNumberFormat="1" applyFont="1" applyBorder="1" applyAlignment="1">
      <alignment horizontal="right" vertical="center"/>
    </xf>
    <xf numFmtId="166" fontId="15" fillId="0" borderId="12" xfId="8" applyNumberFormat="1" applyFont="1" applyBorder="1" applyAlignment="1">
      <alignment horizontal="right" vertical="center"/>
    </xf>
    <xf numFmtId="166" fontId="3" fillId="0" borderId="1" xfId="8" applyNumberFormat="1" applyFont="1" applyBorder="1" applyAlignment="1">
      <alignment horizontal="right" vertical="center"/>
    </xf>
    <xf numFmtId="164" fontId="3" fillId="0" borderId="1" xfId="6" applyNumberFormat="1" applyFont="1" applyBorder="1" applyAlignment="1">
      <alignment horizontal="right" vertical="center"/>
    </xf>
    <xf numFmtId="0" fontId="3" fillId="0" borderId="13" xfId="2" applyNumberFormat="1" applyFont="1" applyFill="1" applyBorder="1" applyAlignment="1">
      <alignment horizontal="center" vertical="center" wrapText="1"/>
    </xf>
    <xf numFmtId="0" fontId="3" fillId="0" borderId="13" xfId="2" applyNumberFormat="1" applyFont="1" applyFill="1" applyBorder="1" applyAlignment="1">
      <alignment horizontal="left" vertical="center" wrapText="1"/>
    </xf>
    <xf numFmtId="0" fontId="3" fillId="0" borderId="14" xfId="2" applyNumberFormat="1" applyFont="1" applyFill="1" applyBorder="1" applyAlignment="1">
      <alignment horizontal="left" vertical="center" wrapText="1"/>
    </xf>
    <xf numFmtId="166" fontId="15" fillId="0" borderId="13" xfId="8" applyNumberFormat="1" applyFont="1" applyBorder="1" applyAlignment="1">
      <alignment horizontal="right" vertical="center"/>
    </xf>
    <xf numFmtId="166" fontId="15" fillId="0" borderId="14" xfId="8" applyNumberFormat="1" applyFont="1" applyBorder="1" applyAlignment="1">
      <alignment horizontal="right" vertical="center"/>
    </xf>
    <xf numFmtId="166" fontId="3" fillId="0" borderId="13" xfId="8" applyNumberFormat="1" applyFont="1" applyBorder="1" applyAlignment="1">
      <alignment horizontal="right" vertical="center"/>
    </xf>
    <xf numFmtId="164" fontId="3" fillId="0" borderId="13" xfId="6" applyNumberFormat="1" applyFont="1" applyBorder="1" applyAlignment="1">
      <alignment horizontal="right" vertical="center"/>
    </xf>
    <xf numFmtId="166" fontId="15" fillId="0" borderId="15" xfId="8" applyNumberFormat="1" applyFont="1" applyFill="1" applyBorder="1" applyAlignment="1">
      <alignment horizontal="center" vertical="center" wrapText="1"/>
    </xf>
    <xf numFmtId="166" fontId="3" fillId="0" borderId="15" xfId="8" applyNumberFormat="1" applyFont="1" applyFill="1" applyBorder="1" applyAlignment="1">
      <alignment horizontal="right" vertical="center" wrapText="1"/>
    </xf>
    <xf numFmtId="164" fontId="3" fillId="0" borderId="15" xfId="6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167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167" fontId="21" fillId="0" borderId="0" xfId="0" applyNumberFormat="1" applyFont="1" applyAlignment="1">
      <alignment vertical="center"/>
    </xf>
    <xf numFmtId="43" fontId="20" fillId="0" borderId="0" xfId="7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67" fontId="3" fillId="0" borderId="0" xfId="0" applyNumberFormat="1" applyFont="1"/>
    <xf numFmtId="167" fontId="3" fillId="0" borderId="0" xfId="0" applyNumberFormat="1" applyFont="1" applyAlignment="1">
      <alignment horizontal="center" vertical="center"/>
    </xf>
    <xf numFmtId="0" fontId="3" fillId="0" borderId="28" xfId="0" applyFont="1" applyBorder="1" applyAlignment="1">
      <alignment horizontal="right" vertical="center"/>
    </xf>
    <xf numFmtId="4" fontId="3" fillId="0" borderId="29" xfId="0" applyNumberFormat="1" applyFont="1" applyBorder="1" applyAlignment="1">
      <alignment vertical="center"/>
    </xf>
    <xf numFmtId="4" fontId="3" fillId="0" borderId="30" xfId="0" applyNumberFormat="1" applyFont="1" applyBorder="1" applyAlignment="1">
      <alignment vertical="center"/>
    </xf>
    <xf numFmtId="4" fontId="3" fillId="0" borderId="0" xfId="7" applyNumberFormat="1" applyFont="1" applyAlignment="1">
      <alignment vertical="center"/>
    </xf>
    <xf numFmtId="4" fontId="3" fillId="0" borderId="29" xfId="7" applyNumberFormat="1" applyFont="1" applyBorder="1" applyAlignment="1">
      <alignment vertical="center"/>
    </xf>
    <xf numFmtId="4" fontId="3" fillId="0" borderId="30" xfId="7" applyNumberFormat="1" applyFont="1" applyBorder="1" applyAlignment="1">
      <alignment vertical="center"/>
    </xf>
    <xf numFmtId="4" fontId="21" fillId="0" borderId="29" xfId="7" applyNumberFormat="1" applyFont="1" applyBorder="1" applyAlignment="1">
      <alignment vertical="center"/>
    </xf>
    <xf numFmtId="4" fontId="21" fillId="0" borderId="29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0" fontId="3" fillId="0" borderId="0" xfId="0" quotePrefix="1" applyFont="1" applyBorder="1" applyAlignment="1">
      <alignment horizontal="center" vertical="center" wrapText="1"/>
    </xf>
    <xf numFmtId="4" fontId="17" fillId="0" borderId="0" xfId="0" applyNumberFormat="1" applyFont="1"/>
    <xf numFmtId="4" fontId="17" fillId="0" borderId="0" xfId="0" applyNumberFormat="1" applyFont="1" applyAlignment="1"/>
    <xf numFmtId="4" fontId="18" fillId="0" borderId="0" xfId="0" applyNumberFormat="1" applyFont="1"/>
    <xf numFmtId="4" fontId="17" fillId="0" borderId="0" xfId="7" applyNumberFormat="1" applyFont="1"/>
    <xf numFmtId="0" fontId="15" fillId="0" borderId="1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0" fillId="0" borderId="0" xfId="0"/>
    <xf numFmtId="0" fontId="17" fillId="0" borderId="0" xfId="0" applyFont="1"/>
    <xf numFmtId="4" fontId="20" fillId="0" borderId="0" xfId="0" quotePrefix="1" applyNumberFormat="1" applyFont="1" applyAlignment="1">
      <alignment vertical="center"/>
    </xf>
    <xf numFmtId="0" fontId="17" fillId="0" borderId="0" xfId="0" applyFont="1" applyAlignment="1"/>
    <xf numFmtId="0" fontId="17" fillId="0" borderId="31" xfId="0" applyFont="1" applyBorder="1"/>
    <xf numFmtId="0" fontId="23" fillId="0" borderId="31" xfId="0" applyFont="1" applyBorder="1"/>
    <xf numFmtId="4" fontId="17" fillId="0" borderId="31" xfId="0" applyNumberFormat="1" applyFont="1" applyBorder="1"/>
    <xf numFmtId="4" fontId="17" fillId="0" borderId="31" xfId="0" applyNumberFormat="1" applyFont="1" applyBorder="1" applyAlignment="1"/>
    <xf numFmtId="0" fontId="24" fillId="0" borderId="31" xfId="0" applyFont="1" applyBorder="1"/>
    <xf numFmtId="4" fontId="18" fillId="0" borderId="0" xfId="0" applyNumberFormat="1" applyFont="1" applyAlignment="1"/>
    <xf numFmtId="0" fontId="4" fillId="0" borderId="0" xfId="20" applyFont="1" applyAlignment="1"/>
    <xf numFmtId="0" fontId="4" fillId="0" borderId="0" xfId="20" applyFont="1" applyBorder="1"/>
    <xf numFmtId="0" fontId="4" fillId="0" borderId="0" xfId="20" applyFont="1" applyBorder="1" applyAlignment="1">
      <alignment horizontal="center"/>
    </xf>
    <xf numFmtId="164" fontId="4" fillId="0" borderId="0" xfId="11" applyNumberFormat="1" applyFont="1" applyBorder="1" applyAlignment="1">
      <alignment horizontal="center"/>
    </xf>
    <xf numFmtId="0" fontId="3" fillId="0" borderId="0" xfId="20"/>
    <xf numFmtId="0" fontId="8" fillId="0" borderId="0" xfId="20" applyFont="1" applyAlignment="1"/>
    <xf numFmtId="0" fontId="4" fillId="0" borderId="0" xfId="20" applyFont="1"/>
    <xf numFmtId="165" fontId="4" fillId="0" borderId="0" xfId="20" applyNumberFormat="1" applyFont="1" applyAlignment="1">
      <alignment horizontal="left"/>
    </xf>
    <xf numFmtId="165" fontId="4" fillId="0" borderId="0" xfId="20" applyNumberFormat="1" applyFont="1"/>
    <xf numFmtId="0" fontId="3" fillId="0" borderId="0" xfId="20" applyFont="1"/>
    <xf numFmtId="0" fontId="3" fillId="0" borderId="0" xfId="20" applyFont="1" applyBorder="1"/>
    <xf numFmtId="0" fontId="3" fillId="0" borderId="0" xfId="20" applyFont="1" applyBorder="1" applyAlignment="1">
      <alignment horizontal="center"/>
    </xf>
    <xf numFmtId="164" fontId="3" fillId="0" borderId="0" xfId="11" applyNumberFormat="1" applyFont="1" applyBorder="1" applyAlignment="1">
      <alignment horizontal="center"/>
    </xf>
    <xf numFmtId="0" fontId="15" fillId="0" borderId="1" xfId="21" applyFont="1" applyFill="1" applyBorder="1" applyAlignment="1">
      <alignment horizontal="center" vertical="center" wrapText="1"/>
    </xf>
    <xf numFmtId="0" fontId="15" fillId="0" borderId="3" xfId="21" applyFont="1" applyFill="1" applyBorder="1" applyAlignment="1">
      <alignment horizontal="center" vertical="center" wrapText="1"/>
    </xf>
    <xf numFmtId="0" fontId="15" fillId="0" borderId="2" xfId="21" applyFont="1" applyFill="1" applyBorder="1" applyAlignment="1">
      <alignment horizontal="center" vertical="center" wrapText="1"/>
    </xf>
    <xf numFmtId="164" fontId="15" fillId="0" borderId="2" xfId="22" applyNumberFormat="1" applyFont="1" applyFill="1" applyBorder="1" applyAlignment="1">
      <alignment horizontal="center" vertical="center" wrapText="1"/>
    </xf>
    <xf numFmtId="164" fontId="15" fillId="0" borderId="4" xfId="22" applyNumberFormat="1" applyFont="1" applyFill="1" applyBorder="1" applyAlignment="1">
      <alignment horizontal="center" vertical="center" wrapText="1"/>
    </xf>
    <xf numFmtId="166" fontId="15" fillId="0" borderId="4" xfId="23" applyNumberFormat="1" applyFont="1" applyFill="1" applyBorder="1" applyAlignment="1">
      <alignment horizontal="center" vertical="center" wrapText="1"/>
    </xf>
    <xf numFmtId="0" fontId="15" fillId="0" borderId="5" xfId="21" applyFont="1" applyFill="1" applyBorder="1" applyAlignment="1">
      <alignment horizontal="center" vertical="center" wrapText="1"/>
    </xf>
    <xf numFmtId="0" fontId="15" fillId="0" borderId="5" xfId="21" applyFont="1" applyFill="1" applyBorder="1" applyAlignment="1">
      <alignment horizontal="center" vertical="center" wrapText="1"/>
    </xf>
    <xf numFmtId="0" fontId="15" fillId="0" borderId="6" xfId="21" applyFont="1" applyFill="1" applyBorder="1" applyAlignment="1">
      <alignment horizontal="center" vertical="center" wrapText="1"/>
    </xf>
    <xf numFmtId="0" fontId="15" fillId="0" borderId="7" xfId="21" applyFont="1" applyFill="1" applyBorder="1" applyAlignment="1">
      <alignment horizontal="center" vertical="center" wrapText="1"/>
    </xf>
    <xf numFmtId="0" fontId="15" fillId="0" borderId="8" xfId="21" applyFont="1" applyFill="1" applyBorder="1" applyAlignment="1">
      <alignment horizontal="center" vertical="center" wrapText="1"/>
    </xf>
    <xf numFmtId="164" fontId="15" fillId="0" borderId="9" xfId="22" applyNumberFormat="1" applyFont="1" applyFill="1" applyBorder="1" applyAlignment="1">
      <alignment horizontal="center" vertical="center" wrapText="1"/>
    </xf>
    <xf numFmtId="166" fontId="15" fillId="0" borderId="8" xfId="23" applyNumberFormat="1" applyFont="1" applyFill="1" applyBorder="1" applyAlignment="1">
      <alignment horizontal="center" vertical="center" wrapText="1"/>
    </xf>
    <xf numFmtId="0" fontId="3" fillId="0" borderId="10" xfId="21" applyNumberFormat="1" applyFont="1" applyFill="1" applyBorder="1" applyAlignment="1">
      <alignment horizontal="center" vertical="center" wrapText="1"/>
    </xf>
    <xf numFmtId="0" fontId="3" fillId="0" borderId="1" xfId="21" applyNumberFormat="1" applyFont="1" applyFill="1" applyBorder="1" applyAlignment="1">
      <alignment horizontal="left" vertical="center" wrapText="1"/>
    </xf>
    <xf numFmtId="0" fontId="3" fillId="0" borderId="1" xfId="21" applyNumberFormat="1" applyFont="1" applyFill="1" applyBorder="1" applyAlignment="1">
      <alignment horizontal="center" vertical="center" wrapText="1"/>
    </xf>
    <xf numFmtId="0" fontId="3" fillId="0" borderId="11" xfId="21" applyNumberFormat="1" applyFont="1" applyFill="1" applyBorder="1" applyAlignment="1">
      <alignment vertical="center" wrapText="1"/>
    </xf>
    <xf numFmtId="0" fontId="3" fillId="0" borderId="10" xfId="21" applyNumberFormat="1" applyFont="1" applyFill="1" applyBorder="1" applyAlignment="1">
      <alignment vertical="center" wrapText="1"/>
    </xf>
    <xf numFmtId="166" fontId="15" fillId="0" borderId="10" xfId="23" applyNumberFormat="1" applyFont="1" applyBorder="1" applyAlignment="1">
      <alignment horizontal="right" vertical="center"/>
    </xf>
    <xf numFmtId="166" fontId="15" fillId="0" borderId="1" xfId="23" applyNumberFormat="1" applyFont="1" applyBorder="1" applyAlignment="1">
      <alignment horizontal="right" vertical="center"/>
    </xf>
    <xf numFmtId="166" fontId="15" fillId="0" borderId="12" xfId="23" applyNumberFormat="1" applyFont="1" applyBorder="1" applyAlignment="1">
      <alignment horizontal="right" vertical="center"/>
    </xf>
    <xf numFmtId="166" fontId="3" fillId="0" borderId="1" xfId="23" applyNumberFormat="1" applyFont="1" applyBorder="1" applyAlignment="1">
      <alignment horizontal="right" vertical="center"/>
    </xf>
    <xf numFmtId="164" fontId="3" fillId="0" borderId="1" xfId="22" applyNumberFormat="1" applyFont="1" applyBorder="1" applyAlignment="1">
      <alignment horizontal="right" vertical="center"/>
    </xf>
    <xf numFmtId="0" fontId="3" fillId="0" borderId="13" xfId="21" applyNumberFormat="1" applyFont="1" applyFill="1" applyBorder="1" applyAlignment="1">
      <alignment horizontal="center" vertical="center" wrapText="1"/>
    </xf>
    <xf numFmtId="0" fontId="3" fillId="0" borderId="13" xfId="21" applyNumberFormat="1" applyFont="1" applyFill="1" applyBorder="1" applyAlignment="1">
      <alignment horizontal="left" vertical="center" wrapText="1"/>
    </xf>
    <xf numFmtId="0" fontId="3" fillId="0" borderId="14" xfId="21" applyNumberFormat="1" applyFont="1" applyFill="1" applyBorder="1" applyAlignment="1">
      <alignment horizontal="left" vertical="center" wrapText="1"/>
    </xf>
    <xf numFmtId="166" fontId="15" fillId="0" borderId="13" xfId="23" applyNumberFormat="1" applyFont="1" applyBorder="1" applyAlignment="1">
      <alignment horizontal="right" vertical="center"/>
    </xf>
    <xf numFmtId="166" fontId="15" fillId="0" borderId="14" xfId="23" applyNumberFormat="1" applyFont="1" applyBorder="1" applyAlignment="1">
      <alignment horizontal="right" vertical="center"/>
    </xf>
    <xf numFmtId="166" fontId="3" fillId="0" borderId="13" xfId="23" applyNumberFormat="1" applyFont="1" applyBorder="1" applyAlignment="1">
      <alignment horizontal="right" vertical="center"/>
    </xf>
    <xf numFmtId="164" fontId="3" fillId="0" borderId="13" xfId="22" applyNumberFormat="1" applyFont="1" applyBorder="1" applyAlignment="1">
      <alignment horizontal="right" vertical="center"/>
    </xf>
    <xf numFmtId="166" fontId="15" fillId="0" borderId="15" xfId="23" applyNumberFormat="1" applyFont="1" applyFill="1" applyBorder="1" applyAlignment="1">
      <alignment horizontal="center" vertical="center" wrapText="1"/>
    </xf>
    <xf numFmtId="166" fontId="3" fillId="0" borderId="15" xfId="23" applyNumberFormat="1" applyFont="1" applyFill="1" applyBorder="1" applyAlignment="1">
      <alignment horizontal="right" vertical="center" wrapText="1"/>
    </xf>
    <xf numFmtId="164" fontId="3" fillId="0" borderId="15" xfId="22" applyNumberFormat="1" applyFont="1" applyBorder="1" applyAlignment="1">
      <alignment horizontal="right" vertical="center"/>
    </xf>
    <xf numFmtId="166" fontId="4" fillId="0" borderId="0" xfId="20" applyNumberFormat="1" applyFont="1" applyBorder="1"/>
    <xf numFmtId="0" fontId="8" fillId="0" borderId="0" xfId="20" applyFont="1" applyBorder="1"/>
    <xf numFmtId="0" fontId="3" fillId="0" borderId="0" xfId="20" applyFont="1" applyAlignment="1">
      <alignment horizontal="right" vertical="center"/>
    </xf>
    <xf numFmtId="0" fontId="3" fillId="0" borderId="0" xfId="20" applyFont="1" applyAlignment="1">
      <alignment horizontal="center" vertical="center"/>
    </xf>
    <xf numFmtId="0" fontId="3" fillId="0" borderId="0" xfId="20" quotePrefix="1" applyFont="1" applyBorder="1" applyAlignment="1">
      <alignment horizontal="center" vertical="center" wrapText="1"/>
    </xf>
    <xf numFmtId="0" fontId="3" fillId="0" borderId="0" xfId="20" quotePrefix="1" applyFont="1" applyAlignment="1">
      <alignment horizontal="center" vertical="center" wrapText="1"/>
    </xf>
    <xf numFmtId="0" fontId="17" fillId="0" borderId="0" xfId="20" quotePrefix="1" applyFont="1" applyAlignment="1">
      <alignment horizontal="center" vertical="center" wrapText="1"/>
    </xf>
    <xf numFmtId="0" fontId="3" fillId="0" borderId="0" xfId="20" quotePrefix="1" applyFont="1" applyAlignment="1">
      <alignment horizontal="center" vertical="center"/>
    </xf>
    <xf numFmtId="4" fontId="3" fillId="0" borderId="0" xfId="20" applyNumberFormat="1" applyFont="1" applyAlignment="1">
      <alignment vertical="center"/>
    </xf>
    <xf numFmtId="40" fontId="4" fillId="0" borderId="0" xfId="20" applyNumberFormat="1" applyFont="1"/>
    <xf numFmtId="0" fontId="3" fillId="0" borderId="28" xfId="20" applyFont="1" applyBorder="1" applyAlignment="1">
      <alignment horizontal="right" vertical="center"/>
    </xf>
    <xf numFmtId="4" fontId="3" fillId="0" borderId="29" xfId="20" applyNumberFormat="1" applyFont="1" applyBorder="1" applyAlignment="1">
      <alignment vertical="center"/>
    </xf>
    <xf numFmtId="4" fontId="3" fillId="0" borderId="30" xfId="20" applyNumberFormat="1" applyFont="1" applyBorder="1" applyAlignment="1">
      <alignment vertical="center"/>
    </xf>
    <xf numFmtId="167" fontId="3" fillId="0" borderId="0" xfId="20" applyNumberFormat="1" applyFont="1" applyAlignment="1">
      <alignment vertical="center"/>
    </xf>
    <xf numFmtId="167" fontId="3" fillId="0" borderId="0" xfId="20" applyNumberFormat="1" applyFont="1" applyAlignment="1">
      <alignment horizontal="right" vertical="center"/>
    </xf>
    <xf numFmtId="167" fontId="3" fillId="0" borderId="0" xfId="20" applyNumberFormat="1" applyFont="1" applyAlignment="1">
      <alignment horizontal="center" vertical="center"/>
    </xf>
    <xf numFmtId="0" fontId="3" fillId="0" borderId="0" xfId="20" quotePrefix="1" applyFont="1" applyAlignment="1">
      <alignment horizontal="right" vertical="center"/>
    </xf>
    <xf numFmtId="4" fontId="21" fillId="0" borderId="29" xfId="20" applyNumberFormat="1" applyFont="1" applyBorder="1" applyAlignment="1">
      <alignment vertical="center"/>
    </xf>
    <xf numFmtId="4" fontId="20" fillId="0" borderId="0" xfId="20" quotePrefix="1" applyNumberFormat="1" applyFont="1" applyAlignment="1">
      <alignment vertical="center"/>
    </xf>
    <xf numFmtId="167" fontId="21" fillId="0" borderId="0" xfId="20" applyNumberFormat="1" applyFont="1" applyAlignment="1">
      <alignment vertical="center"/>
    </xf>
    <xf numFmtId="0" fontId="3" fillId="0" borderId="0" xfId="20" applyFont="1" applyAlignment="1">
      <alignment vertical="center"/>
    </xf>
    <xf numFmtId="4" fontId="21" fillId="0" borderId="0" xfId="20" applyNumberFormat="1" applyFont="1" applyAlignment="1">
      <alignment vertical="center"/>
    </xf>
    <xf numFmtId="0" fontId="3" fillId="0" borderId="0" xfId="20" applyFont="1" applyAlignment="1">
      <alignment horizontal="right"/>
    </xf>
    <xf numFmtId="167" fontId="3" fillId="0" borderId="0" xfId="20" applyNumberFormat="1" applyFont="1"/>
    <xf numFmtId="0" fontId="4" fillId="0" borderId="0" xfId="20" applyFont="1" applyAlignment="1">
      <alignment horizontal="right"/>
    </xf>
    <xf numFmtId="0" fontId="3" fillId="0" borderId="0" xfId="20" applyAlignment="1">
      <alignment horizontal="right"/>
    </xf>
    <xf numFmtId="0" fontId="17" fillId="0" borderId="0" xfId="20" applyFont="1"/>
    <xf numFmtId="0" fontId="17" fillId="0" borderId="0" xfId="20" applyFont="1" applyAlignment="1"/>
    <xf numFmtId="0" fontId="17" fillId="0" borderId="31" xfId="20" applyFont="1" applyBorder="1"/>
    <xf numFmtId="0" fontId="23" fillId="0" borderId="31" xfId="20" applyFont="1" applyBorder="1"/>
    <xf numFmtId="0" fontId="24" fillId="0" borderId="31" xfId="20" applyFont="1" applyBorder="1"/>
    <xf numFmtId="4" fontId="17" fillId="0" borderId="31" xfId="20" applyNumberFormat="1" applyFont="1" applyBorder="1"/>
    <xf numFmtId="4" fontId="17" fillId="0" borderId="31" xfId="20" applyNumberFormat="1" applyFont="1" applyBorder="1" applyAlignment="1"/>
    <xf numFmtId="4" fontId="17" fillId="0" borderId="0" xfId="20" applyNumberFormat="1" applyFont="1" applyAlignment="1"/>
    <xf numFmtId="0" fontId="19" fillId="0" borderId="0" xfId="20" applyFont="1"/>
    <xf numFmtId="4" fontId="18" fillId="0" borderId="0" xfId="20" applyNumberFormat="1" applyFont="1" applyAlignment="1"/>
    <xf numFmtId="4" fontId="18" fillId="0" borderId="0" xfId="20" applyNumberFormat="1" applyFont="1"/>
    <xf numFmtId="4" fontId="17" fillId="0" borderId="0" xfId="20" applyNumberFormat="1" applyFont="1"/>
    <xf numFmtId="0" fontId="15" fillId="0" borderId="5" xfId="21" applyFont="1" applyFill="1" applyBorder="1" applyAlignment="1">
      <alignment horizontal="center" vertical="center" wrapText="1"/>
    </xf>
    <xf numFmtId="0" fontId="15" fillId="0" borderId="1" xfId="21" applyFont="1" applyFill="1" applyBorder="1" applyAlignment="1">
      <alignment horizontal="center" vertical="center" wrapText="1"/>
    </xf>
    <xf numFmtId="0" fontId="15" fillId="0" borderId="2" xfId="21" applyFont="1" applyFill="1" applyBorder="1" applyAlignment="1">
      <alignment horizontal="center" vertical="center" wrapText="1"/>
    </xf>
    <xf numFmtId="0" fontId="15" fillId="0" borderId="1" xfId="21" applyFont="1" applyFill="1" applyBorder="1" applyAlignment="1">
      <alignment horizontal="center" vertical="center" wrapText="1"/>
    </xf>
    <xf numFmtId="0" fontId="15" fillId="0" borderId="2" xfId="21" applyFont="1" applyFill="1" applyBorder="1" applyAlignment="1">
      <alignment horizontal="center" vertical="center" wrapText="1"/>
    </xf>
    <xf numFmtId="0" fontId="15" fillId="0" borderId="5" xfId="21" applyFont="1" applyFill="1" applyBorder="1" applyAlignment="1">
      <alignment horizontal="center" vertical="center" wrapText="1"/>
    </xf>
    <xf numFmtId="0" fontId="15" fillId="0" borderId="5" xfId="21" applyFont="1" applyFill="1" applyBorder="1" applyAlignment="1">
      <alignment horizontal="center" vertical="center" wrapText="1"/>
    </xf>
    <xf numFmtId="0" fontId="15" fillId="0" borderId="1" xfId="21" applyFont="1" applyFill="1" applyBorder="1" applyAlignment="1">
      <alignment horizontal="center" vertical="center" wrapText="1"/>
    </xf>
    <xf numFmtId="0" fontId="15" fillId="0" borderId="2" xfId="21" applyFont="1" applyFill="1" applyBorder="1" applyAlignment="1">
      <alignment horizontal="center" vertical="center" wrapText="1"/>
    </xf>
    <xf numFmtId="0" fontId="15" fillId="0" borderId="5" xfId="21" applyFont="1" applyFill="1" applyBorder="1" applyAlignment="1">
      <alignment horizontal="center" vertical="center" wrapText="1"/>
    </xf>
    <xf numFmtId="0" fontId="15" fillId="0" borderId="1" xfId="21" applyFont="1" applyFill="1" applyBorder="1" applyAlignment="1">
      <alignment horizontal="center" vertical="center" wrapText="1"/>
    </xf>
    <xf numFmtId="0" fontId="15" fillId="0" borderId="2" xfId="21" applyFont="1" applyFill="1" applyBorder="1" applyAlignment="1">
      <alignment horizontal="center" vertical="center" wrapText="1"/>
    </xf>
    <xf numFmtId="0" fontId="15" fillId="0" borderId="1" xfId="21" applyFont="1" applyFill="1" applyBorder="1" applyAlignment="1">
      <alignment horizontal="center" vertical="center" wrapText="1"/>
    </xf>
    <xf numFmtId="0" fontId="15" fillId="0" borderId="2" xfId="21" applyFont="1" applyFill="1" applyBorder="1" applyAlignment="1">
      <alignment horizontal="center" vertical="center" wrapText="1"/>
    </xf>
    <xf numFmtId="0" fontId="15" fillId="0" borderId="5" xfId="21" applyFont="1" applyFill="1" applyBorder="1" applyAlignment="1">
      <alignment horizontal="center" vertical="center" wrapText="1"/>
    </xf>
    <xf numFmtId="166" fontId="4" fillId="0" borderId="0" xfId="20" applyNumberFormat="1" applyFont="1"/>
    <xf numFmtId="43" fontId="25" fillId="0" borderId="0" xfId="7" quotePrefix="1" applyFont="1" applyAlignment="1">
      <alignment vertical="center"/>
    </xf>
    <xf numFmtId="0" fontId="18" fillId="0" borderId="0" xfId="20" applyFont="1" applyAlignment="1"/>
    <xf numFmtId="0" fontId="15" fillId="0" borderId="5" xfId="21" applyFont="1" applyFill="1" applyBorder="1" applyAlignment="1">
      <alignment horizontal="center" vertical="center" wrapText="1"/>
    </xf>
    <xf numFmtId="0" fontId="15" fillId="0" borderId="1" xfId="21" applyFont="1" applyFill="1" applyBorder="1" applyAlignment="1">
      <alignment horizontal="center" vertical="center" wrapText="1"/>
    </xf>
    <xf numFmtId="0" fontId="15" fillId="0" borderId="2" xfId="2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16" xfId="2" applyFont="1" applyFill="1" applyBorder="1" applyAlignment="1">
      <alignment horizontal="center" vertical="center" wrapText="1"/>
    </xf>
    <xf numFmtId="0" fontId="15" fillId="0" borderId="17" xfId="2" applyFont="1" applyFill="1" applyBorder="1" applyAlignment="1">
      <alignment horizontal="center" vertical="center" wrapText="1"/>
    </xf>
    <xf numFmtId="0" fontId="15" fillId="0" borderId="18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19" xfId="2" applyFont="1" applyFill="1" applyBorder="1" applyAlignment="1">
      <alignment horizontal="center" vertical="center" wrapText="1"/>
    </xf>
    <xf numFmtId="0" fontId="15" fillId="0" borderId="20" xfId="2" applyFont="1" applyFill="1" applyBorder="1" applyAlignment="1">
      <alignment horizontal="center" vertical="center" wrapText="1"/>
    </xf>
    <xf numFmtId="0" fontId="15" fillId="0" borderId="21" xfId="2" applyFont="1" applyFill="1" applyBorder="1" applyAlignment="1">
      <alignment horizontal="center" vertical="center" wrapText="1"/>
    </xf>
    <xf numFmtId="0" fontId="15" fillId="0" borderId="22" xfId="2" applyFont="1" applyFill="1" applyBorder="1" applyAlignment="1">
      <alignment horizontal="center" vertical="center" wrapText="1"/>
    </xf>
    <xf numFmtId="0" fontId="15" fillId="0" borderId="23" xfId="2" applyFont="1" applyFill="1" applyBorder="1" applyAlignment="1">
      <alignment horizontal="center" vertical="center" wrapText="1"/>
    </xf>
    <xf numFmtId="0" fontId="15" fillId="0" borderId="24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25" xfId="2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0" fontId="15" fillId="0" borderId="26" xfId="2" applyFont="1" applyFill="1" applyBorder="1" applyAlignment="1">
      <alignment horizontal="center" vertical="center" wrapText="1"/>
    </xf>
    <xf numFmtId="0" fontId="15" fillId="0" borderId="27" xfId="2" applyFont="1" applyFill="1" applyBorder="1" applyAlignment="1">
      <alignment horizontal="center" vertical="center" wrapText="1"/>
    </xf>
    <xf numFmtId="0" fontId="15" fillId="0" borderId="0" xfId="20" applyFont="1" applyAlignment="1">
      <alignment horizontal="center"/>
    </xf>
    <xf numFmtId="0" fontId="15" fillId="0" borderId="16" xfId="21" applyFont="1" applyFill="1" applyBorder="1" applyAlignment="1">
      <alignment horizontal="center" vertical="center" wrapText="1"/>
    </xf>
    <xf numFmtId="0" fontId="15" fillId="0" borderId="17" xfId="21" applyFont="1" applyFill="1" applyBorder="1" applyAlignment="1">
      <alignment horizontal="center" vertical="center" wrapText="1"/>
    </xf>
    <xf numFmtId="0" fontId="15" fillId="0" borderId="18" xfId="21" applyFont="1" applyFill="1" applyBorder="1" applyAlignment="1">
      <alignment horizontal="center" vertical="center" wrapText="1"/>
    </xf>
    <xf numFmtId="0" fontId="15" fillId="0" borderId="1" xfId="21" applyFont="1" applyFill="1" applyBorder="1" applyAlignment="1">
      <alignment horizontal="center" vertical="center" wrapText="1"/>
    </xf>
    <xf numFmtId="0" fontId="15" fillId="0" borderId="2" xfId="21" applyFont="1" applyFill="1" applyBorder="1" applyAlignment="1">
      <alignment horizontal="center" vertical="center" wrapText="1"/>
    </xf>
    <xf numFmtId="0" fontId="15" fillId="0" borderId="19" xfId="21" applyFont="1" applyFill="1" applyBorder="1" applyAlignment="1">
      <alignment horizontal="center" vertical="center" wrapText="1"/>
    </xf>
    <xf numFmtId="0" fontId="15" fillId="0" borderId="20" xfId="21" applyFont="1" applyFill="1" applyBorder="1" applyAlignment="1">
      <alignment horizontal="center" vertical="center" wrapText="1"/>
    </xf>
    <xf numFmtId="0" fontId="15" fillId="0" borderId="21" xfId="21" applyFont="1" applyFill="1" applyBorder="1" applyAlignment="1">
      <alignment horizontal="center" vertical="center" wrapText="1"/>
    </xf>
    <xf numFmtId="0" fontId="15" fillId="0" borderId="22" xfId="21" applyFont="1" applyFill="1" applyBorder="1" applyAlignment="1">
      <alignment horizontal="center" vertical="center" wrapText="1"/>
    </xf>
    <xf numFmtId="0" fontId="15" fillId="0" borderId="23" xfId="21" applyFont="1" applyFill="1" applyBorder="1" applyAlignment="1">
      <alignment horizontal="center" vertical="center" wrapText="1"/>
    </xf>
    <xf numFmtId="0" fontId="15" fillId="0" borderId="24" xfId="21" applyFont="1" applyFill="1" applyBorder="1" applyAlignment="1">
      <alignment horizontal="center" vertical="center" wrapText="1"/>
    </xf>
    <xf numFmtId="0" fontId="15" fillId="0" borderId="5" xfId="21" applyFont="1" applyFill="1" applyBorder="1" applyAlignment="1">
      <alignment horizontal="center" vertical="center" wrapText="1"/>
    </xf>
    <xf numFmtId="0" fontId="15" fillId="0" borderId="25" xfId="21" applyFont="1" applyFill="1" applyBorder="1" applyAlignment="1">
      <alignment horizontal="center" vertical="center" wrapText="1"/>
    </xf>
    <xf numFmtId="0" fontId="15" fillId="0" borderId="4" xfId="21" applyFont="1" applyFill="1" applyBorder="1" applyAlignment="1">
      <alignment horizontal="center" vertical="center" wrapText="1"/>
    </xf>
    <xf numFmtId="0" fontId="15" fillId="0" borderId="26" xfId="21" applyFont="1" applyFill="1" applyBorder="1" applyAlignment="1">
      <alignment horizontal="center" vertical="center" wrapText="1"/>
    </xf>
    <xf numFmtId="0" fontId="15" fillId="0" borderId="27" xfId="21" applyFont="1" applyFill="1" applyBorder="1" applyAlignment="1">
      <alignment horizontal="center" vertical="center" wrapText="1"/>
    </xf>
    <xf numFmtId="0" fontId="0" fillId="0" borderId="0" xfId="0"/>
    <xf numFmtId="168" fontId="0" fillId="0" borderId="0" xfId="0" applyNumberFormat="1" applyAlignment="1"/>
    <xf numFmtId="43" fontId="0" fillId="0" borderId="0" xfId="7" applyFont="1"/>
  </cellXfs>
  <cellStyles count="24">
    <cellStyle name="Normal" xfId="0" builtinId="0"/>
    <cellStyle name="Normal 10" xfId="18"/>
    <cellStyle name="Normal 11" xfId="19"/>
    <cellStyle name="Normal 12" xfId="20"/>
    <cellStyle name="Normal 2" xfId="1"/>
    <cellStyle name="Normal 2 8" xfId="2"/>
    <cellStyle name="Normal 2 8 2" xfId="12"/>
    <cellStyle name="Normal 2 8 3" xfId="21"/>
    <cellStyle name="Normal 3" xfId="3"/>
    <cellStyle name="Normal 4" xfId="4"/>
    <cellStyle name="Normal 5" xfId="9"/>
    <cellStyle name="Normal 6" xfId="10"/>
    <cellStyle name="Normal 7" xfId="15"/>
    <cellStyle name="Normal 8" xfId="16"/>
    <cellStyle name="Normal 9" xfId="17"/>
    <cellStyle name="Porcentagem 11" xfId="5"/>
    <cellStyle name="Porcentagem 11 2" xfId="11"/>
    <cellStyle name="Porcentagem 2" xfId="6"/>
    <cellStyle name="Porcentagem 2 2" xfId="13"/>
    <cellStyle name="Porcentagem 2 3" xfId="22"/>
    <cellStyle name="Vírgula" xfId="7" builtinId="3"/>
    <cellStyle name="Vírgula 2" xfId="8"/>
    <cellStyle name="Vírgula 2 2" xfId="14"/>
    <cellStyle name="Vírgula 2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view="pageBreakPreview" zoomScale="80" zoomScaleNormal="85" zoomScaleSheetLayoutView="80" workbookViewId="0">
      <selection activeCell="A9" sqref="A9"/>
    </sheetView>
  </sheetViews>
  <sheetFormatPr defaultRowHeight="25.5" customHeight="1" x14ac:dyDescent="0.2"/>
  <cols>
    <col min="1" max="1" width="17.7109375" style="78" customWidth="1"/>
    <col min="2" max="2" width="35.7109375" style="78" customWidth="1"/>
    <col min="3" max="4" width="15.7109375" style="78" customWidth="1"/>
    <col min="5" max="6" width="55.7109375" style="78" customWidth="1"/>
    <col min="7" max="8" width="8.7109375" style="78" customWidth="1"/>
    <col min="9" max="9" width="35.7109375" style="78" customWidth="1"/>
    <col min="10" max="10" width="8.7109375" style="78" customWidth="1"/>
    <col min="11" max="19" width="16.7109375" style="78" customWidth="1"/>
    <col min="20" max="20" width="8.7109375" style="78" customWidth="1"/>
    <col min="21" max="21" width="16.7109375" style="78" customWidth="1"/>
    <col min="22" max="22" width="8.7109375" style="78" customWidth="1"/>
    <col min="23" max="23" width="16.7109375" style="78" customWidth="1"/>
    <col min="24" max="24" width="8.7109375" style="78" customWidth="1"/>
    <col min="25" max="16384" width="9.140625" style="78"/>
  </cols>
  <sheetData>
    <row r="1" spans="1:24" ht="12.75" x14ac:dyDescent="0.2">
      <c r="A1" s="1" t="s">
        <v>45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46</v>
      </c>
      <c r="B2" s="1" t="s">
        <v>47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48</v>
      </c>
      <c r="B3" s="5" t="s">
        <v>81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49</v>
      </c>
      <c r="B4" s="7">
        <v>45292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10" customFormat="1" ht="12.75" x14ac:dyDescent="0.2">
      <c r="A5" s="193" t="s">
        <v>50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</row>
    <row r="6" spans="1:24" s="10" customFormat="1" ht="13.5" thickBot="1" x14ac:dyDescent="0.25">
      <c r="A6" s="12"/>
      <c r="B6" s="12"/>
      <c r="C6" s="12"/>
      <c r="D6" s="12"/>
      <c r="E6" s="12"/>
      <c r="F6" s="12"/>
      <c r="G6" s="12"/>
      <c r="H6" s="13"/>
      <c r="I6" s="13"/>
      <c r="J6" s="13"/>
      <c r="K6" s="12"/>
      <c r="L6" s="12"/>
      <c r="M6" s="12"/>
      <c r="N6" s="12"/>
      <c r="O6" s="12"/>
      <c r="P6" s="12"/>
      <c r="Q6" s="12"/>
      <c r="R6" s="12"/>
      <c r="S6" s="12"/>
      <c r="T6" s="12"/>
      <c r="U6" s="14"/>
      <c r="V6" s="12"/>
      <c r="W6" s="14"/>
      <c r="X6" s="12"/>
    </row>
    <row r="7" spans="1:24" s="10" customFormat="1" ht="28.5" customHeight="1" thickBot="1" x14ac:dyDescent="0.25">
      <c r="A7" s="194" t="s">
        <v>51</v>
      </c>
      <c r="B7" s="195"/>
      <c r="C7" s="195"/>
      <c r="D7" s="195"/>
      <c r="E7" s="195"/>
      <c r="F7" s="195"/>
      <c r="G7" s="195"/>
      <c r="H7" s="195"/>
      <c r="I7" s="195"/>
      <c r="J7" s="196"/>
      <c r="K7" s="197" t="s">
        <v>3</v>
      </c>
      <c r="L7" s="199" t="s">
        <v>52</v>
      </c>
      <c r="M7" s="200"/>
      <c r="N7" s="197" t="s">
        <v>53</v>
      </c>
      <c r="O7" s="197" t="s">
        <v>54</v>
      </c>
      <c r="P7" s="194" t="s">
        <v>55</v>
      </c>
      <c r="Q7" s="196"/>
      <c r="R7" s="197" t="s">
        <v>6</v>
      </c>
      <c r="S7" s="194" t="s">
        <v>56</v>
      </c>
      <c r="T7" s="195"/>
      <c r="U7" s="195"/>
      <c r="V7" s="195"/>
      <c r="W7" s="195"/>
      <c r="X7" s="196"/>
    </row>
    <row r="8" spans="1:24" s="10" customFormat="1" ht="28.5" customHeight="1" x14ac:dyDescent="0.2">
      <c r="A8" s="201" t="s">
        <v>17</v>
      </c>
      <c r="B8" s="202"/>
      <c r="C8" s="204" t="s">
        <v>57</v>
      </c>
      <c r="D8" s="204" t="s">
        <v>58</v>
      </c>
      <c r="E8" s="206" t="s">
        <v>59</v>
      </c>
      <c r="F8" s="207"/>
      <c r="G8" s="204" t="s">
        <v>0</v>
      </c>
      <c r="H8" s="208" t="s">
        <v>2</v>
      </c>
      <c r="I8" s="209"/>
      <c r="J8" s="204" t="s">
        <v>1</v>
      </c>
      <c r="K8" s="198"/>
      <c r="L8" s="75" t="s">
        <v>60</v>
      </c>
      <c r="M8" s="75" t="s">
        <v>61</v>
      </c>
      <c r="N8" s="198"/>
      <c r="O8" s="198"/>
      <c r="P8" s="15" t="s">
        <v>4</v>
      </c>
      <c r="Q8" s="15" t="s">
        <v>5</v>
      </c>
      <c r="R8" s="198"/>
      <c r="S8" s="76" t="s">
        <v>7</v>
      </c>
      <c r="T8" s="16" t="s">
        <v>8</v>
      </c>
      <c r="U8" s="76" t="s">
        <v>9</v>
      </c>
      <c r="V8" s="17" t="s">
        <v>8</v>
      </c>
      <c r="W8" s="18" t="s">
        <v>10</v>
      </c>
      <c r="X8" s="17" t="s">
        <v>8</v>
      </c>
    </row>
    <row r="9" spans="1:24" s="10" customFormat="1" ht="28.5" customHeight="1" thickBot="1" x14ac:dyDescent="0.25">
      <c r="A9" s="77" t="s">
        <v>62</v>
      </c>
      <c r="B9" s="77" t="s">
        <v>63</v>
      </c>
      <c r="C9" s="205"/>
      <c r="D9" s="205"/>
      <c r="E9" s="19" t="s">
        <v>64</v>
      </c>
      <c r="F9" s="19" t="s">
        <v>65</v>
      </c>
      <c r="G9" s="205"/>
      <c r="H9" s="19" t="s">
        <v>62</v>
      </c>
      <c r="I9" s="19" t="s">
        <v>63</v>
      </c>
      <c r="J9" s="205"/>
      <c r="K9" s="77" t="s">
        <v>66</v>
      </c>
      <c r="L9" s="20" t="s">
        <v>67</v>
      </c>
      <c r="M9" s="20" t="s">
        <v>68</v>
      </c>
      <c r="N9" s="20" t="s">
        <v>69</v>
      </c>
      <c r="O9" s="20" t="s">
        <v>70</v>
      </c>
      <c r="P9" s="20" t="s">
        <v>11</v>
      </c>
      <c r="Q9" s="20" t="s">
        <v>71</v>
      </c>
      <c r="R9" s="77" t="s">
        <v>72</v>
      </c>
      <c r="S9" s="21" t="s">
        <v>73</v>
      </c>
      <c r="T9" s="22" t="s">
        <v>74</v>
      </c>
      <c r="U9" s="21" t="s">
        <v>75</v>
      </c>
      <c r="V9" s="22" t="s">
        <v>76</v>
      </c>
      <c r="W9" s="23" t="s">
        <v>77</v>
      </c>
      <c r="X9" s="22" t="s">
        <v>78</v>
      </c>
    </row>
    <row r="10" spans="1:24" s="10" customFormat="1" ht="28.5" customHeight="1" x14ac:dyDescent="0.2">
      <c r="A10" s="24" t="str">
        <f>+'Access-Jan'!A10</f>
        <v>12101</v>
      </c>
      <c r="B10" s="25" t="str">
        <f>+'Access-Jan'!B10</f>
        <v>JUSTICA FEDERAL DE PRIMEIRO GRAU</v>
      </c>
      <c r="C10" s="26" t="str">
        <f>CONCATENATE('Access-Jan'!C10,".",'Access-Jan'!D10)</f>
        <v>02.061</v>
      </c>
      <c r="D10" s="26" t="str">
        <f>CONCATENATE('Access-Jan'!E10,".",'Access-Jan'!G10)</f>
        <v>0033.4257</v>
      </c>
      <c r="E10" s="25" t="str">
        <f>+'Access-Jan'!F10</f>
        <v>PROGRAMA DE GESTAO E MANUTENCAO DO PODER JUDICIARIO</v>
      </c>
      <c r="F10" s="27" t="str">
        <f>+'Access-Jan'!H10</f>
        <v>JULGAMENTO DE CAUSAS NA JUSTICA FEDERAL</v>
      </c>
      <c r="G10" s="24" t="str">
        <f>IF('Access-Jan'!I10="1","F","S")</f>
        <v>F</v>
      </c>
      <c r="H10" s="24" t="str">
        <f>+'Access-Jan'!J10</f>
        <v>1000</v>
      </c>
      <c r="I10" s="28" t="str">
        <f>+'Access-Jan'!K10</f>
        <v>RECURSOS LIVRES DA UNIAO</v>
      </c>
      <c r="J10" s="24" t="str">
        <f>+'Access-Jan'!L10</f>
        <v>4</v>
      </c>
      <c r="K10" s="29"/>
      <c r="L10" s="30"/>
      <c r="M10" s="30"/>
      <c r="N10" s="31">
        <f>K10+L10-M10</f>
        <v>0</v>
      </c>
      <c r="O10" s="29">
        <v>0</v>
      </c>
      <c r="P10" s="32">
        <f>'Access-Jan'!M10</f>
        <v>25374320</v>
      </c>
      <c r="Q10" s="32">
        <f>'Access-Jan'!N10</f>
        <v>0</v>
      </c>
      <c r="R10" s="32">
        <f>N10-O10+P10+Q10</f>
        <v>25374320</v>
      </c>
      <c r="S10" s="32">
        <f>'Access-Jan'!O10</f>
        <v>0</v>
      </c>
      <c r="T10" s="33">
        <f>IF(R10&gt;0,S10/R10,0)</f>
        <v>0</v>
      </c>
      <c r="U10" s="32">
        <f>'Access-Jan'!P10</f>
        <v>0</v>
      </c>
      <c r="V10" s="33">
        <f>IF(R10&gt;0,U10/R10,0)</f>
        <v>0</v>
      </c>
      <c r="W10" s="32">
        <f>'Access-Jan'!Q10</f>
        <v>0</v>
      </c>
      <c r="X10" s="33">
        <f>IF(R10&gt;0,W10/R10,0)</f>
        <v>0</v>
      </c>
    </row>
    <row r="11" spans="1:24" s="10" customFormat="1" ht="28.5" customHeight="1" x14ac:dyDescent="0.2">
      <c r="A11" s="34" t="str">
        <f>+'Access-Jan'!A11</f>
        <v>12101</v>
      </c>
      <c r="B11" s="35" t="str">
        <f>+'Access-Jan'!B11</f>
        <v>JUSTICA FEDERAL DE PRIMEIRO GRAU</v>
      </c>
      <c r="C11" s="34" t="str">
        <f>CONCATENATE('Access-Jan'!C11,".",'Access-Jan'!D11)</f>
        <v>02.061</v>
      </c>
      <c r="D11" s="34" t="str">
        <f>CONCATENATE('Access-Jan'!E11,".",'Access-Jan'!G11)</f>
        <v>0033.4257</v>
      </c>
      <c r="E11" s="35" t="str">
        <f>+'Access-Jan'!F11</f>
        <v>PROGRAMA DE GESTAO E MANUTENCAO DO PODER JUDICIARIO</v>
      </c>
      <c r="F11" s="36" t="str">
        <f>+'Access-Jan'!H11</f>
        <v>JULGAMENTO DE CAUSAS NA JUSTICA FEDERAL</v>
      </c>
      <c r="G11" s="34" t="str">
        <f>IF('Access-Jan'!I11="1","F","S")</f>
        <v>F</v>
      </c>
      <c r="H11" s="34" t="str">
        <f>+'Access-Jan'!J11</f>
        <v>1000</v>
      </c>
      <c r="I11" s="35" t="str">
        <f>+'Access-Jan'!K11</f>
        <v>RECURSOS LIVRES DA UNIAO</v>
      </c>
      <c r="J11" s="34" t="str">
        <f>+'Access-Jan'!L11</f>
        <v>3</v>
      </c>
      <c r="K11" s="37"/>
      <c r="L11" s="37"/>
      <c r="M11" s="37"/>
      <c r="N11" s="38">
        <f t="shared" ref="N11:N22" si="0">K11+L11-M11</f>
        <v>0</v>
      </c>
      <c r="O11" s="37">
        <v>0</v>
      </c>
      <c r="P11" s="39">
        <f>'Access-Jan'!M11</f>
        <v>170267485</v>
      </c>
      <c r="Q11" s="39">
        <f>'Access-Jan'!N11</f>
        <v>0</v>
      </c>
      <c r="R11" s="39">
        <f t="shared" ref="R11:R22" si="1">N11-O11+P11+Q11</f>
        <v>170267485</v>
      </c>
      <c r="S11" s="39">
        <f>'Access-Jan'!O11</f>
        <v>30227068.640000001</v>
      </c>
      <c r="T11" s="40">
        <f t="shared" ref="T11:T22" si="2">IF(R11&gt;0,S11/R11,0)</f>
        <v>0.17752695789216597</v>
      </c>
      <c r="U11" s="39">
        <f>'Access-Jan'!P11</f>
        <v>394839.55</v>
      </c>
      <c r="V11" s="40">
        <f t="shared" ref="V11:V22" si="3">IF(R11&gt;0,U11/R11,0)</f>
        <v>2.318936877466652E-3</v>
      </c>
      <c r="W11" s="39">
        <f>'Access-Jan'!Q11</f>
        <v>389906.17</v>
      </c>
      <c r="X11" s="40">
        <f t="shared" ref="X11:X22" si="4">IF(R11&gt;0,W11/R11,0)</f>
        <v>2.2899625844593876E-3</v>
      </c>
    </row>
    <row r="12" spans="1:24" s="10" customFormat="1" ht="28.5" customHeight="1" x14ac:dyDescent="0.2">
      <c r="A12" s="34" t="str">
        <f>+'Access-Jan'!A12</f>
        <v>12101</v>
      </c>
      <c r="B12" s="35" t="str">
        <f>+'Access-Jan'!B12</f>
        <v>JUSTICA FEDERAL DE PRIMEIRO GRAU</v>
      </c>
      <c r="C12" s="34" t="str">
        <f>CONCATENATE('Access-Jan'!C12,".",'Access-Jan'!D12)</f>
        <v>02.061</v>
      </c>
      <c r="D12" s="34" t="str">
        <f>CONCATENATE('Access-Jan'!E12,".",'Access-Jan'!G12)</f>
        <v>0033.4257</v>
      </c>
      <c r="E12" s="35" t="str">
        <f>+'Access-Jan'!F12</f>
        <v>PROGRAMA DE GESTAO E MANUTENCAO DO PODER JUDICIARIO</v>
      </c>
      <c r="F12" s="35" t="str">
        <f>+'Access-Jan'!H12</f>
        <v>JULGAMENTO DE CAUSAS NA JUSTICA FEDERAL</v>
      </c>
      <c r="G12" s="34" t="str">
        <f>IF('Access-Jan'!I12="1","F","S")</f>
        <v>F</v>
      </c>
      <c r="H12" s="34" t="str">
        <f>+'Access-Jan'!J12</f>
        <v>1027</v>
      </c>
      <c r="I12" s="35" t="str">
        <f>+'Access-Jan'!K12</f>
        <v>SERV.AFETOS AS ATIVID.ESPECIFICAS DA JUSTICA</v>
      </c>
      <c r="J12" s="34" t="str">
        <f>+'Access-Jan'!L12</f>
        <v>3</v>
      </c>
      <c r="K12" s="39"/>
      <c r="L12" s="39"/>
      <c r="M12" s="39"/>
      <c r="N12" s="37">
        <f t="shared" si="0"/>
        <v>0</v>
      </c>
      <c r="O12" s="39">
        <v>0</v>
      </c>
      <c r="P12" s="39">
        <f>'Access-Jan'!M12</f>
        <v>19290640</v>
      </c>
      <c r="Q12" s="39">
        <f>'Access-Jan'!N12</f>
        <v>0</v>
      </c>
      <c r="R12" s="39">
        <f t="shared" si="1"/>
        <v>19290640</v>
      </c>
      <c r="S12" s="39">
        <f>'Access-Jan'!O12</f>
        <v>956153.32</v>
      </c>
      <c r="T12" s="40">
        <f t="shared" si="2"/>
        <v>4.9565660859359768E-2</v>
      </c>
      <c r="U12" s="39">
        <f>'Access-Jan'!P12</f>
        <v>0</v>
      </c>
      <c r="V12" s="40">
        <f t="shared" si="3"/>
        <v>0</v>
      </c>
      <c r="W12" s="39">
        <f>'Access-Jan'!Q12</f>
        <v>0</v>
      </c>
      <c r="X12" s="40">
        <f t="shared" si="4"/>
        <v>0</v>
      </c>
    </row>
    <row r="13" spans="1:24" s="10" customFormat="1" ht="28.5" customHeight="1" x14ac:dyDescent="0.2">
      <c r="A13" s="34" t="str">
        <f>+'Access-Jan'!A13</f>
        <v>12101</v>
      </c>
      <c r="B13" s="35" t="str">
        <f>+'Access-Jan'!B13</f>
        <v>JUSTICA FEDERAL DE PRIMEIRO GRAU</v>
      </c>
      <c r="C13" s="34" t="str">
        <f>CONCATENATE('Access-Jan'!C13,".",'Access-Jan'!D13)</f>
        <v>02.122</v>
      </c>
      <c r="D13" s="34" t="str">
        <f>CONCATENATE('Access-Jan'!E13,".",'Access-Jan'!G13)</f>
        <v>0033.20TP</v>
      </c>
      <c r="E13" s="35" t="str">
        <f>+'Access-Jan'!F13</f>
        <v>PROGRAMA DE GESTAO E MANUTENCAO DO PODER JUDICIARIO</v>
      </c>
      <c r="F13" s="35" t="str">
        <f>+'Access-Jan'!H13</f>
        <v>ATIVOS CIVIS DA UNIAO</v>
      </c>
      <c r="G13" s="34" t="str">
        <f>IF('Access-Jan'!I13="1","F","S")</f>
        <v>F</v>
      </c>
      <c r="H13" s="34" t="str">
        <f>+'Access-Jan'!J13</f>
        <v>1000</v>
      </c>
      <c r="I13" s="35" t="str">
        <f>+'Access-Jan'!K13</f>
        <v>RECURSOS LIVRES DA UNIAO</v>
      </c>
      <c r="J13" s="34" t="str">
        <f>+'Access-Jan'!L13</f>
        <v>1</v>
      </c>
      <c r="K13" s="39"/>
      <c r="L13" s="39"/>
      <c r="M13" s="39"/>
      <c r="N13" s="37">
        <f t="shared" si="0"/>
        <v>0</v>
      </c>
      <c r="O13" s="39">
        <v>0</v>
      </c>
      <c r="P13" s="39">
        <f>'Access-Jan'!M13</f>
        <v>130915151.2</v>
      </c>
      <c r="Q13" s="39">
        <f>'Access-Jan'!N13</f>
        <v>0</v>
      </c>
      <c r="R13" s="39">
        <f t="shared" si="1"/>
        <v>130915151.2</v>
      </c>
      <c r="S13" s="39">
        <f>'Access-Jan'!O13</f>
        <v>130915151.2</v>
      </c>
      <c r="T13" s="40">
        <f t="shared" si="2"/>
        <v>1</v>
      </c>
      <c r="U13" s="39">
        <f>'Access-Jan'!P13</f>
        <v>130915151.2</v>
      </c>
      <c r="V13" s="40">
        <f t="shared" si="3"/>
        <v>1</v>
      </c>
      <c r="W13" s="39">
        <f>'Access-Jan'!Q13</f>
        <v>111891645.73</v>
      </c>
      <c r="X13" s="40">
        <f t="shared" si="4"/>
        <v>0.85468828248200501</v>
      </c>
    </row>
    <row r="14" spans="1:24" s="10" customFormat="1" ht="28.5" customHeight="1" x14ac:dyDescent="0.2">
      <c r="A14" s="34" t="str">
        <f>+'Access-Jan'!A14</f>
        <v>12101</v>
      </c>
      <c r="B14" s="35" t="str">
        <f>+'Access-Jan'!B14</f>
        <v>JUSTICA FEDERAL DE PRIMEIRO GRAU</v>
      </c>
      <c r="C14" s="34" t="str">
        <f>CONCATENATE('Access-Jan'!C14,".",'Access-Jan'!D14)</f>
        <v>02.122</v>
      </c>
      <c r="D14" s="34" t="str">
        <f>CONCATENATE('Access-Jan'!E14,".",'Access-Jan'!G14)</f>
        <v>0033.216H</v>
      </c>
      <c r="E14" s="35" t="str">
        <f>+'Access-Jan'!F14</f>
        <v>PROGRAMA DE GESTAO E MANUTENCAO DO PODER JUDICIARIO</v>
      </c>
      <c r="F14" s="35" t="str">
        <f>+'Access-Jan'!H14</f>
        <v>AJUDA DE CUSTO PARA MORADIA OU AUXILIO-MORADIA A AGENTES PUB</v>
      </c>
      <c r="G14" s="34" t="str">
        <f>IF('Access-Jan'!I14="1","F","S")</f>
        <v>F</v>
      </c>
      <c r="H14" s="34" t="str">
        <f>+'Access-Jan'!J14</f>
        <v>1000</v>
      </c>
      <c r="I14" s="35" t="str">
        <f>+'Access-Jan'!K14</f>
        <v>RECURSOS LIVRES DA UNIAO</v>
      </c>
      <c r="J14" s="34" t="str">
        <f>+'Access-Jan'!L14</f>
        <v>3</v>
      </c>
      <c r="K14" s="39"/>
      <c r="L14" s="39"/>
      <c r="M14" s="39"/>
      <c r="N14" s="37">
        <f t="shared" si="0"/>
        <v>0</v>
      </c>
      <c r="O14" s="39">
        <v>0</v>
      </c>
      <c r="P14" s="39">
        <f>'Access-Jan'!M14</f>
        <v>203592</v>
      </c>
      <c r="Q14" s="39">
        <f>'Access-Jan'!N14</f>
        <v>0</v>
      </c>
      <c r="R14" s="39">
        <f t="shared" si="1"/>
        <v>203592</v>
      </c>
      <c r="S14" s="39">
        <f>'Access-Jan'!O14</f>
        <v>11976</v>
      </c>
      <c r="T14" s="40">
        <f t="shared" si="2"/>
        <v>5.8823529411764705E-2</v>
      </c>
      <c r="U14" s="39">
        <f>'Access-Jan'!P14</f>
        <v>6561.64</v>
      </c>
      <c r="V14" s="40">
        <f t="shared" si="3"/>
        <v>3.2229360682148614E-2</v>
      </c>
      <c r="W14" s="39">
        <f>'Access-Jan'!Q14</f>
        <v>6561.64</v>
      </c>
      <c r="X14" s="40">
        <f t="shared" si="4"/>
        <v>3.2229360682148614E-2</v>
      </c>
    </row>
    <row r="15" spans="1:24" s="10" customFormat="1" ht="28.5" customHeight="1" x14ac:dyDescent="0.2">
      <c r="A15" s="34" t="str">
        <f>+'Access-Jan'!A15</f>
        <v>12101</v>
      </c>
      <c r="B15" s="35" t="str">
        <f>+'Access-Jan'!B15</f>
        <v>JUSTICA FEDERAL DE PRIMEIRO GRAU</v>
      </c>
      <c r="C15" s="34" t="str">
        <f>CONCATENATE('Access-Jan'!C15,".",'Access-Jan'!D15)</f>
        <v>02.122</v>
      </c>
      <c r="D15" s="34" t="str">
        <f>CONCATENATE('Access-Jan'!E15,".",'Access-Jan'!G15)</f>
        <v>0033.219Z</v>
      </c>
      <c r="E15" s="35" t="str">
        <f>+'Access-Jan'!F15</f>
        <v>PROGRAMA DE GESTAO E MANUTENCAO DO PODER JUDICIARIO</v>
      </c>
      <c r="F15" s="35" t="str">
        <f>+'Access-Jan'!H15</f>
        <v>CONSERVACAO E RECUPERACAO DE ATIVOS DE INFRAESTRUTURA DA UNI</v>
      </c>
      <c r="G15" s="34" t="str">
        <f>IF('Access-Jan'!I15="1","F","S")</f>
        <v>F</v>
      </c>
      <c r="H15" s="34" t="str">
        <f>+'Access-Jan'!J15</f>
        <v>1000</v>
      </c>
      <c r="I15" s="35" t="str">
        <f>+'Access-Jan'!K15</f>
        <v>RECURSOS LIVRES DA UNIAO</v>
      </c>
      <c r="J15" s="34" t="str">
        <f>+'Access-Jan'!L15</f>
        <v>4</v>
      </c>
      <c r="K15" s="37"/>
      <c r="L15" s="37"/>
      <c r="M15" s="37"/>
      <c r="N15" s="37">
        <f t="shared" si="0"/>
        <v>0</v>
      </c>
      <c r="O15" s="37">
        <v>0</v>
      </c>
      <c r="P15" s="39">
        <f>'Access-Jan'!M15</f>
        <v>17808535</v>
      </c>
      <c r="Q15" s="39">
        <f>'Access-Jan'!N15</f>
        <v>0</v>
      </c>
      <c r="R15" s="39">
        <f t="shared" si="1"/>
        <v>17808535</v>
      </c>
      <c r="S15" s="39">
        <f>'Access-Jan'!O15</f>
        <v>0</v>
      </c>
      <c r="T15" s="40">
        <f t="shared" si="2"/>
        <v>0</v>
      </c>
      <c r="U15" s="39">
        <f>'Access-Jan'!P15</f>
        <v>0</v>
      </c>
      <c r="V15" s="40">
        <f t="shared" si="3"/>
        <v>0</v>
      </c>
      <c r="W15" s="39">
        <f>'Access-Jan'!Q15</f>
        <v>0</v>
      </c>
      <c r="X15" s="40">
        <f t="shared" si="4"/>
        <v>0</v>
      </c>
    </row>
    <row r="16" spans="1:24" s="10" customFormat="1" ht="28.5" customHeight="1" x14ac:dyDescent="0.2">
      <c r="A16" s="34" t="str">
        <f>+'Access-Jan'!A16</f>
        <v>12101</v>
      </c>
      <c r="B16" s="35" t="str">
        <f>+'Access-Jan'!B16</f>
        <v>JUSTICA FEDERAL DE PRIMEIRO GRAU</v>
      </c>
      <c r="C16" s="34" t="str">
        <f>CONCATENATE('Access-Jan'!C16,".",'Access-Jan'!D16)</f>
        <v>02.331</v>
      </c>
      <c r="D16" s="34" t="str">
        <f>CONCATENATE('Access-Jan'!E16,".",'Access-Jan'!G16)</f>
        <v>0033.2004</v>
      </c>
      <c r="E16" s="35" t="str">
        <f>+'Access-Jan'!F16</f>
        <v>PROGRAMA DE GESTAO E MANUTENCAO DO PODER JUDICIARIO</v>
      </c>
      <c r="F16" s="35" t="str">
        <f>+'Access-Jan'!H16</f>
        <v>ASSISTENCIA MEDICA E ODONTOLOGICA AOS SERVIDORES CIVIS, EMPR</v>
      </c>
      <c r="G16" s="34" t="str">
        <f>IF('Access-Jan'!I16="1","F","S")</f>
        <v>F</v>
      </c>
      <c r="H16" s="34" t="str">
        <f>+'Access-Jan'!J16</f>
        <v>1000</v>
      </c>
      <c r="I16" s="35" t="str">
        <f>+'Access-Jan'!K16</f>
        <v>RECURSOS LIVRES DA UNIAO</v>
      </c>
      <c r="J16" s="34" t="str">
        <f>+'Access-Jan'!L16</f>
        <v>4</v>
      </c>
      <c r="K16" s="39"/>
      <c r="L16" s="39"/>
      <c r="M16" s="39"/>
      <c r="N16" s="37">
        <f t="shared" si="0"/>
        <v>0</v>
      </c>
      <c r="O16" s="39">
        <v>0</v>
      </c>
      <c r="P16" s="39">
        <f>'Access-Jan'!M16</f>
        <v>3000</v>
      </c>
      <c r="Q16" s="39">
        <f>'Access-Jan'!N16</f>
        <v>0</v>
      </c>
      <c r="R16" s="39">
        <f t="shared" si="1"/>
        <v>3000</v>
      </c>
      <c r="S16" s="39">
        <f>'Access-Jan'!O16</f>
        <v>0</v>
      </c>
      <c r="T16" s="40">
        <f t="shared" si="2"/>
        <v>0</v>
      </c>
      <c r="U16" s="39">
        <f>'Access-Jan'!P16</f>
        <v>0</v>
      </c>
      <c r="V16" s="40">
        <f t="shared" si="3"/>
        <v>0</v>
      </c>
      <c r="W16" s="39">
        <f>'Access-Jan'!Q16</f>
        <v>0</v>
      </c>
      <c r="X16" s="40">
        <f t="shared" si="4"/>
        <v>0</v>
      </c>
    </row>
    <row r="17" spans="1:24" s="10" customFormat="1" ht="28.5" customHeight="1" x14ac:dyDescent="0.2">
      <c r="A17" s="34" t="str">
        <f>+'Access-Jan'!A17</f>
        <v>12101</v>
      </c>
      <c r="B17" s="35" t="str">
        <f>+'Access-Jan'!B17</f>
        <v>JUSTICA FEDERAL DE PRIMEIRO GRAU</v>
      </c>
      <c r="C17" s="34" t="str">
        <f>CONCATENATE('Access-Jan'!C17,".",'Access-Jan'!D17)</f>
        <v>02.331</v>
      </c>
      <c r="D17" s="34" t="str">
        <f>CONCATENATE('Access-Jan'!E17,".",'Access-Jan'!G17)</f>
        <v>0033.2004</v>
      </c>
      <c r="E17" s="35" t="str">
        <f>+'Access-Jan'!F17</f>
        <v>PROGRAMA DE GESTAO E MANUTENCAO DO PODER JUDICIARIO</v>
      </c>
      <c r="F17" s="35" t="str">
        <f>+'Access-Jan'!H17</f>
        <v>ASSISTENCIA MEDICA E ODONTOLOGICA AOS SERVIDORES CIVIS, EMPR</v>
      </c>
      <c r="G17" s="34" t="str">
        <f>IF('Access-Jan'!I17="1","F","S")</f>
        <v>F</v>
      </c>
      <c r="H17" s="34" t="str">
        <f>+'Access-Jan'!J17</f>
        <v>1000</v>
      </c>
      <c r="I17" s="35" t="str">
        <f>+'Access-Jan'!K17</f>
        <v>RECURSOS LIVRES DA UNIAO</v>
      </c>
      <c r="J17" s="34" t="str">
        <f>+'Access-Jan'!L17</f>
        <v>3</v>
      </c>
      <c r="K17" s="39"/>
      <c r="L17" s="39"/>
      <c r="M17" s="39"/>
      <c r="N17" s="37">
        <f t="shared" si="0"/>
        <v>0</v>
      </c>
      <c r="O17" s="39">
        <v>0</v>
      </c>
      <c r="P17" s="39">
        <f>'Access-Jan'!M17</f>
        <v>68943102</v>
      </c>
      <c r="Q17" s="39">
        <f>'Access-Jan'!N17</f>
        <v>0</v>
      </c>
      <c r="R17" s="39">
        <f t="shared" si="1"/>
        <v>68943102</v>
      </c>
      <c r="S17" s="39">
        <f>'Access-Jan'!O17</f>
        <v>31970046.960000001</v>
      </c>
      <c r="T17" s="40">
        <f t="shared" si="2"/>
        <v>0.46371639848755286</v>
      </c>
      <c r="U17" s="39">
        <f>'Access-Jan'!P17</f>
        <v>619693.72</v>
      </c>
      <c r="V17" s="40">
        <f t="shared" si="3"/>
        <v>8.988480384883174E-3</v>
      </c>
      <c r="W17" s="39">
        <f>'Access-Jan'!Q17</f>
        <v>619693.72</v>
      </c>
      <c r="X17" s="40">
        <f t="shared" si="4"/>
        <v>8.988480384883174E-3</v>
      </c>
    </row>
    <row r="18" spans="1:24" s="10" customFormat="1" ht="28.5" customHeight="1" x14ac:dyDescent="0.2">
      <c r="A18" s="34" t="str">
        <f>+'Access-Jan'!A18</f>
        <v>12101</v>
      </c>
      <c r="B18" s="35" t="str">
        <f>+'Access-Jan'!B18</f>
        <v>JUSTICA FEDERAL DE PRIMEIRO GRAU</v>
      </c>
      <c r="C18" s="34" t="str">
        <f>CONCATENATE('Access-Jan'!C18,".",'Access-Jan'!D18)</f>
        <v>02.331</v>
      </c>
      <c r="D18" s="34" t="str">
        <f>CONCATENATE('Access-Jan'!E18,".",'Access-Jan'!G18)</f>
        <v>0033.212B</v>
      </c>
      <c r="E18" s="35" t="str">
        <f>+'Access-Jan'!F18</f>
        <v>PROGRAMA DE GESTAO E MANUTENCAO DO PODER JUDICIARIO</v>
      </c>
      <c r="F18" s="35" t="str">
        <f>+'Access-Jan'!H18</f>
        <v>BENEFICIOS OBRIGATORIOS AOS SERVIDORES CIVIS, EMPREGADOS, MI</v>
      </c>
      <c r="G18" s="34" t="str">
        <f>IF('Access-Jan'!I18="1","F","S")</f>
        <v>F</v>
      </c>
      <c r="H18" s="34" t="str">
        <f>+'Access-Jan'!J18</f>
        <v>1000</v>
      </c>
      <c r="I18" s="35" t="str">
        <f>+'Access-Jan'!K18</f>
        <v>RECURSOS LIVRES DA UNIAO</v>
      </c>
      <c r="J18" s="34" t="str">
        <f>+'Access-Jan'!L18</f>
        <v>3</v>
      </c>
      <c r="K18" s="39"/>
      <c r="L18" s="39"/>
      <c r="M18" s="39"/>
      <c r="N18" s="37">
        <f t="shared" si="0"/>
        <v>0</v>
      </c>
      <c r="O18" s="39">
        <v>0</v>
      </c>
      <c r="P18" s="39">
        <f>'Access-Jan'!M18</f>
        <v>70279245.549999997</v>
      </c>
      <c r="Q18" s="39">
        <f>'Access-Jan'!N18</f>
        <v>0</v>
      </c>
      <c r="R18" s="39">
        <f t="shared" si="1"/>
        <v>70279245.549999997</v>
      </c>
      <c r="S18" s="39">
        <f>'Access-Jan'!O18</f>
        <v>69869616.549999997</v>
      </c>
      <c r="T18" s="40">
        <f t="shared" si="2"/>
        <v>0.99417140868837917</v>
      </c>
      <c r="U18" s="39">
        <f>'Access-Jan'!P18</f>
        <v>5916770.1100000003</v>
      </c>
      <c r="V18" s="40">
        <f t="shared" si="3"/>
        <v>8.4189436919759317E-2</v>
      </c>
      <c r="W18" s="39">
        <f>'Access-Jan'!Q18</f>
        <v>5916770.1100000003</v>
      </c>
      <c r="X18" s="40">
        <f t="shared" si="4"/>
        <v>8.4189436919759317E-2</v>
      </c>
    </row>
    <row r="19" spans="1:24" s="10" customFormat="1" ht="28.5" customHeight="1" x14ac:dyDescent="0.2">
      <c r="A19" s="34" t="str">
        <f>+'Access-Jan'!A19</f>
        <v>12101</v>
      </c>
      <c r="B19" s="35" t="str">
        <f>+'Access-Jan'!B19</f>
        <v>JUSTICA FEDERAL DE PRIMEIRO GRAU</v>
      </c>
      <c r="C19" s="34" t="str">
        <f>CONCATENATE('Access-Jan'!C19,".",'Access-Jan'!D19)</f>
        <v>02.846</v>
      </c>
      <c r="D19" s="34" t="str">
        <f>CONCATENATE('Access-Jan'!E19,".",'Access-Jan'!G19)</f>
        <v>0033.09HB</v>
      </c>
      <c r="E19" s="35" t="str">
        <f>+'Access-Jan'!F19</f>
        <v>PROGRAMA DE GESTAO E MANUTENCAO DO PODER JUDICIARIO</v>
      </c>
      <c r="F19" s="35" t="str">
        <f>+'Access-Jan'!H19</f>
        <v>CONTRIBUICAO DA UNIAO, DE SUAS AUTARQUIAS E FUNDACOES PARA O</v>
      </c>
      <c r="G19" s="34" t="str">
        <f>IF('Access-Jan'!I19="1","F","S")</f>
        <v>F</v>
      </c>
      <c r="H19" s="34" t="str">
        <f>+'Access-Jan'!J19</f>
        <v>1000</v>
      </c>
      <c r="I19" s="35" t="str">
        <f>+'Access-Jan'!K19</f>
        <v>RECURSOS LIVRES DA UNIAO</v>
      </c>
      <c r="J19" s="34" t="str">
        <f>+'Access-Jan'!L19</f>
        <v>1</v>
      </c>
      <c r="K19" s="39"/>
      <c r="L19" s="39"/>
      <c r="M19" s="39"/>
      <c r="N19" s="37">
        <f t="shared" si="0"/>
        <v>0</v>
      </c>
      <c r="O19" s="39">
        <v>0</v>
      </c>
      <c r="P19" s="39">
        <f>'Access-Jan'!M19</f>
        <v>17207669.960000001</v>
      </c>
      <c r="Q19" s="39">
        <f>'Access-Jan'!N19</f>
        <v>0</v>
      </c>
      <c r="R19" s="39">
        <f t="shared" si="1"/>
        <v>17207669.960000001</v>
      </c>
      <c r="S19" s="39">
        <f>'Access-Jan'!O19</f>
        <v>17207669.960000001</v>
      </c>
      <c r="T19" s="40">
        <f t="shared" si="2"/>
        <v>1</v>
      </c>
      <c r="U19" s="39">
        <f>'Access-Jan'!P19</f>
        <v>17207669.960000001</v>
      </c>
      <c r="V19" s="40">
        <f t="shared" si="3"/>
        <v>1</v>
      </c>
      <c r="W19" s="39">
        <f>'Access-Jan'!Q19</f>
        <v>17207669.960000001</v>
      </c>
      <c r="X19" s="40">
        <f t="shared" si="4"/>
        <v>1</v>
      </c>
    </row>
    <row r="20" spans="1:24" s="10" customFormat="1" ht="28.5" customHeight="1" x14ac:dyDescent="0.2">
      <c r="A20" s="34" t="str">
        <f>+'Access-Jan'!A20</f>
        <v>12101</v>
      </c>
      <c r="B20" s="35" t="str">
        <f>+'Access-Jan'!B20</f>
        <v>JUSTICA FEDERAL DE PRIMEIRO GRAU</v>
      </c>
      <c r="C20" s="34" t="str">
        <f>CONCATENATE('Access-Jan'!C20,".",'Access-Jan'!D20)</f>
        <v>09.272</v>
      </c>
      <c r="D20" s="34" t="str">
        <f>CONCATENATE('Access-Jan'!E20,".",'Access-Jan'!G20)</f>
        <v>0033.0181</v>
      </c>
      <c r="E20" s="35" t="str">
        <f>+'Access-Jan'!F20</f>
        <v>PROGRAMA DE GESTAO E MANUTENCAO DO PODER JUDICIARIO</v>
      </c>
      <c r="F20" s="35" t="str">
        <f>+'Access-Jan'!H20</f>
        <v>APOSENTADORIAS E PENSOES CIVIS DA UNIAO</v>
      </c>
      <c r="G20" s="34" t="str">
        <f>IF('Access-Jan'!I20="1","F","S")</f>
        <v>S</v>
      </c>
      <c r="H20" s="34" t="str">
        <f>+'Access-Jan'!J20</f>
        <v>1056</v>
      </c>
      <c r="I20" s="35" t="str">
        <f>+'Access-Jan'!K20</f>
        <v>BENEFICIOS DO RPPS DA UNIAO</v>
      </c>
      <c r="J20" s="34" t="str">
        <f>+'Access-Jan'!L20</f>
        <v>1</v>
      </c>
      <c r="K20" s="39"/>
      <c r="L20" s="39"/>
      <c r="M20" s="39"/>
      <c r="N20" s="37">
        <f t="shared" si="0"/>
        <v>0</v>
      </c>
      <c r="O20" s="39">
        <v>0</v>
      </c>
      <c r="P20" s="39">
        <f>'Access-Jan'!M20</f>
        <v>36580326.899999999</v>
      </c>
      <c r="Q20" s="39">
        <f>'Access-Jan'!N20</f>
        <v>0</v>
      </c>
      <c r="R20" s="39">
        <f t="shared" si="1"/>
        <v>36580326.899999999</v>
      </c>
      <c r="S20" s="39">
        <f>'Access-Jan'!O20</f>
        <v>36580326.899999999</v>
      </c>
      <c r="T20" s="40">
        <f t="shared" si="2"/>
        <v>1</v>
      </c>
      <c r="U20" s="39">
        <f>'Access-Jan'!P20</f>
        <v>36580326.899999999</v>
      </c>
      <c r="V20" s="40">
        <f t="shared" si="3"/>
        <v>1</v>
      </c>
      <c r="W20" s="39">
        <f>'Access-Jan'!Q20</f>
        <v>31946748.969999999</v>
      </c>
      <c r="X20" s="40">
        <f t="shared" si="4"/>
        <v>0.87333142367297978</v>
      </c>
    </row>
    <row r="21" spans="1:24" s="10" customFormat="1" ht="28.5" customHeight="1" x14ac:dyDescent="0.2">
      <c r="A21" s="34" t="str">
        <f>+'Access-Jan'!A21</f>
        <v>12101</v>
      </c>
      <c r="B21" s="35" t="str">
        <f>+'Access-Jan'!B21</f>
        <v>JUSTICA FEDERAL DE PRIMEIRO GRAU</v>
      </c>
      <c r="C21" s="34" t="str">
        <f>CONCATENATE('Access-Jan'!C21,".",'Access-Jan'!D21)</f>
        <v>28.846</v>
      </c>
      <c r="D21" s="34" t="str">
        <f>CONCATENATE('Access-Jan'!E21,".",'Access-Jan'!G21)</f>
        <v>0909.00S6</v>
      </c>
      <c r="E21" s="35" t="str">
        <f>+'Access-Jan'!F21</f>
        <v>OPERACOES ESPECIAIS: OUTROS ENCARGOS ESPECIAIS</v>
      </c>
      <c r="F21" s="35" t="str">
        <f>+'Access-Jan'!H21</f>
        <v>BENEFICIO ESPECIAL - LEI N. 12.618, DE 2012</v>
      </c>
      <c r="G21" s="34" t="str">
        <f>IF('Access-Jan'!I21="1","F","S")</f>
        <v>F</v>
      </c>
      <c r="H21" s="34" t="str">
        <f>+'Access-Jan'!J21</f>
        <v>1000</v>
      </c>
      <c r="I21" s="35" t="str">
        <f>+'Access-Jan'!K21</f>
        <v>RECURSOS LIVRES DA UNIAO</v>
      </c>
      <c r="J21" s="34" t="str">
        <f>+'Access-Jan'!L21</f>
        <v>1</v>
      </c>
      <c r="K21" s="39"/>
      <c r="L21" s="39"/>
      <c r="M21" s="39"/>
      <c r="N21" s="37">
        <f t="shared" si="0"/>
        <v>0</v>
      </c>
      <c r="O21" s="39">
        <v>0</v>
      </c>
      <c r="P21" s="39">
        <f>'Access-Jan'!M21</f>
        <v>125475.38</v>
      </c>
      <c r="Q21" s="39">
        <f>'Access-Jan'!N21</f>
        <v>0</v>
      </c>
      <c r="R21" s="39">
        <f t="shared" si="1"/>
        <v>125475.38</v>
      </c>
      <c r="S21" s="39">
        <f>'Access-Jan'!O21</f>
        <v>125475.38</v>
      </c>
      <c r="T21" s="40">
        <f t="shared" si="2"/>
        <v>1</v>
      </c>
      <c r="U21" s="39">
        <f>'Access-Jan'!P21</f>
        <v>125475.38</v>
      </c>
      <c r="V21" s="40">
        <f t="shared" si="3"/>
        <v>1</v>
      </c>
      <c r="W21" s="39">
        <f>'Access-Jan'!Q21</f>
        <v>125475.38</v>
      </c>
      <c r="X21" s="40">
        <f t="shared" si="4"/>
        <v>1</v>
      </c>
    </row>
    <row r="22" spans="1:24" s="10" customFormat="1" ht="28.5" customHeight="1" thickBot="1" x14ac:dyDescent="0.25">
      <c r="A22" s="34" t="str">
        <f>+'Access-Jan'!A22</f>
        <v>63101</v>
      </c>
      <c r="B22" s="35" t="str">
        <f>+'Access-Jan'!B22</f>
        <v>ADVOCACIA-GERAL DA UNIAO - AGU</v>
      </c>
      <c r="C22" s="34" t="str">
        <f>CONCATENATE('Access-Jan'!C22,".",'Access-Jan'!D22)</f>
        <v>03.092</v>
      </c>
      <c r="D22" s="34" t="str">
        <f>CONCATENATE('Access-Jan'!E22,".",'Access-Jan'!G22)</f>
        <v>4105.2674</v>
      </c>
      <c r="E22" s="35" t="str">
        <f>+'Access-Jan'!F22</f>
        <v>***********</v>
      </c>
      <c r="F22" s="35" t="str">
        <f>+'Access-Jan'!H22</f>
        <v>REPRESENTACAO JUDICIAL E EXTRAJUDICIAL DA UNIAO E SUAS AUTAR</v>
      </c>
      <c r="G22" s="34" t="str">
        <f>IF('Access-Jan'!I22="1","F","S")</f>
        <v>F</v>
      </c>
      <c r="H22" s="34" t="str">
        <f>+'Access-Jan'!J22</f>
        <v>1000</v>
      </c>
      <c r="I22" s="35" t="str">
        <f>+'Access-Jan'!K22</f>
        <v>RECURSOS LIVRES DA UNIAO</v>
      </c>
      <c r="J22" s="34" t="str">
        <f>+'Access-Jan'!L22</f>
        <v>3</v>
      </c>
      <c r="K22" s="39"/>
      <c r="L22" s="39"/>
      <c r="M22" s="39"/>
      <c r="N22" s="37">
        <f t="shared" si="0"/>
        <v>0</v>
      </c>
      <c r="O22" s="39">
        <v>0</v>
      </c>
      <c r="P22" s="39">
        <f>'Access-Jan'!M22</f>
        <v>0</v>
      </c>
      <c r="Q22" s="39">
        <f>'Access-Jan'!N22</f>
        <v>8573.64</v>
      </c>
      <c r="R22" s="39">
        <f t="shared" si="1"/>
        <v>8573.64</v>
      </c>
      <c r="S22" s="39">
        <f>'Access-Jan'!O22</f>
        <v>0</v>
      </c>
      <c r="T22" s="40">
        <f t="shared" si="2"/>
        <v>0</v>
      </c>
      <c r="U22" s="39">
        <f>'Access-Jan'!P22</f>
        <v>0</v>
      </c>
      <c r="V22" s="40">
        <f t="shared" si="3"/>
        <v>0</v>
      </c>
      <c r="W22" s="39">
        <f>'Access-Jan'!Q22</f>
        <v>0</v>
      </c>
      <c r="X22" s="40">
        <f t="shared" si="4"/>
        <v>0</v>
      </c>
    </row>
    <row r="23" spans="1:24" s="10" customFormat="1" ht="28.5" customHeight="1" thickBot="1" x14ac:dyDescent="0.25">
      <c r="A23" s="199" t="s">
        <v>79</v>
      </c>
      <c r="B23" s="203"/>
      <c r="C23" s="203"/>
      <c r="D23" s="203"/>
      <c r="E23" s="203"/>
      <c r="F23" s="203"/>
      <c r="G23" s="203"/>
      <c r="H23" s="203"/>
      <c r="I23" s="203"/>
      <c r="J23" s="200"/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2">
        <f>SUM(P10:P22)</f>
        <v>556998542.99000001</v>
      </c>
      <c r="Q23" s="42">
        <f>SUM(Q10:Q22)</f>
        <v>8573.64</v>
      </c>
      <c r="R23" s="42">
        <f>SUM(R10:R22)</f>
        <v>557007116.63</v>
      </c>
      <c r="S23" s="42">
        <f>SUM(S10:S22)</f>
        <v>317863484.90999997</v>
      </c>
      <c r="T23" s="43">
        <f t="shared" ref="T23" si="5">IF(R23&gt;0,S23/R23,0)</f>
        <v>0.57066323826010534</v>
      </c>
      <c r="U23" s="42">
        <f>SUM(U10:U22)</f>
        <v>191766488.46000001</v>
      </c>
      <c r="V23" s="43">
        <f t="shared" ref="V23" si="6">IF(R23&gt;0,U23/R23,0)</f>
        <v>0.34428014065641405</v>
      </c>
      <c r="W23" s="42">
        <f>SUM(W10:W22)</f>
        <v>168104471.68000001</v>
      </c>
      <c r="X23" s="43">
        <f t="shared" ref="X23" si="7">IF(R23&gt;0,W23/R23,0)</f>
        <v>0.301799504281138</v>
      </c>
    </row>
    <row r="24" spans="1:24" ht="12.75" x14ac:dyDescent="0.2">
      <c r="A24" s="2" t="s">
        <v>80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  <row r="25" spans="1:24" ht="12.75" x14ac:dyDescent="0.2">
      <c r="A25" s="2" t="s">
        <v>121</v>
      </c>
      <c r="B25" s="9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  <row r="26" spans="1:24" s="6" customFormat="1" ht="15.95" customHeight="1" x14ac:dyDescent="0.2"/>
    <row r="27" spans="1:24" s="6" customFormat="1" ht="39.75" customHeight="1" x14ac:dyDescent="0.2">
      <c r="N27" s="47"/>
      <c r="O27" s="48"/>
      <c r="P27" s="70" t="s">
        <v>136</v>
      </c>
      <c r="Q27" s="49" t="s">
        <v>135</v>
      </c>
      <c r="R27" s="49" t="s">
        <v>134</v>
      </c>
      <c r="S27" s="50" t="s">
        <v>133</v>
      </c>
      <c r="T27" s="48"/>
      <c r="U27" s="48" t="s">
        <v>132</v>
      </c>
      <c r="V27" s="48"/>
      <c r="W27" s="48" t="s">
        <v>131</v>
      </c>
    </row>
    <row r="28" spans="1:24" s="6" customFormat="1" ht="15.95" customHeight="1" x14ac:dyDescent="0.2">
      <c r="N28" s="47" t="s">
        <v>124</v>
      </c>
      <c r="O28" s="47" t="s">
        <v>120</v>
      </c>
      <c r="P28" s="54">
        <f>SUM(P10:P22)</f>
        <v>556998542.99000001</v>
      </c>
      <c r="Q28" s="54">
        <f>SUM(Q10:Q22)</f>
        <v>8573.64</v>
      </c>
      <c r="R28" s="54">
        <f>SUM(R10:R22)</f>
        <v>557007116.63</v>
      </c>
      <c r="S28" s="54">
        <f>SUM(S10:S22)</f>
        <v>317863484.90999997</v>
      </c>
      <c r="T28" s="54"/>
      <c r="U28" s="54">
        <f>SUM(U10:U22)</f>
        <v>191766488.46000001</v>
      </c>
      <c r="V28" s="54"/>
      <c r="W28" s="54">
        <f>SUM(W10:W22)</f>
        <v>168104471.68000001</v>
      </c>
      <c r="X28" s="11"/>
    </row>
    <row r="29" spans="1:24" s="6" customFormat="1" ht="15.95" customHeight="1" x14ac:dyDescent="0.2">
      <c r="N29" s="47"/>
      <c r="O29" s="47" t="s">
        <v>125</v>
      </c>
      <c r="P29" s="54">
        <f>'Access-Jan'!M23</f>
        <v>556998542.99000001</v>
      </c>
      <c r="Q29" s="54">
        <f>'Access-Jan'!N23</f>
        <v>8573.64</v>
      </c>
      <c r="R29" s="54">
        <f>'Access-Jan'!M23+'Access-Jan'!N23</f>
        <v>557007116.63</v>
      </c>
      <c r="S29" s="54">
        <f>'Access-Jan'!O23</f>
        <v>317863484.90999997</v>
      </c>
      <c r="T29" s="54"/>
      <c r="U29" s="54">
        <f>'Access-Jan'!P23</f>
        <v>191766488.46000001</v>
      </c>
      <c r="V29" s="54"/>
      <c r="W29" s="54">
        <f>'Access-Jan'!Q23</f>
        <v>168104471.68000001</v>
      </c>
      <c r="X29" s="11"/>
    </row>
    <row r="30" spans="1:24" s="6" customFormat="1" ht="15.95" customHeight="1" x14ac:dyDescent="0.2">
      <c r="N30" s="47"/>
      <c r="O30" s="61" t="s">
        <v>126</v>
      </c>
      <c r="P30" s="62">
        <f>+P28-P29</f>
        <v>0</v>
      </c>
      <c r="Q30" s="62">
        <f>+Q28-Q29</f>
        <v>0</v>
      </c>
      <c r="R30" s="62">
        <f>+R28-R29</f>
        <v>0</v>
      </c>
      <c r="S30" s="62">
        <f>+S28-S29</f>
        <v>0</v>
      </c>
      <c r="T30" s="62"/>
      <c r="U30" s="62">
        <f>+U28-U29</f>
        <v>0</v>
      </c>
      <c r="V30" s="62"/>
      <c r="W30" s="63">
        <f>+W28-W29</f>
        <v>0</v>
      </c>
      <c r="X30" s="11"/>
    </row>
    <row r="31" spans="1:24" s="6" customFormat="1" ht="15.95" customHeight="1" x14ac:dyDescent="0.2">
      <c r="N31" s="47"/>
      <c r="O31" s="47"/>
      <c r="P31" s="51"/>
      <c r="Q31" s="51"/>
      <c r="R31" s="52"/>
      <c r="S31" s="52"/>
      <c r="T31" s="52"/>
      <c r="U31" s="52"/>
      <c r="V31" s="52"/>
      <c r="W31" s="52"/>
    </row>
    <row r="32" spans="1:24" s="6" customFormat="1" ht="15.95" customHeight="1" x14ac:dyDescent="0.2">
      <c r="N32" s="47"/>
      <c r="O32" s="47"/>
      <c r="P32" s="60" t="s">
        <v>127</v>
      </c>
      <c r="Q32" s="60"/>
      <c r="R32" s="60" t="s">
        <v>127</v>
      </c>
      <c r="S32" s="60" t="s">
        <v>128</v>
      </c>
      <c r="T32" s="60"/>
      <c r="U32" s="60" t="s">
        <v>129</v>
      </c>
      <c r="V32" s="60"/>
      <c r="W32" s="60" t="s">
        <v>130</v>
      </c>
    </row>
    <row r="33" spans="14:24" s="6" customFormat="1" ht="15.95" customHeight="1" x14ac:dyDescent="0.2">
      <c r="N33" s="47" t="s">
        <v>123</v>
      </c>
      <c r="O33" s="53" t="s">
        <v>122</v>
      </c>
      <c r="P33" s="54">
        <v>557007116.63</v>
      </c>
      <c r="Q33" s="64"/>
      <c r="R33" s="54">
        <v>557007116.63</v>
      </c>
      <c r="S33" s="54">
        <v>317863484.91000003</v>
      </c>
      <c r="T33" s="64"/>
      <c r="U33" s="54">
        <v>191766488.46000001</v>
      </c>
      <c r="V33" s="64"/>
      <c r="W33" s="54">
        <v>168104471.68000001</v>
      </c>
    </row>
    <row r="34" spans="14:24" s="6" customFormat="1" ht="15.95" customHeight="1" x14ac:dyDescent="0.2">
      <c r="N34" s="47"/>
      <c r="O34" s="61" t="s">
        <v>126</v>
      </c>
      <c r="P34" s="67">
        <f>P28-P33</f>
        <v>-8573.6399999856949</v>
      </c>
      <c r="Q34" s="65"/>
      <c r="R34" s="68">
        <f>R28-R33</f>
        <v>0</v>
      </c>
      <c r="S34" s="65">
        <f t="shared" ref="S34:W34" si="8">S28-S33</f>
        <v>0</v>
      </c>
      <c r="T34" s="65"/>
      <c r="U34" s="65">
        <f t="shared" si="8"/>
        <v>0</v>
      </c>
      <c r="V34" s="65"/>
      <c r="W34" s="66">
        <f t="shared" si="8"/>
        <v>0</v>
      </c>
    </row>
    <row r="35" spans="14:24" ht="12.75" x14ac:dyDescent="0.2">
      <c r="N35" s="47"/>
      <c r="O35" s="47"/>
      <c r="P35" s="80"/>
      <c r="Q35" s="55"/>
      <c r="R35" s="56"/>
      <c r="S35" s="57"/>
      <c r="T35" s="57"/>
      <c r="U35" s="57"/>
      <c r="V35" s="57"/>
      <c r="W35" s="57"/>
      <c r="X35" s="6"/>
    </row>
    <row r="36" spans="14:24" ht="12.75" x14ac:dyDescent="0.2">
      <c r="N36" s="47"/>
      <c r="O36" s="57"/>
      <c r="P36" s="57"/>
      <c r="Q36" s="54"/>
      <c r="R36" s="69"/>
      <c r="S36" s="57"/>
      <c r="T36" s="57"/>
      <c r="U36" s="57"/>
      <c r="V36" s="57"/>
      <c r="W36" s="57"/>
      <c r="X36" s="6"/>
    </row>
    <row r="37" spans="14:24" ht="12.75" x14ac:dyDescent="0.2">
      <c r="N37" s="58"/>
      <c r="O37" s="10"/>
      <c r="P37" s="10"/>
      <c r="Q37" s="10"/>
      <c r="R37" s="59"/>
      <c r="S37" s="10"/>
      <c r="T37" s="10"/>
      <c r="U37" s="10"/>
      <c r="V37" s="10"/>
      <c r="W37" s="10"/>
      <c r="X37" s="6"/>
    </row>
    <row r="38" spans="14:24" ht="25.5" customHeight="1" x14ac:dyDescent="0.2">
      <c r="N38" s="44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4:24" ht="25.5" customHeight="1" x14ac:dyDescent="0.2">
      <c r="N39" s="45"/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Normal="100" workbookViewId="0">
      <selection activeCell="K22" sqref="K22"/>
    </sheetView>
  </sheetViews>
  <sheetFormatPr defaultColWidth="17.85546875" defaultRowHeight="11.25" x14ac:dyDescent="0.2"/>
  <cols>
    <col min="1" max="1" width="16.7109375" style="160" customWidth="1"/>
    <col min="2" max="2" width="28.5703125" style="160" bestFit="1" customWidth="1"/>
    <col min="3" max="3" width="12.5703125" style="160" bestFit="1" customWidth="1"/>
    <col min="4" max="4" width="15.140625" style="160" bestFit="1" customWidth="1"/>
    <col min="5" max="5" width="14.140625" style="160" bestFit="1" customWidth="1"/>
    <col min="6" max="6" width="47.85546875" style="160" bestFit="1" customWidth="1"/>
    <col min="7" max="7" width="11.140625" style="160" bestFit="1" customWidth="1"/>
    <col min="8" max="8" width="56.140625" style="160" bestFit="1" customWidth="1"/>
    <col min="9" max="9" width="15.42578125" style="160" bestFit="1" customWidth="1"/>
    <col min="10" max="10" width="8.28515625" style="160" bestFit="1" customWidth="1"/>
    <col min="11" max="11" width="38.5703125" style="160" bestFit="1" customWidth="1"/>
    <col min="12" max="12" width="11.85546875" style="160" bestFit="1" customWidth="1"/>
    <col min="13" max="14" width="28.42578125" style="160" bestFit="1" customWidth="1"/>
    <col min="15" max="15" width="32.140625" style="160" bestFit="1" customWidth="1"/>
    <col min="16" max="16" width="31.140625" style="160" bestFit="1" customWidth="1"/>
    <col min="17" max="17" width="28.42578125" style="160" bestFit="1" customWidth="1"/>
    <col min="18" max="20" width="16.5703125" style="160" customWidth="1"/>
    <col min="21" max="16384" width="17.85546875" style="160"/>
  </cols>
  <sheetData>
    <row r="1" spans="1:19" x14ac:dyDescent="0.2">
      <c r="A1" s="160" t="s">
        <v>95</v>
      </c>
    </row>
    <row r="3" spans="1:19" ht="10.5" customHeight="1" x14ac:dyDescent="0.2">
      <c r="A3" s="160" t="s">
        <v>15</v>
      </c>
    </row>
    <row r="4" spans="1:19" ht="10.5" customHeight="1" x14ac:dyDescent="0.2">
      <c r="A4" s="161" t="s">
        <v>141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</row>
    <row r="5" spans="1:19" ht="10.5" customHeight="1" x14ac:dyDescent="0.2">
      <c r="A5" s="161" t="s">
        <v>16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</row>
    <row r="7" spans="1:19" x14ac:dyDescent="0.2">
      <c r="A7" s="162" t="s">
        <v>17</v>
      </c>
      <c r="B7" s="162"/>
      <c r="C7" s="162" t="s">
        <v>18</v>
      </c>
      <c r="D7" s="162" t="s">
        <v>19</v>
      </c>
      <c r="E7" s="162" t="s">
        <v>20</v>
      </c>
      <c r="F7" s="162"/>
      <c r="G7" s="162" t="s">
        <v>21</v>
      </c>
      <c r="H7" s="162"/>
      <c r="I7" s="162" t="s">
        <v>22</v>
      </c>
      <c r="J7" s="162" t="s">
        <v>23</v>
      </c>
      <c r="K7" s="162" t="s">
        <v>24</v>
      </c>
      <c r="L7" s="162" t="s">
        <v>25</v>
      </c>
      <c r="M7" s="163" t="s">
        <v>26</v>
      </c>
      <c r="N7" s="163" t="s">
        <v>96</v>
      </c>
      <c r="O7" s="163" t="s">
        <v>84</v>
      </c>
      <c r="P7" s="163" t="s">
        <v>85</v>
      </c>
      <c r="Q7" s="163" t="s">
        <v>86</v>
      </c>
    </row>
    <row r="8" spans="1:19" x14ac:dyDescent="0.2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4" t="s">
        <v>27</v>
      </c>
      <c r="N8" s="164" t="s">
        <v>97</v>
      </c>
      <c r="O8" s="164" t="s">
        <v>87</v>
      </c>
      <c r="P8" s="164" t="s">
        <v>88</v>
      </c>
      <c r="Q8" s="164" t="s">
        <v>89</v>
      </c>
    </row>
    <row r="9" spans="1:19" x14ac:dyDescent="0.2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 t="s">
        <v>28</v>
      </c>
      <c r="M9" s="163" t="s">
        <v>99</v>
      </c>
      <c r="N9" s="163" t="s">
        <v>99</v>
      </c>
      <c r="O9" s="163" t="s">
        <v>99</v>
      </c>
      <c r="P9" s="163" t="s">
        <v>99</v>
      </c>
      <c r="Q9" s="163" t="s">
        <v>99</v>
      </c>
    </row>
    <row r="10" spans="1:19" s="168" customFormat="1" x14ac:dyDescent="0.2">
      <c r="A10" s="162" t="s">
        <v>29</v>
      </c>
      <c r="B10" s="162" t="s">
        <v>30</v>
      </c>
      <c r="C10" s="162" t="s">
        <v>31</v>
      </c>
      <c r="D10" s="162" t="s">
        <v>32</v>
      </c>
      <c r="E10" s="162" t="s">
        <v>100</v>
      </c>
      <c r="F10" s="162" t="s">
        <v>101</v>
      </c>
      <c r="G10" s="162" t="s">
        <v>142</v>
      </c>
      <c r="H10" s="162" t="s">
        <v>143</v>
      </c>
      <c r="I10" s="162" t="s">
        <v>13</v>
      </c>
      <c r="J10" s="162" t="s">
        <v>113</v>
      </c>
      <c r="K10" s="162" t="s">
        <v>114</v>
      </c>
      <c r="L10" s="162" t="s">
        <v>12</v>
      </c>
      <c r="M10" s="165">
        <v>525436</v>
      </c>
      <c r="N10" s="165"/>
      <c r="O10" s="166">
        <v>505572.59</v>
      </c>
      <c r="P10" s="165">
        <v>505122.62</v>
      </c>
      <c r="Q10" s="166">
        <v>325944.38</v>
      </c>
      <c r="R10" s="167"/>
      <c r="S10" s="167"/>
    </row>
    <row r="11" spans="1:19" s="168" customFormat="1" x14ac:dyDescent="0.2">
      <c r="A11" s="162" t="s">
        <v>29</v>
      </c>
      <c r="B11" s="162" t="s">
        <v>30</v>
      </c>
      <c r="C11" s="162" t="s">
        <v>31</v>
      </c>
      <c r="D11" s="162" t="s">
        <v>32</v>
      </c>
      <c r="E11" s="162" t="s">
        <v>100</v>
      </c>
      <c r="F11" s="162" t="s">
        <v>101</v>
      </c>
      <c r="G11" s="162" t="s">
        <v>33</v>
      </c>
      <c r="H11" s="162" t="s">
        <v>34</v>
      </c>
      <c r="I11" s="162" t="s">
        <v>13</v>
      </c>
      <c r="J11" s="162" t="s">
        <v>113</v>
      </c>
      <c r="K11" s="162" t="s">
        <v>114</v>
      </c>
      <c r="L11" s="162" t="s">
        <v>14</v>
      </c>
      <c r="M11" s="166">
        <v>23463474</v>
      </c>
      <c r="N11" s="165"/>
      <c r="O11" s="165">
        <v>137008.70000000001</v>
      </c>
      <c r="P11" s="165"/>
      <c r="Q11" s="166"/>
      <c r="R11" s="167"/>
      <c r="S11" s="167"/>
    </row>
    <row r="12" spans="1:19" s="168" customFormat="1" x14ac:dyDescent="0.2">
      <c r="A12" s="162" t="s">
        <v>29</v>
      </c>
      <c r="B12" s="162" t="s">
        <v>30</v>
      </c>
      <c r="C12" s="162" t="s">
        <v>31</v>
      </c>
      <c r="D12" s="162" t="s">
        <v>32</v>
      </c>
      <c r="E12" s="162" t="s">
        <v>100</v>
      </c>
      <c r="F12" s="162" t="s">
        <v>101</v>
      </c>
      <c r="G12" s="162" t="s">
        <v>33</v>
      </c>
      <c r="H12" s="162" t="s">
        <v>34</v>
      </c>
      <c r="I12" s="162" t="s">
        <v>13</v>
      </c>
      <c r="J12" s="162" t="s">
        <v>113</v>
      </c>
      <c r="K12" s="162" t="s">
        <v>114</v>
      </c>
      <c r="L12" s="162" t="s">
        <v>12</v>
      </c>
      <c r="M12" s="166">
        <v>170267485</v>
      </c>
      <c r="N12" s="165"/>
      <c r="O12" s="165">
        <v>125245023.25</v>
      </c>
      <c r="P12" s="165">
        <v>9819213.9900000002</v>
      </c>
      <c r="Q12" s="166">
        <v>3635867.77</v>
      </c>
      <c r="R12" s="167"/>
      <c r="S12" s="167"/>
    </row>
    <row r="13" spans="1:19" s="168" customFormat="1" x14ac:dyDescent="0.2">
      <c r="A13" s="162" t="s">
        <v>29</v>
      </c>
      <c r="B13" s="162" t="s">
        <v>30</v>
      </c>
      <c r="C13" s="162" t="s">
        <v>31</v>
      </c>
      <c r="D13" s="162" t="s">
        <v>32</v>
      </c>
      <c r="E13" s="162" t="s">
        <v>100</v>
      </c>
      <c r="F13" s="162" t="s">
        <v>101</v>
      </c>
      <c r="G13" s="162" t="s">
        <v>33</v>
      </c>
      <c r="H13" s="162" t="s">
        <v>34</v>
      </c>
      <c r="I13" s="162" t="s">
        <v>13</v>
      </c>
      <c r="J13" s="162" t="s">
        <v>115</v>
      </c>
      <c r="K13" s="162" t="s">
        <v>116</v>
      </c>
      <c r="L13" s="162" t="s">
        <v>12</v>
      </c>
      <c r="M13" s="166">
        <v>19290640</v>
      </c>
      <c r="N13" s="166"/>
      <c r="O13" s="165">
        <v>16954709.789999999</v>
      </c>
      <c r="P13" s="166">
        <v>796694.5</v>
      </c>
      <c r="Q13" s="166">
        <v>498874.35</v>
      </c>
      <c r="R13" s="167"/>
      <c r="S13" s="167"/>
    </row>
    <row r="14" spans="1:19" s="168" customFormat="1" x14ac:dyDescent="0.2">
      <c r="A14" s="162" t="s">
        <v>29</v>
      </c>
      <c r="B14" s="162" t="s">
        <v>30</v>
      </c>
      <c r="C14" s="162" t="s">
        <v>31</v>
      </c>
      <c r="D14" s="162" t="s">
        <v>35</v>
      </c>
      <c r="E14" s="162" t="s">
        <v>100</v>
      </c>
      <c r="F14" s="162" t="s">
        <v>101</v>
      </c>
      <c r="G14" s="162" t="s">
        <v>38</v>
      </c>
      <c r="H14" s="162" t="s">
        <v>91</v>
      </c>
      <c r="I14" s="162" t="s">
        <v>13</v>
      </c>
      <c r="J14" s="162" t="s">
        <v>113</v>
      </c>
      <c r="K14" s="162" t="s">
        <v>114</v>
      </c>
      <c r="L14" s="162" t="s">
        <v>13</v>
      </c>
      <c r="M14" s="166">
        <v>232021951.05000001</v>
      </c>
      <c r="N14" s="165"/>
      <c r="O14" s="165">
        <v>232021951.05000001</v>
      </c>
      <c r="P14" s="165">
        <v>231937216.06</v>
      </c>
      <c r="Q14" s="166">
        <v>208952611.72999999</v>
      </c>
      <c r="R14" s="167"/>
      <c r="S14" s="167"/>
    </row>
    <row r="15" spans="1:19" s="168" customFormat="1" x14ac:dyDescent="0.2">
      <c r="A15" s="162" t="s">
        <v>29</v>
      </c>
      <c r="B15" s="162" t="s">
        <v>30</v>
      </c>
      <c r="C15" s="162" t="s">
        <v>31</v>
      </c>
      <c r="D15" s="162" t="s">
        <v>35</v>
      </c>
      <c r="E15" s="162" t="s">
        <v>100</v>
      </c>
      <c r="F15" s="162" t="s">
        <v>101</v>
      </c>
      <c r="G15" s="162" t="s">
        <v>82</v>
      </c>
      <c r="H15" s="162" t="s">
        <v>83</v>
      </c>
      <c r="I15" s="162" t="s">
        <v>13</v>
      </c>
      <c r="J15" s="162" t="s">
        <v>113</v>
      </c>
      <c r="K15" s="162" t="s">
        <v>114</v>
      </c>
      <c r="L15" s="162" t="s">
        <v>12</v>
      </c>
      <c r="M15" s="166">
        <v>203592</v>
      </c>
      <c r="N15" s="165"/>
      <c r="O15" s="165">
        <v>143712</v>
      </c>
      <c r="P15" s="165">
        <v>13123.28</v>
      </c>
      <c r="Q15" s="166">
        <v>13123.28</v>
      </c>
      <c r="R15" s="167"/>
      <c r="S15" s="167"/>
    </row>
    <row r="16" spans="1:19" s="168" customFormat="1" x14ac:dyDescent="0.2">
      <c r="A16" s="162" t="s">
        <v>29</v>
      </c>
      <c r="B16" s="162" t="s">
        <v>30</v>
      </c>
      <c r="C16" s="162" t="s">
        <v>31</v>
      </c>
      <c r="D16" s="162" t="s">
        <v>35</v>
      </c>
      <c r="E16" s="162" t="s">
        <v>100</v>
      </c>
      <c r="F16" s="162" t="s">
        <v>101</v>
      </c>
      <c r="G16" s="162" t="s">
        <v>108</v>
      </c>
      <c r="H16" s="162" t="s">
        <v>109</v>
      </c>
      <c r="I16" s="162" t="s">
        <v>13</v>
      </c>
      <c r="J16" s="162" t="s">
        <v>113</v>
      </c>
      <c r="K16" s="162" t="s">
        <v>114</v>
      </c>
      <c r="L16" s="162" t="s">
        <v>14</v>
      </c>
      <c r="M16" s="166">
        <v>17808535</v>
      </c>
      <c r="N16" s="165"/>
      <c r="O16" s="165">
        <v>5648.54</v>
      </c>
      <c r="P16" s="165"/>
      <c r="Q16" s="166"/>
      <c r="R16" s="167"/>
      <c r="S16" s="167"/>
    </row>
    <row r="17" spans="1:19" s="168" customFormat="1" x14ac:dyDescent="0.2">
      <c r="A17" s="162" t="s">
        <v>29</v>
      </c>
      <c r="B17" s="162" t="s">
        <v>30</v>
      </c>
      <c r="C17" s="162" t="s">
        <v>31</v>
      </c>
      <c r="D17" s="162" t="s">
        <v>117</v>
      </c>
      <c r="E17" s="162" t="s">
        <v>100</v>
      </c>
      <c r="F17" s="162" t="s">
        <v>101</v>
      </c>
      <c r="G17" s="162" t="s">
        <v>39</v>
      </c>
      <c r="H17" s="162" t="s">
        <v>40</v>
      </c>
      <c r="I17" s="162" t="s">
        <v>13</v>
      </c>
      <c r="J17" s="162" t="s">
        <v>113</v>
      </c>
      <c r="K17" s="162" t="s">
        <v>114</v>
      </c>
      <c r="L17" s="162" t="s">
        <v>14</v>
      </c>
      <c r="M17" s="166">
        <v>3000</v>
      </c>
      <c r="N17" s="165"/>
      <c r="O17" s="165"/>
      <c r="P17" s="165"/>
      <c r="Q17" s="166"/>
      <c r="R17" s="167"/>
      <c r="S17" s="167"/>
    </row>
    <row r="18" spans="1:19" s="168" customFormat="1" x14ac:dyDescent="0.2">
      <c r="A18" s="162" t="s">
        <v>29</v>
      </c>
      <c r="B18" s="162" t="s">
        <v>30</v>
      </c>
      <c r="C18" s="162" t="s">
        <v>31</v>
      </c>
      <c r="D18" s="162" t="s">
        <v>117</v>
      </c>
      <c r="E18" s="162" t="s">
        <v>100</v>
      </c>
      <c r="F18" s="162" t="s">
        <v>101</v>
      </c>
      <c r="G18" s="162" t="s">
        <v>39</v>
      </c>
      <c r="H18" s="162" t="s">
        <v>40</v>
      </c>
      <c r="I18" s="162" t="s">
        <v>13</v>
      </c>
      <c r="J18" s="162" t="s">
        <v>113</v>
      </c>
      <c r="K18" s="162" t="s">
        <v>114</v>
      </c>
      <c r="L18" s="162" t="s">
        <v>12</v>
      </c>
      <c r="M18" s="166">
        <v>68943102</v>
      </c>
      <c r="N18" s="165"/>
      <c r="O18" s="165">
        <v>58370046.960000001</v>
      </c>
      <c r="P18" s="165">
        <v>6360498.0800000001</v>
      </c>
      <c r="Q18" s="166">
        <v>4000007.69</v>
      </c>
      <c r="R18" s="167"/>
      <c r="S18" s="167"/>
    </row>
    <row r="19" spans="1:19" s="168" customFormat="1" x14ac:dyDescent="0.2">
      <c r="A19" s="162" t="s">
        <v>29</v>
      </c>
      <c r="B19" s="162" t="s">
        <v>30</v>
      </c>
      <c r="C19" s="162" t="s">
        <v>31</v>
      </c>
      <c r="D19" s="162" t="s">
        <v>117</v>
      </c>
      <c r="E19" s="162" t="s">
        <v>100</v>
      </c>
      <c r="F19" s="162" t="s">
        <v>101</v>
      </c>
      <c r="G19" s="162" t="s">
        <v>93</v>
      </c>
      <c r="H19" s="162" t="s">
        <v>94</v>
      </c>
      <c r="I19" s="162" t="s">
        <v>13</v>
      </c>
      <c r="J19" s="162" t="s">
        <v>113</v>
      </c>
      <c r="K19" s="162" t="s">
        <v>114</v>
      </c>
      <c r="L19" s="162" t="s">
        <v>12</v>
      </c>
      <c r="M19" s="166">
        <v>70291567.620000005</v>
      </c>
      <c r="N19" s="165"/>
      <c r="O19" s="165">
        <v>69881938.620000005</v>
      </c>
      <c r="P19" s="165">
        <v>13788871.890000001</v>
      </c>
      <c r="Q19" s="166">
        <v>13788871.890000001</v>
      </c>
      <c r="R19" s="167"/>
      <c r="S19" s="167"/>
    </row>
    <row r="20" spans="1:19" s="168" customFormat="1" x14ac:dyDescent="0.2">
      <c r="A20" s="162" t="s">
        <v>29</v>
      </c>
      <c r="B20" s="162" t="s">
        <v>30</v>
      </c>
      <c r="C20" s="162" t="s">
        <v>31</v>
      </c>
      <c r="D20" s="162" t="s">
        <v>90</v>
      </c>
      <c r="E20" s="162" t="s">
        <v>100</v>
      </c>
      <c r="F20" s="162" t="s">
        <v>101</v>
      </c>
      <c r="G20" s="162" t="s">
        <v>36</v>
      </c>
      <c r="H20" s="162" t="s">
        <v>37</v>
      </c>
      <c r="I20" s="162" t="s">
        <v>13</v>
      </c>
      <c r="J20" s="162" t="s">
        <v>113</v>
      </c>
      <c r="K20" s="162" t="s">
        <v>114</v>
      </c>
      <c r="L20" s="162" t="s">
        <v>13</v>
      </c>
      <c r="M20" s="166">
        <v>35723007.240000002</v>
      </c>
      <c r="N20" s="165"/>
      <c r="O20" s="165">
        <v>35723007.240000002</v>
      </c>
      <c r="P20" s="165">
        <v>35723007.240000002</v>
      </c>
      <c r="Q20" s="166">
        <v>35723007.240000002</v>
      </c>
      <c r="R20" s="167"/>
      <c r="S20" s="167"/>
    </row>
    <row r="21" spans="1:19" s="168" customFormat="1" x14ac:dyDescent="0.2">
      <c r="A21" s="162" t="s">
        <v>29</v>
      </c>
      <c r="B21" s="162" t="s">
        <v>30</v>
      </c>
      <c r="C21" s="162" t="s">
        <v>42</v>
      </c>
      <c r="D21" s="162" t="s">
        <v>43</v>
      </c>
      <c r="E21" s="162" t="s">
        <v>100</v>
      </c>
      <c r="F21" s="162" t="s">
        <v>101</v>
      </c>
      <c r="G21" s="162" t="s">
        <v>44</v>
      </c>
      <c r="H21" s="162" t="s">
        <v>92</v>
      </c>
      <c r="I21" s="162" t="s">
        <v>41</v>
      </c>
      <c r="J21" s="162" t="s">
        <v>118</v>
      </c>
      <c r="K21" s="162" t="s">
        <v>119</v>
      </c>
      <c r="L21" s="162" t="s">
        <v>13</v>
      </c>
      <c r="M21" s="166">
        <v>62151239.920000002</v>
      </c>
      <c r="N21" s="165"/>
      <c r="O21" s="165">
        <v>62151239.920000002</v>
      </c>
      <c r="P21" s="165">
        <v>62147178.960000001</v>
      </c>
      <c r="Q21" s="166">
        <v>55958620.520000003</v>
      </c>
      <c r="R21" s="167"/>
      <c r="S21" s="167"/>
    </row>
    <row r="22" spans="1:19" s="168" customFormat="1" x14ac:dyDescent="0.2">
      <c r="A22" s="162" t="s">
        <v>29</v>
      </c>
      <c r="B22" s="162" t="s">
        <v>30</v>
      </c>
      <c r="C22" s="162" t="s">
        <v>98</v>
      </c>
      <c r="D22" s="162" t="s">
        <v>90</v>
      </c>
      <c r="E22" s="162" t="s">
        <v>110</v>
      </c>
      <c r="F22" s="162" t="s">
        <v>111</v>
      </c>
      <c r="G22" s="162" t="s">
        <v>112</v>
      </c>
      <c r="H22" s="162" t="s">
        <v>137</v>
      </c>
      <c r="I22" s="162" t="s">
        <v>13</v>
      </c>
      <c r="J22" s="162" t="s">
        <v>113</v>
      </c>
      <c r="K22" s="162" t="s">
        <v>114</v>
      </c>
      <c r="L22" s="162" t="s">
        <v>13</v>
      </c>
      <c r="M22" s="166">
        <v>212186.51</v>
      </c>
      <c r="N22" s="165"/>
      <c r="O22" s="165">
        <v>212186.51</v>
      </c>
      <c r="P22" s="165">
        <v>212186.51</v>
      </c>
      <c r="Q22" s="166">
        <v>212186.51</v>
      </c>
      <c r="R22" s="167"/>
      <c r="S22" s="167"/>
    </row>
    <row r="23" spans="1:19" s="168" customFormat="1" x14ac:dyDescent="0.2">
      <c r="A23" s="162" t="s">
        <v>144</v>
      </c>
      <c r="B23" s="162" t="s">
        <v>145</v>
      </c>
      <c r="C23" s="162" t="s">
        <v>98</v>
      </c>
      <c r="D23" s="162" t="s">
        <v>90</v>
      </c>
      <c r="E23" s="162" t="s">
        <v>146</v>
      </c>
      <c r="F23" s="162" t="s">
        <v>147</v>
      </c>
      <c r="G23" s="162" t="s">
        <v>148</v>
      </c>
      <c r="H23" s="162" t="s">
        <v>149</v>
      </c>
      <c r="I23" s="162" t="s">
        <v>41</v>
      </c>
      <c r="J23" s="162" t="s">
        <v>113</v>
      </c>
      <c r="K23" s="162" t="s">
        <v>114</v>
      </c>
      <c r="L23" s="162" t="s">
        <v>12</v>
      </c>
      <c r="M23" s="166">
        <v>4535114</v>
      </c>
      <c r="N23" s="165"/>
      <c r="O23" s="165">
        <v>4535114</v>
      </c>
      <c r="P23" s="165">
        <v>4533617.2699999996</v>
      </c>
      <c r="Q23" s="166">
        <v>2817289.17</v>
      </c>
      <c r="R23" s="167"/>
      <c r="S23" s="167"/>
    </row>
    <row r="24" spans="1:19" s="168" customFormat="1" x14ac:dyDescent="0.2">
      <c r="A24" s="162" t="s">
        <v>102</v>
      </c>
      <c r="B24" s="162" t="s">
        <v>103</v>
      </c>
      <c r="C24" s="162" t="s">
        <v>104</v>
      </c>
      <c r="D24" s="162" t="s">
        <v>105</v>
      </c>
      <c r="E24" s="162" t="s">
        <v>139</v>
      </c>
      <c r="F24" s="162" t="s">
        <v>140</v>
      </c>
      <c r="G24" s="162" t="s">
        <v>106</v>
      </c>
      <c r="H24" s="162" t="s">
        <v>107</v>
      </c>
      <c r="I24" s="162" t="s">
        <v>13</v>
      </c>
      <c r="J24" s="162" t="s">
        <v>113</v>
      </c>
      <c r="K24" s="162" t="s">
        <v>114</v>
      </c>
      <c r="L24" s="162" t="s">
        <v>12</v>
      </c>
      <c r="M24" s="166"/>
      <c r="N24" s="165">
        <v>17147.28</v>
      </c>
      <c r="O24" s="165"/>
      <c r="P24" s="165"/>
      <c r="Q24" s="166"/>
      <c r="R24" s="167"/>
      <c r="S24" s="167"/>
    </row>
    <row r="25" spans="1:19" s="168" customFormat="1" x14ac:dyDescent="0.2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9">
        <f t="shared" ref="M25:Q25" si="0">SUM(M10:M24)</f>
        <v>705440330.34000003</v>
      </c>
      <c r="N25" s="170">
        <f t="shared" si="0"/>
        <v>17147.28</v>
      </c>
      <c r="O25" s="170">
        <f t="shared" si="0"/>
        <v>605887159.16999996</v>
      </c>
      <c r="P25" s="170">
        <f t="shared" si="0"/>
        <v>365836730.39999998</v>
      </c>
      <c r="Q25" s="170">
        <f t="shared" si="0"/>
        <v>325926404.52999997</v>
      </c>
      <c r="R25" s="171"/>
      <c r="S25" s="171"/>
    </row>
    <row r="26" spans="1:19" s="168" customFormat="1" x14ac:dyDescent="0.2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7"/>
      <c r="N26" s="171"/>
      <c r="O26" s="171"/>
      <c r="P26" s="171"/>
      <c r="Q26" s="167"/>
      <c r="R26" s="167"/>
      <c r="S26" s="167"/>
    </row>
    <row r="27" spans="1:19" s="168" customFormat="1" x14ac:dyDescent="0.2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7"/>
      <c r="N27" s="171"/>
      <c r="O27" s="171"/>
      <c r="P27" s="171"/>
      <c r="Q27" s="167"/>
      <c r="R27" s="167"/>
      <c r="S27" s="167"/>
    </row>
    <row r="28" spans="1:19" s="168" customFormat="1" x14ac:dyDescent="0.2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71"/>
      <c r="N28" s="171"/>
      <c r="O28" s="167"/>
      <c r="P28" s="171"/>
      <c r="Q28" s="171"/>
      <c r="R28" s="171"/>
      <c r="S28" s="171"/>
    </row>
    <row r="29" spans="1:19" s="168" customFormat="1" x14ac:dyDescent="0.2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7"/>
      <c r="N29" s="171"/>
      <c r="O29" s="171"/>
      <c r="P29" s="171"/>
      <c r="Q29" s="167"/>
      <c r="R29" s="167"/>
      <c r="S29" s="167"/>
    </row>
    <row r="30" spans="1:19" s="168" customFormat="1" x14ac:dyDescent="0.2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71"/>
      <c r="N30" s="171"/>
      <c r="O30" s="167"/>
      <c r="P30" s="171"/>
      <c r="Q30" s="167"/>
      <c r="R30" s="167"/>
      <c r="S30" s="167"/>
    </row>
    <row r="31" spans="1:19" x14ac:dyDescent="0.2">
      <c r="M31" s="171"/>
      <c r="N31" s="171"/>
      <c r="O31" s="171"/>
      <c r="P31" s="171"/>
      <c r="Q31" s="171"/>
      <c r="R31" s="171"/>
      <c r="S31" s="171"/>
    </row>
    <row r="32" spans="1:19" x14ac:dyDescent="0.2">
      <c r="M32" s="74"/>
      <c r="N32" s="74"/>
      <c r="O32" s="74"/>
      <c r="P32" s="74"/>
      <c r="Q32" s="74"/>
      <c r="R32" s="74"/>
      <c r="S32" s="74"/>
    </row>
    <row r="33" spans="13:19" x14ac:dyDescent="0.2">
      <c r="M33" s="171"/>
      <c r="N33" s="171"/>
      <c r="O33" s="171"/>
      <c r="P33" s="171"/>
      <c r="Q33" s="171"/>
      <c r="R33" s="171"/>
      <c r="S33" s="171"/>
    </row>
    <row r="34" spans="13:19" x14ac:dyDescent="0.2">
      <c r="M34" s="171"/>
      <c r="N34" s="171"/>
      <c r="O34" s="171"/>
      <c r="P34" s="171"/>
      <c r="Q34" s="171"/>
      <c r="R34" s="171"/>
      <c r="S34" s="171"/>
    </row>
    <row r="35" spans="13:19" x14ac:dyDescent="0.2">
      <c r="P35" s="171"/>
    </row>
    <row r="36" spans="13:19" x14ac:dyDescent="0.2">
      <c r="M36" s="170"/>
      <c r="N36" s="170"/>
      <c r="O36" s="170"/>
      <c r="P36" s="170"/>
      <c r="Q36" s="170"/>
      <c r="R36" s="170"/>
      <c r="S36" s="170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topLeftCell="H1" zoomScaleNormal="100" workbookViewId="0">
      <selection activeCell="K22" sqref="K22"/>
    </sheetView>
  </sheetViews>
  <sheetFormatPr defaultColWidth="17.85546875" defaultRowHeight="11.25" x14ac:dyDescent="0.2"/>
  <cols>
    <col min="1" max="1" width="16.7109375" style="160" customWidth="1"/>
    <col min="2" max="2" width="28.5703125" style="160" bestFit="1" customWidth="1"/>
    <col min="3" max="3" width="12.5703125" style="160" bestFit="1" customWidth="1"/>
    <col min="4" max="4" width="15.140625" style="160" bestFit="1" customWidth="1"/>
    <col min="5" max="5" width="14.140625" style="160" bestFit="1" customWidth="1"/>
    <col min="6" max="6" width="47.85546875" style="160" bestFit="1" customWidth="1"/>
    <col min="7" max="7" width="11.140625" style="160" bestFit="1" customWidth="1"/>
    <col min="8" max="8" width="56.140625" style="160" bestFit="1" customWidth="1"/>
    <col min="9" max="9" width="15.42578125" style="160" bestFit="1" customWidth="1"/>
    <col min="10" max="10" width="8.28515625" style="160" bestFit="1" customWidth="1"/>
    <col min="11" max="11" width="38.5703125" style="160" bestFit="1" customWidth="1"/>
    <col min="12" max="12" width="11.85546875" style="160" bestFit="1" customWidth="1"/>
    <col min="13" max="14" width="28.42578125" style="160" bestFit="1" customWidth="1"/>
    <col min="15" max="15" width="32.140625" style="160" bestFit="1" customWidth="1"/>
    <col min="16" max="16" width="31.140625" style="160" bestFit="1" customWidth="1"/>
    <col min="17" max="17" width="28.42578125" style="160" bestFit="1" customWidth="1"/>
    <col min="18" max="20" width="16.5703125" style="160" customWidth="1"/>
    <col min="21" max="16384" width="17.85546875" style="160"/>
  </cols>
  <sheetData>
    <row r="1" spans="1:19" x14ac:dyDescent="0.2">
      <c r="A1" s="160" t="s">
        <v>95</v>
      </c>
    </row>
    <row r="3" spans="1:19" ht="10.5" customHeight="1" x14ac:dyDescent="0.2">
      <c r="A3" s="160" t="s">
        <v>15</v>
      </c>
    </row>
    <row r="4" spans="1:19" ht="10.5" customHeight="1" x14ac:dyDescent="0.2">
      <c r="A4" s="161" t="s">
        <v>150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</row>
    <row r="5" spans="1:19" ht="10.5" customHeight="1" x14ac:dyDescent="0.2">
      <c r="A5" s="161" t="s">
        <v>16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</row>
    <row r="7" spans="1:19" x14ac:dyDescent="0.2">
      <c r="A7" s="162" t="s">
        <v>17</v>
      </c>
      <c r="B7" s="162"/>
      <c r="C7" s="162" t="s">
        <v>18</v>
      </c>
      <c r="D7" s="162" t="s">
        <v>19</v>
      </c>
      <c r="E7" s="162" t="s">
        <v>20</v>
      </c>
      <c r="F7" s="162"/>
      <c r="G7" s="162" t="s">
        <v>21</v>
      </c>
      <c r="H7" s="162"/>
      <c r="I7" s="162" t="s">
        <v>22</v>
      </c>
      <c r="J7" s="162" t="s">
        <v>23</v>
      </c>
      <c r="K7" s="162" t="s">
        <v>24</v>
      </c>
      <c r="L7" s="162" t="s">
        <v>25</v>
      </c>
      <c r="M7" s="163" t="s">
        <v>26</v>
      </c>
      <c r="N7" s="163" t="s">
        <v>96</v>
      </c>
      <c r="O7" s="163" t="s">
        <v>84</v>
      </c>
      <c r="P7" s="163" t="s">
        <v>85</v>
      </c>
      <c r="Q7" s="163" t="s">
        <v>86</v>
      </c>
    </row>
    <row r="8" spans="1:19" x14ac:dyDescent="0.2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4" t="s">
        <v>27</v>
      </c>
      <c r="N8" s="164" t="s">
        <v>97</v>
      </c>
      <c r="O8" s="164" t="s">
        <v>87</v>
      </c>
      <c r="P8" s="164" t="s">
        <v>88</v>
      </c>
      <c r="Q8" s="164" t="s">
        <v>89</v>
      </c>
    </row>
    <row r="9" spans="1:19" x14ac:dyDescent="0.2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 t="s">
        <v>28</v>
      </c>
      <c r="M9" s="163" t="s">
        <v>99</v>
      </c>
      <c r="N9" s="163" t="s">
        <v>99</v>
      </c>
      <c r="O9" s="163" t="s">
        <v>99</v>
      </c>
      <c r="P9" s="163" t="s">
        <v>99</v>
      </c>
      <c r="Q9" s="163" t="s">
        <v>99</v>
      </c>
    </row>
    <row r="10" spans="1:19" s="168" customFormat="1" x14ac:dyDescent="0.2">
      <c r="A10" s="162" t="s">
        <v>29</v>
      </c>
      <c r="B10" s="162" t="s">
        <v>30</v>
      </c>
      <c r="C10" s="162" t="s">
        <v>31</v>
      </c>
      <c r="D10" s="162" t="s">
        <v>32</v>
      </c>
      <c r="E10" s="162" t="s">
        <v>100</v>
      </c>
      <c r="F10" s="162" t="s">
        <v>101</v>
      </c>
      <c r="G10" s="162" t="s">
        <v>142</v>
      </c>
      <c r="H10" s="162" t="s">
        <v>143</v>
      </c>
      <c r="I10" s="162" t="s">
        <v>13</v>
      </c>
      <c r="J10" s="162" t="s">
        <v>113</v>
      </c>
      <c r="K10" s="162" t="s">
        <v>114</v>
      </c>
      <c r="L10" s="162" t="s">
        <v>12</v>
      </c>
      <c r="M10" s="165">
        <v>1016802</v>
      </c>
      <c r="N10" s="165"/>
      <c r="O10" s="166">
        <v>994777.77</v>
      </c>
      <c r="P10" s="165">
        <v>994774.69</v>
      </c>
      <c r="Q10" s="166">
        <v>839190.17</v>
      </c>
      <c r="R10" s="167"/>
      <c r="S10" s="167"/>
    </row>
    <row r="11" spans="1:19" s="168" customFormat="1" x14ac:dyDescent="0.2">
      <c r="A11" s="162" t="s">
        <v>29</v>
      </c>
      <c r="B11" s="162" t="s">
        <v>30</v>
      </c>
      <c r="C11" s="162" t="s">
        <v>31</v>
      </c>
      <c r="D11" s="162" t="s">
        <v>32</v>
      </c>
      <c r="E11" s="162" t="s">
        <v>100</v>
      </c>
      <c r="F11" s="162" t="s">
        <v>101</v>
      </c>
      <c r="G11" s="162" t="s">
        <v>33</v>
      </c>
      <c r="H11" s="162" t="s">
        <v>34</v>
      </c>
      <c r="I11" s="162" t="s">
        <v>13</v>
      </c>
      <c r="J11" s="162" t="s">
        <v>113</v>
      </c>
      <c r="K11" s="162" t="s">
        <v>114</v>
      </c>
      <c r="L11" s="162" t="s">
        <v>14</v>
      </c>
      <c r="M11" s="166">
        <v>21791474</v>
      </c>
      <c r="N11" s="165"/>
      <c r="O11" s="165">
        <v>6335673.8600000003</v>
      </c>
      <c r="P11" s="165"/>
      <c r="Q11" s="166"/>
      <c r="R11" s="167"/>
      <c r="S11" s="167"/>
    </row>
    <row r="12" spans="1:19" s="168" customFormat="1" x14ac:dyDescent="0.2">
      <c r="A12" s="162" t="s">
        <v>29</v>
      </c>
      <c r="B12" s="162" t="s">
        <v>30</v>
      </c>
      <c r="C12" s="162" t="s">
        <v>31</v>
      </c>
      <c r="D12" s="162" t="s">
        <v>32</v>
      </c>
      <c r="E12" s="162" t="s">
        <v>100</v>
      </c>
      <c r="F12" s="162" t="s">
        <v>101</v>
      </c>
      <c r="G12" s="162" t="s">
        <v>33</v>
      </c>
      <c r="H12" s="162" t="s">
        <v>34</v>
      </c>
      <c r="I12" s="162" t="s">
        <v>13</v>
      </c>
      <c r="J12" s="162" t="s">
        <v>113</v>
      </c>
      <c r="K12" s="162" t="s">
        <v>114</v>
      </c>
      <c r="L12" s="162" t="s">
        <v>12</v>
      </c>
      <c r="M12" s="166">
        <v>170267485</v>
      </c>
      <c r="N12" s="165"/>
      <c r="O12" s="165">
        <v>130613076.66</v>
      </c>
      <c r="P12" s="165">
        <v>21007657.940000001</v>
      </c>
      <c r="Q12" s="166">
        <v>13782322.24</v>
      </c>
      <c r="R12" s="167"/>
      <c r="S12" s="167"/>
    </row>
    <row r="13" spans="1:19" s="168" customFormat="1" x14ac:dyDescent="0.2">
      <c r="A13" s="162" t="s">
        <v>29</v>
      </c>
      <c r="B13" s="162" t="s">
        <v>30</v>
      </c>
      <c r="C13" s="162" t="s">
        <v>31</v>
      </c>
      <c r="D13" s="162" t="s">
        <v>32</v>
      </c>
      <c r="E13" s="162" t="s">
        <v>100</v>
      </c>
      <c r="F13" s="162" t="s">
        <v>101</v>
      </c>
      <c r="G13" s="162" t="s">
        <v>33</v>
      </c>
      <c r="H13" s="162" t="s">
        <v>34</v>
      </c>
      <c r="I13" s="162" t="s">
        <v>13</v>
      </c>
      <c r="J13" s="162" t="s">
        <v>115</v>
      </c>
      <c r="K13" s="162" t="s">
        <v>116</v>
      </c>
      <c r="L13" s="162" t="s">
        <v>12</v>
      </c>
      <c r="M13" s="166">
        <v>19290640</v>
      </c>
      <c r="N13" s="166"/>
      <c r="O13" s="165">
        <v>15553609.789999999</v>
      </c>
      <c r="P13" s="166">
        <v>1630542.67</v>
      </c>
      <c r="Q13" s="166">
        <v>1230274.73</v>
      </c>
      <c r="R13" s="167"/>
      <c r="S13" s="167"/>
    </row>
    <row r="14" spans="1:19" s="168" customFormat="1" x14ac:dyDescent="0.2">
      <c r="A14" s="162" t="s">
        <v>29</v>
      </c>
      <c r="B14" s="162" t="s">
        <v>30</v>
      </c>
      <c r="C14" s="162" t="s">
        <v>31</v>
      </c>
      <c r="D14" s="162" t="s">
        <v>35</v>
      </c>
      <c r="E14" s="162" t="s">
        <v>100</v>
      </c>
      <c r="F14" s="162" t="s">
        <v>101</v>
      </c>
      <c r="G14" s="162" t="s">
        <v>38</v>
      </c>
      <c r="H14" s="162" t="s">
        <v>91</v>
      </c>
      <c r="I14" s="162" t="s">
        <v>13</v>
      </c>
      <c r="J14" s="162" t="s">
        <v>113</v>
      </c>
      <c r="K14" s="162" t="s">
        <v>114</v>
      </c>
      <c r="L14" s="162" t="s">
        <v>13</v>
      </c>
      <c r="M14" s="166">
        <v>335240800.94999999</v>
      </c>
      <c r="N14" s="165"/>
      <c r="O14" s="165">
        <v>335240800.94999999</v>
      </c>
      <c r="P14" s="165">
        <v>335090376.45999998</v>
      </c>
      <c r="Q14" s="166">
        <v>313332491.13</v>
      </c>
      <c r="R14" s="167"/>
      <c r="S14" s="167"/>
    </row>
    <row r="15" spans="1:19" s="168" customFormat="1" x14ac:dyDescent="0.2">
      <c r="A15" s="162" t="s">
        <v>29</v>
      </c>
      <c r="B15" s="162" t="s">
        <v>30</v>
      </c>
      <c r="C15" s="162" t="s">
        <v>31</v>
      </c>
      <c r="D15" s="162" t="s">
        <v>35</v>
      </c>
      <c r="E15" s="162" t="s">
        <v>100</v>
      </c>
      <c r="F15" s="162" t="s">
        <v>101</v>
      </c>
      <c r="G15" s="162" t="s">
        <v>82</v>
      </c>
      <c r="H15" s="162" t="s">
        <v>83</v>
      </c>
      <c r="I15" s="162" t="s">
        <v>13</v>
      </c>
      <c r="J15" s="162" t="s">
        <v>113</v>
      </c>
      <c r="K15" s="162" t="s">
        <v>114</v>
      </c>
      <c r="L15" s="162" t="s">
        <v>12</v>
      </c>
      <c r="M15" s="166">
        <v>203592</v>
      </c>
      <c r="N15" s="165"/>
      <c r="O15" s="165">
        <v>143712</v>
      </c>
      <c r="P15" s="165">
        <v>19684.919999999998</v>
      </c>
      <c r="Q15" s="166">
        <v>19684.919999999998</v>
      </c>
      <c r="R15" s="167"/>
      <c r="S15" s="167"/>
    </row>
    <row r="16" spans="1:19" s="168" customFormat="1" x14ac:dyDescent="0.2">
      <c r="A16" s="162" t="s">
        <v>29</v>
      </c>
      <c r="B16" s="162" t="s">
        <v>30</v>
      </c>
      <c r="C16" s="162" t="s">
        <v>31</v>
      </c>
      <c r="D16" s="162" t="s">
        <v>35</v>
      </c>
      <c r="E16" s="162" t="s">
        <v>100</v>
      </c>
      <c r="F16" s="162" t="s">
        <v>101</v>
      </c>
      <c r="G16" s="162" t="s">
        <v>108</v>
      </c>
      <c r="H16" s="162" t="s">
        <v>109</v>
      </c>
      <c r="I16" s="162" t="s">
        <v>13</v>
      </c>
      <c r="J16" s="162" t="s">
        <v>113</v>
      </c>
      <c r="K16" s="162" t="s">
        <v>114</v>
      </c>
      <c r="L16" s="162" t="s">
        <v>14</v>
      </c>
      <c r="M16" s="166">
        <v>18780082</v>
      </c>
      <c r="N16" s="165"/>
      <c r="O16" s="165">
        <v>5648.54</v>
      </c>
      <c r="P16" s="165"/>
      <c r="Q16" s="166"/>
      <c r="R16" s="167"/>
      <c r="S16" s="167"/>
    </row>
    <row r="17" spans="1:19" s="168" customFormat="1" x14ac:dyDescent="0.2">
      <c r="A17" s="162" t="s">
        <v>29</v>
      </c>
      <c r="B17" s="162" t="s">
        <v>30</v>
      </c>
      <c r="C17" s="162" t="s">
        <v>31</v>
      </c>
      <c r="D17" s="162" t="s">
        <v>117</v>
      </c>
      <c r="E17" s="162" t="s">
        <v>100</v>
      </c>
      <c r="F17" s="162" t="s">
        <v>101</v>
      </c>
      <c r="G17" s="162" t="s">
        <v>39</v>
      </c>
      <c r="H17" s="162" t="s">
        <v>40</v>
      </c>
      <c r="I17" s="162" t="s">
        <v>13</v>
      </c>
      <c r="J17" s="162" t="s">
        <v>113</v>
      </c>
      <c r="K17" s="162" t="s">
        <v>114</v>
      </c>
      <c r="L17" s="162" t="s">
        <v>14</v>
      </c>
      <c r="M17" s="166">
        <v>3000</v>
      </c>
      <c r="N17" s="165"/>
      <c r="O17" s="165"/>
      <c r="P17" s="165"/>
      <c r="Q17" s="166"/>
      <c r="R17" s="167"/>
      <c r="S17" s="167"/>
    </row>
    <row r="18" spans="1:19" s="168" customFormat="1" x14ac:dyDescent="0.2">
      <c r="A18" s="162" t="s">
        <v>29</v>
      </c>
      <c r="B18" s="162" t="s">
        <v>30</v>
      </c>
      <c r="C18" s="162" t="s">
        <v>31</v>
      </c>
      <c r="D18" s="162" t="s">
        <v>117</v>
      </c>
      <c r="E18" s="162" t="s">
        <v>100</v>
      </c>
      <c r="F18" s="162" t="s">
        <v>101</v>
      </c>
      <c r="G18" s="162" t="s">
        <v>39</v>
      </c>
      <c r="H18" s="162" t="s">
        <v>40</v>
      </c>
      <c r="I18" s="162" t="s">
        <v>13</v>
      </c>
      <c r="J18" s="162" t="s">
        <v>113</v>
      </c>
      <c r="K18" s="162" t="s">
        <v>114</v>
      </c>
      <c r="L18" s="162" t="s">
        <v>12</v>
      </c>
      <c r="M18" s="166">
        <v>68943102</v>
      </c>
      <c r="N18" s="165"/>
      <c r="O18" s="165">
        <v>58370046.960000001</v>
      </c>
      <c r="P18" s="165">
        <v>12437744.24</v>
      </c>
      <c r="Q18" s="166">
        <v>9902959.2599999998</v>
      </c>
      <c r="R18" s="167"/>
      <c r="S18" s="167"/>
    </row>
    <row r="19" spans="1:19" s="168" customFormat="1" x14ac:dyDescent="0.2">
      <c r="A19" s="162" t="s">
        <v>29</v>
      </c>
      <c r="B19" s="162" t="s">
        <v>30</v>
      </c>
      <c r="C19" s="162" t="s">
        <v>31</v>
      </c>
      <c r="D19" s="162" t="s">
        <v>117</v>
      </c>
      <c r="E19" s="162" t="s">
        <v>100</v>
      </c>
      <c r="F19" s="162" t="s">
        <v>101</v>
      </c>
      <c r="G19" s="162" t="s">
        <v>93</v>
      </c>
      <c r="H19" s="162" t="s">
        <v>94</v>
      </c>
      <c r="I19" s="162" t="s">
        <v>13</v>
      </c>
      <c r="J19" s="162" t="s">
        <v>113</v>
      </c>
      <c r="K19" s="162" t="s">
        <v>114</v>
      </c>
      <c r="L19" s="162" t="s">
        <v>12</v>
      </c>
      <c r="M19" s="166">
        <v>70307250.269999996</v>
      </c>
      <c r="N19" s="165"/>
      <c r="O19" s="165">
        <v>69897621.269999996</v>
      </c>
      <c r="P19" s="165">
        <v>20673912.940000001</v>
      </c>
      <c r="Q19" s="166">
        <v>20673912.940000001</v>
      </c>
      <c r="R19" s="167"/>
      <c r="S19" s="167"/>
    </row>
    <row r="20" spans="1:19" s="168" customFormat="1" x14ac:dyDescent="0.2">
      <c r="A20" s="162" t="s">
        <v>29</v>
      </c>
      <c r="B20" s="162" t="s">
        <v>30</v>
      </c>
      <c r="C20" s="162" t="s">
        <v>31</v>
      </c>
      <c r="D20" s="162" t="s">
        <v>90</v>
      </c>
      <c r="E20" s="162" t="s">
        <v>100</v>
      </c>
      <c r="F20" s="162" t="s">
        <v>101</v>
      </c>
      <c r="G20" s="162" t="s">
        <v>36</v>
      </c>
      <c r="H20" s="162" t="s">
        <v>37</v>
      </c>
      <c r="I20" s="162" t="s">
        <v>13</v>
      </c>
      <c r="J20" s="162" t="s">
        <v>113</v>
      </c>
      <c r="K20" s="162" t="s">
        <v>114</v>
      </c>
      <c r="L20" s="162" t="s">
        <v>13</v>
      </c>
      <c r="M20" s="166">
        <v>54457623.140000001</v>
      </c>
      <c r="N20" s="165"/>
      <c r="O20" s="165">
        <v>54457623.140000001</v>
      </c>
      <c r="P20" s="165">
        <v>54457623.140000001</v>
      </c>
      <c r="Q20" s="166">
        <v>54457623.140000001</v>
      </c>
      <c r="R20" s="167"/>
      <c r="S20" s="167"/>
    </row>
    <row r="21" spans="1:19" s="168" customFormat="1" x14ac:dyDescent="0.2">
      <c r="A21" s="162" t="s">
        <v>29</v>
      </c>
      <c r="B21" s="162" t="s">
        <v>30</v>
      </c>
      <c r="C21" s="162" t="s">
        <v>42</v>
      </c>
      <c r="D21" s="162" t="s">
        <v>43</v>
      </c>
      <c r="E21" s="162" t="s">
        <v>100</v>
      </c>
      <c r="F21" s="162" t="s">
        <v>101</v>
      </c>
      <c r="G21" s="162" t="s">
        <v>44</v>
      </c>
      <c r="H21" s="162" t="s">
        <v>92</v>
      </c>
      <c r="I21" s="162" t="s">
        <v>41</v>
      </c>
      <c r="J21" s="162" t="s">
        <v>118</v>
      </c>
      <c r="K21" s="162" t="s">
        <v>119</v>
      </c>
      <c r="L21" s="162" t="s">
        <v>13</v>
      </c>
      <c r="M21" s="166">
        <v>87583264.450000003</v>
      </c>
      <c r="N21" s="165"/>
      <c r="O21" s="165">
        <v>87583264.450000003</v>
      </c>
      <c r="P21" s="165">
        <v>87583264.450000003</v>
      </c>
      <c r="Q21" s="166">
        <v>82682111.379999995</v>
      </c>
      <c r="R21" s="167"/>
      <c r="S21" s="167"/>
    </row>
    <row r="22" spans="1:19" s="168" customFormat="1" x14ac:dyDescent="0.2">
      <c r="A22" s="162" t="s">
        <v>29</v>
      </c>
      <c r="B22" s="162" t="s">
        <v>30</v>
      </c>
      <c r="C22" s="162" t="s">
        <v>98</v>
      </c>
      <c r="D22" s="162" t="s">
        <v>90</v>
      </c>
      <c r="E22" s="162" t="s">
        <v>110</v>
      </c>
      <c r="F22" s="162" t="s">
        <v>111</v>
      </c>
      <c r="G22" s="162" t="s">
        <v>112</v>
      </c>
      <c r="H22" s="162" t="s">
        <v>137</v>
      </c>
      <c r="I22" s="162" t="s">
        <v>13</v>
      </c>
      <c r="J22" s="162" t="s">
        <v>113</v>
      </c>
      <c r="K22" s="162" t="s">
        <v>114</v>
      </c>
      <c r="L22" s="162" t="s">
        <v>13</v>
      </c>
      <c r="M22" s="166">
        <v>297665.40000000002</v>
      </c>
      <c r="N22" s="165"/>
      <c r="O22" s="165">
        <v>297665.40000000002</v>
      </c>
      <c r="P22" s="165">
        <v>297665.40000000002</v>
      </c>
      <c r="Q22" s="166">
        <v>297665.40000000002</v>
      </c>
      <c r="R22" s="167"/>
      <c r="S22" s="167"/>
    </row>
    <row r="23" spans="1:19" s="168" customFormat="1" x14ac:dyDescent="0.2">
      <c r="A23" s="162" t="s">
        <v>151</v>
      </c>
      <c r="B23" s="162" t="s">
        <v>152</v>
      </c>
      <c r="C23" s="162" t="s">
        <v>31</v>
      </c>
      <c r="D23" s="162" t="s">
        <v>35</v>
      </c>
      <c r="E23" s="162" t="s">
        <v>100</v>
      </c>
      <c r="F23" s="162" t="s">
        <v>101</v>
      </c>
      <c r="G23" s="162" t="s">
        <v>153</v>
      </c>
      <c r="H23" s="162" t="s">
        <v>154</v>
      </c>
      <c r="I23" s="162" t="s">
        <v>13</v>
      </c>
      <c r="J23" s="162" t="s">
        <v>113</v>
      </c>
      <c r="K23" s="162" t="s">
        <v>114</v>
      </c>
      <c r="L23" s="162" t="s">
        <v>12</v>
      </c>
      <c r="M23" s="166"/>
      <c r="N23" s="165">
        <v>10724.6</v>
      </c>
      <c r="O23" s="165"/>
      <c r="P23" s="165"/>
      <c r="Q23" s="166"/>
      <c r="R23" s="167"/>
      <c r="S23" s="167"/>
    </row>
    <row r="24" spans="1:19" s="168" customFormat="1" x14ac:dyDescent="0.2">
      <c r="A24" s="162" t="s">
        <v>144</v>
      </c>
      <c r="B24" s="162" t="s">
        <v>145</v>
      </c>
      <c r="C24" s="162" t="s">
        <v>98</v>
      </c>
      <c r="D24" s="162" t="s">
        <v>90</v>
      </c>
      <c r="E24" s="162" t="s">
        <v>146</v>
      </c>
      <c r="F24" s="162" t="s">
        <v>147</v>
      </c>
      <c r="G24" s="162" t="s">
        <v>148</v>
      </c>
      <c r="H24" s="162" t="s">
        <v>149</v>
      </c>
      <c r="I24" s="162" t="s">
        <v>41</v>
      </c>
      <c r="J24" s="162" t="s">
        <v>113</v>
      </c>
      <c r="K24" s="162" t="s">
        <v>114</v>
      </c>
      <c r="L24" s="162" t="s">
        <v>12</v>
      </c>
      <c r="M24" s="166">
        <v>10812153</v>
      </c>
      <c r="N24" s="165"/>
      <c r="O24" s="165">
        <v>10812121.48</v>
      </c>
      <c r="P24" s="165">
        <v>10805060.109999999</v>
      </c>
      <c r="Q24" s="166">
        <v>8506745.9499999993</v>
      </c>
      <c r="R24" s="167"/>
      <c r="S24" s="167"/>
    </row>
    <row r="25" spans="1:19" s="168" customFormat="1" x14ac:dyDescent="0.2">
      <c r="A25" s="162" t="s">
        <v>102</v>
      </c>
      <c r="B25" s="162" t="s">
        <v>103</v>
      </c>
      <c r="C25" s="162" t="s">
        <v>104</v>
      </c>
      <c r="D25" s="162" t="s">
        <v>105</v>
      </c>
      <c r="E25" s="162" t="s">
        <v>139</v>
      </c>
      <c r="F25" s="162" t="s">
        <v>140</v>
      </c>
      <c r="G25" s="162" t="s">
        <v>106</v>
      </c>
      <c r="H25" s="162" t="s">
        <v>107</v>
      </c>
      <c r="I25" s="162" t="s">
        <v>13</v>
      </c>
      <c r="J25" s="162" t="s">
        <v>113</v>
      </c>
      <c r="K25" s="162" t="s">
        <v>114</v>
      </c>
      <c r="L25" s="162" t="s">
        <v>12</v>
      </c>
      <c r="M25" s="166"/>
      <c r="N25" s="165">
        <v>52944.38</v>
      </c>
      <c r="O25" s="165"/>
      <c r="P25" s="165"/>
      <c r="Q25" s="166"/>
      <c r="R25" s="167"/>
      <c r="S25" s="167"/>
    </row>
    <row r="26" spans="1:19" s="168" customFormat="1" x14ac:dyDescent="0.2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9">
        <f t="shared" ref="M26:Q26" si="0">SUM(M10:M25)</f>
        <v>858994934.21000004</v>
      </c>
      <c r="N26" s="170">
        <f t="shared" si="0"/>
        <v>63668.979999999996</v>
      </c>
      <c r="O26" s="170">
        <f t="shared" si="0"/>
        <v>770305642.26999998</v>
      </c>
      <c r="P26" s="170">
        <f t="shared" si="0"/>
        <v>544998306.95999992</v>
      </c>
      <c r="Q26" s="170">
        <f t="shared" si="0"/>
        <v>505724981.25999993</v>
      </c>
      <c r="R26" s="171"/>
      <c r="S26" s="171"/>
    </row>
    <row r="27" spans="1:19" s="168" customFormat="1" x14ac:dyDescent="0.2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7"/>
      <c r="N27" s="171"/>
      <c r="O27" s="171"/>
      <c r="P27" s="171"/>
      <c r="Q27" s="167"/>
      <c r="R27" s="167"/>
      <c r="S27" s="167"/>
    </row>
    <row r="28" spans="1:19" s="168" customFormat="1" x14ac:dyDescent="0.2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7"/>
      <c r="N28" s="171"/>
      <c r="O28" s="171"/>
      <c r="P28" s="171"/>
      <c r="Q28" s="167"/>
      <c r="R28" s="167"/>
      <c r="S28" s="167"/>
    </row>
    <row r="29" spans="1:19" s="168" customFormat="1" x14ac:dyDescent="0.2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71"/>
      <c r="N29" s="171"/>
      <c r="O29" s="167"/>
      <c r="P29" s="171"/>
      <c r="Q29" s="171"/>
      <c r="R29" s="171"/>
      <c r="S29" s="171"/>
    </row>
    <row r="30" spans="1:19" s="168" customFormat="1" x14ac:dyDescent="0.2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7"/>
      <c r="N30" s="171"/>
      <c r="O30" s="171"/>
      <c r="P30" s="171"/>
      <c r="Q30" s="167"/>
      <c r="R30" s="167"/>
      <c r="S30" s="167"/>
    </row>
    <row r="31" spans="1:19" s="16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71"/>
      <c r="N31" s="171"/>
      <c r="O31" s="167"/>
      <c r="P31" s="171"/>
      <c r="Q31" s="167"/>
      <c r="R31" s="167"/>
      <c r="S31" s="167"/>
    </row>
    <row r="32" spans="1:19" x14ac:dyDescent="0.2">
      <c r="M32" s="171"/>
      <c r="N32" s="171"/>
      <c r="O32" s="171"/>
      <c r="P32" s="171"/>
      <c r="Q32" s="171"/>
      <c r="R32" s="171"/>
      <c r="S32" s="171"/>
    </row>
    <row r="33" spans="13:19" x14ac:dyDescent="0.2">
      <c r="M33" s="74"/>
      <c r="N33" s="74"/>
      <c r="O33" s="74"/>
      <c r="P33" s="74"/>
      <c r="Q33" s="74"/>
      <c r="R33" s="74"/>
      <c r="S33" s="74"/>
    </row>
    <row r="34" spans="13:19" x14ac:dyDescent="0.2">
      <c r="M34" s="171"/>
      <c r="N34" s="171"/>
      <c r="O34" s="171"/>
      <c r="P34" s="171"/>
      <c r="Q34" s="171"/>
      <c r="R34" s="171"/>
      <c r="S34" s="171"/>
    </row>
    <row r="35" spans="13:19" x14ac:dyDescent="0.2">
      <c r="M35" s="171"/>
      <c r="N35" s="171"/>
      <c r="O35" s="171"/>
      <c r="P35" s="171"/>
      <c r="Q35" s="171"/>
      <c r="R35" s="171"/>
      <c r="S35" s="171"/>
    </row>
    <row r="36" spans="13:19" x14ac:dyDescent="0.2">
      <c r="P36" s="171"/>
    </row>
    <row r="37" spans="13:19" x14ac:dyDescent="0.2">
      <c r="M37" s="170"/>
      <c r="N37" s="170"/>
      <c r="O37" s="170"/>
      <c r="P37" s="170"/>
      <c r="Q37" s="170"/>
      <c r="R37" s="170"/>
      <c r="S37" s="170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zoomScaleNormal="100" workbookViewId="0">
      <selection activeCell="K22" sqref="K22"/>
    </sheetView>
  </sheetViews>
  <sheetFormatPr defaultColWidth="17.85546875" defaultRowHeight="11.25" x14ac:dyDescent="0.2"/>
  <cols>
    <col min="1" max="1" width="16.7109375" style="160" customWidth="1"/>
    <col min="2" max="2" width="28.5703125" style="160" bestFit="1" customWidth="1"/>
    <col min="3" max="3" width="12.5703125" style="160" bestFit="1" customWidth="1"/>
    <col min="4" max="4" width="15.140625" style="160" bestFit="1" customWidth="1"/>
    <col min="5" max="5" width="14.140625" style="160" bestFit="1" customWidth="1"/>
    <col min="6" max="6" width="47.85546875" style="160" bestFit="1" customWidth="1"/>
    <col min="7" max="7" width="11.140625" style="160" bestFit="1" customWidth="1"/>
    <col min="8" max="8" width="56.140625" style="160" bestFit="1" customWidth="1"/>
    <col min="9" max="9" width="15.42578125" style="160" bestFit="1" customWidth="1"/>
    <col min="10" max="10" width="8.28515625" style="160" bestFit="1" customWidth="1"/>
    <col min="11" max="11" width="38.5703125" style="160" bestFit="1" customWidth="1"/>
    <col min="12" max="12" width="11.85546875" style="160" bestFit="1" customWidth="1"/>
    <col min="13" max="14" width="28.42578125" style="160" bestFit="1" customWidth="1"/>
    <col min="15" max="15" width="32.140625" style="160" bestFit="1" customWidth="1"/>
    <col min="16" max="16" width="31.140625" style="160" bestFit="1" customWidth="1"/>
    <col min="17" max="17" width="28.42578125" style="160" bestFit="1" customWidth="1"/>
    <col min="18" max="20" width="16.5703125" style="160" customWidth="1"/>
    <col min="21" max="16384" width="17.85546875" style="160"/>
  </cols>
  <sheetData>
    <row r="1" spans="1:19" x14ac:dyDescent="0.2">
      <c r="A1" s="160" t="s">
        <v>95</v>
      </c>
    </row>
    <row r="3" spans="1:19" ht="10.5" customHeight="1" x14ac:dyDescent="0.2">
      <c r="A3" s="160" t="s">
        <v>15</v>
      </c>
    </row>
    <row r="4" spans="1:19" ht="10.5" customHeight="1" x14ac:dyDescent="0.2">
      <c r="A4" s="161" t="s">
        <v>155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</row>
    <row r="5" spans="1:19" ht="10.5" customHeight="1" x14ac:dyDescent="0.2">
      <c r="A5" s="161" t="s">
        <v>16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</row>
    <row r="7" spans="1:19" x14ac:dyDescent="0.2">
      <c r="A7" s="162" t="s">
        <v>17</v>
      </c>
      <c r="B7" s="162"/>
      <c r="C7" s="162" t="s">
        <v>18</v>
      </c>
      <c r="D7" s="162" t="s">
        <v>19</v>
      </c>
      <c r="E7" s="162" t="s">
        <v>20</v>
      </c>
      <c r="F7" s="162"/>
      <c r="G7" s="162" t="s">
        <v>21</v>
      </c>
      <c r="H7" s="162"/>
      <c r="I7" s="162" t="s">
        <v>22</v>
      </c>
      <c r="J7" s="162" t="s">
        <v>23</v>
      </c>
      <c r="K7" s="162" t="s">
        <v>24</v>
      </c>
      <c r="L7" s="162" t="s">
        <v>25</v>
      </c>
      <c r="M7" s="163" t="s">
        <v>26</v>
      </c>
      <c r="N7" s="163" t="s">
        <v>96</v>
      </c>
      <c r="O7" s="163" t="s">
        <v>84</v>
      </c>
      <c r="P7" s="163" t="s">
        <v>85</v>
      </c>
      <c r="Q7" s="163" t="s">
        <v>86</v>
      </c>
    </row>
    <row r="8" spans="1:19" x14ac:dyDescent="0.2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4" t="s">
        <v>27</v>
      </c>
      <c r="N8" s="164" t="s">
        <v>97</v>
      </c>
      <c r="O8" s="164" t="s">
        <v>87</v>
      </c>
      <c r="P8" s="164" t="s">
        <v>88</v>
      </c>
      <c r="Q8" s="164" t="s">
        <v>89</v>
      </c>
    </row>
    <row r="9" spans="1:19" x14ac:dyDescent="0.2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 t="s">
        <v>28</v>
      </c>
      <c r="M9" s="163" t="s">
        <v>99</v>
      </c>
      <c r="N9" s="163" t="s">
        <v>99</v>
      </c>
      <c r="O9" s="163" t="s">
        <v>99</v>
      </c>
      <c r="P9" s="163" t="s">
        <v>99</v>
      </c>
      <c r="Q9" s="163" t="s">
        <v>99</v>
      </c>
    </row>
    <row r="10" spans="1:19" s="168" customFormat="1" x14ac:dyDescent="0.2">
      <c r="A10" s="162" t="s">
        <v>29</v>
      </c>
      <c r="B10" s="162" t="s">
        <v>30</v>
      </c>
      <c r="C10" s="162" t="s">
        <v>31</v>
      </c>
      <c r="D10" s="162" t="s">
        <v>32</v>
      </c>
      <c r="E10" s="162" t="s">
        <v>100</v>
      </c>
      <c r="F10" s="162" t="s">
        <v>101</v>
      </c>
      <c r="G10" s="162" t="s">
        <v>142</v>
      </c>
      <c r="H10" s="162" t="s">
        <v>143</v>
      </c>
      <c r="I10" s="162" t="s">
        <v>13</v>
      </c>
      <c r="J10" s="162" t="s">
        <v>113</v>
      </c>
      <c r="K10" s="162" t="s">
        <v>114</v>
      </c>
      <c r="L10" s="162" t="s">
        <v>12</v>
      </c>
      <c r="M10" s="165">
        <v>1443645</v>
      </c>
      <c r="N10" s="165"/>
      <c r="O10" s="166">
        <v>1418452.14</v>
      </c>
      <c r="P10" s="165">
        <v>1418208.44</v>
      </c>
      <c r="Q10" s="166">
        <v>1299980.47</v>
      </c>
      <c r="R10" s="167"/>
      <c r="S10" s="167"/>
    </row>
    <row r="11" spans="1:19" s="168" customFormat="1" x14ac:dyDescent="0.2">
      <c r="A11" s="162" t="s">
        <v>29</v>
      </c>
      <c r="B11" s="162" t="s">
        <v>30</v>
      </c>
      <c r="C11" s="162" t="s">
        <v>31</v>
      </c>
      <c r="D11" s="162" t="s">
        <v>32</v>
      </c>
      <c r="E11" s="162" t="s">
        <v>100</v>
      </c>
      <c r="F11" s="162" t="s">
        <v>101</v>
      </c>
      <c r="G11" s="162" t="s">
        <v>33</v>
      </c>
      <c r="H11" s="162" t="s">
        <v>34</v>
      </c>
      <c r="I11" s="162" t="s">
        <v>13</v>
      </c>
      <c r="J11" s="162" t="s">
        <v>113</v>
      </c>
      <c r="K11" s="162" t="s">
        <v>114</v>
      </c>
      <c r="L11" s="162" t="s">
        <v>14</v>
      </c>
      <c r="M11" s="166">
        <v>19031474</v>
      </c>
      <c r="N11" s="165"/>
      <c r="O11" s="165">
        <v>6375133.9000000004</v>
      </c>
      <c r="P11" s="165">
        <v>28460</v>
      </c>
      <c r="Q11" s="166">
        <v>28460</v>
      </c>
      <c r="R11" s="167"/>
      <c r="S11" s="167"/>
    </row>
    <row r="12" spans="1:19" s="168" customFormat="1" x14ac:dyDescent="0.2">
      <c r="A12" s="162" t="s">
        <v>29</v>
      </c>
      <c r="B12" s="162" t="s">
        <v>30</v>
      </c>
      <c r="C12" s="162" t="s">
        <v>31</v>
      </c>
      <c r="D12" s="162" t="s">
        <v>32</v>
      </c>
      <c r="E12" s="162" t="s">
        <v>100</v>
      </c>
      <c r="F12" s="162" t="s">
        <v>101</v>
      </c>
      <c r="G12" s="162" t="s">
        <v>33</v>
      </c>
      <c r="H12" s="162" t="s">
        <v>34</v>
      </c>
      <c r="I12" s="162" t="s">
        <v>13</v>
      </c>
      <c r="J12" s="162" t="s">
        <v>113</v>
      </c>
      <c r="K12" s="162" t="s">
        <v>114</v>
      </c>
      <c r="L12" s="162" t="s">
        <v>12</v>
      </c>
      <c r="M12" s="166">
        <v>170267485</v>
      </c>
      <c r="N12" s="165"/>
      <c r="O12" s="165">
        <v>133677650.73</v>
      </c>
      <c r="P12" s="165">
        <v>32133809.359999999</v>
      </c>
      <c r="Q12" s="166">
        <v>25724265.550000001</v>
      </c>
      <c r="R12" s="167"/>
      <c r="S12" s="167"/>
    </row>
    <row r="13" spans="1:19" s="168" customFormat="1" x14ac:dyDescent="0.2">
      <c r="A13" s="162" t="s">
        <v>29</v>
      </c>
      <c r="B13" s="162" t="s">
        <v>30</v>
      </c>
      <c r="C13" s="162" t="s">
        <v>31</v>
      </c>
      <c r="D13" s="162" t="s">
        <v>32</v>
      </c>
      <c r="E13" s="162" t="s">
        <v>100</v>
      </c>
      <c r="F13" s="162" t="s">
        <v>101</v>
      </c>
      <c r="G13" s="162" t="s">
        <v>33</v>
      </c>
      <c r="H13" s="162" t="s">
        <v>34</v>
      </c>
      <c r="I13" s="162" t="s">
        <v>13</v>
      </c>
      <c r="J13" s="162" t="s">
        <v>115</v>
      </c>
      <c r="K13" s="162" t="s">
        <v>116</v>
      </c>
      <c r="L13" s="162" t="s">
        <v>12</v>
      </c>
      <c r="M13" s="166">
        <v>18624539.039999999</v>
      </c>
      <c r="N13" s="166"/>
      <c r="O13" s="165">
        <v>15543508.890000001</v>
      </c>
      <c r="P13" s="166">
        <v>2212414.62</v>
      </c>
      <c r="Q13" s="166">
        <v>2104607.7200000002</v>
      </c>
      <c r="R13" s="167"/>
      <c r="S13" s="167"/>
    </row>
    <row r="14" spans="1:19" s="168" customFormat="1" x14ac:dyDescent="0.2">
      <c r="A14" s="162" t="s">
        <v>29</v>
      </c>
      <c r="B14" s="162" t="s">
        <v>30</v>
      </c>
      <c r="C14" s="162" t="s">
        <v>31</v>
      </c>
      <c r="D14" s="162" t="s">
        <v>35</v>
      </c>
      <c r="E14" s="162" t="s">
        <v>100</v>
      </c>
      <c r="F14" s="162" t="s">
        <v>101</v>
      </c>
      <c r="G14" s="162" t="s">
        <v>38</v>
      </c>
      <c r="H14" s="162" t="s">
        <v>91</v>
      </c>
      <c r="I14" s="162" t="s">
        <v>13</v>
      </c>
      <c r="J14" s="162" t="s">
        <v>113</v>
      </c>
      <c r="K14" s="162" t="s">
        <v>114</v>
      </c>
      <c r="L14" s="162" t="s">
        <v>13</v>
      </c>
      <c r="M14" s="166">
        <v>434676290.22000003</v>
      </c>
      <c r="N14" s="165"/>
      <c r="O14" s="165">
        <v>434676290.22000003</v>
      </c>
      <c r="P14" s="165">
        <v>434319404.69</v>
      </c>
      <c r="Q14" s="166">
        <v>413371042.38</v>
      </c>
      <c r="R14" s="167"/>
      <c r="S14" s="167"/>
    </row>
    <row r="15" spans="1:19" s="168" customFormat="1" x14ac:dyDescent="0.2">
      <c r="A15" s="162" t="s">
        <v>29</v>
      </c>
      <c r="B15" s="162" t="s">
        <v>30</v>
      </c>
      <c r="C15" s="162" t="s">
        <v>31</v>
      </c>
      <c r="D15" s="162" t="s">
        <v>35</v>
      </c>
      <c r="E15" s="162" t="s">
        <v>100</v>
      </c>
      <c r="F15" s="162" t="s">
        <v>101</v>
      </c>
      <c r="G15" s="162" t="s">
        <v>82</v>
      </c>
      <c r="H15" s="162" t="s">
        <v>83</v>
      </c>
      <c r="I15" s="162" t="s">
        <v>13</v>
      </c>
      <c r="J15" s="162" t="s">
        <v>113</v>
      </c>
      <c r="K15" s="162" t="s">
        <v>114</v>
      </c>
      <c r="L15" s="162" t="s">
        <v>12</v>
      </c>
      <c r="M15" s="166">
        <v>203592</v>
      </c>
      <c r="N15" s="165"/>
      <c r="O15" s="165">
        <v>143712</v>
      </c>
      <c r="P15" s="165">
        <v>26246.560000000001</v>
      </c>
      <c r="Q15" s="166">
        <v>26246.560000000001</v>
      </c>
      <c r="R15" s="167"/>
      <c r="S15" s="167"/>
    </row>
    <row r="16" spans="1:19" s="168" customFormat="1" x14ac:dyDescent="0.2">
      <c r="A16" s="162" t="s">
        <v>29</v>
      </c>
      <c r="B16" s="162" t="s">
        <v>30</v>
      </c>
      <c r="C16" s="162" t="s">
        <v>31</v>
      </c>
      <c r="D16" s="162" t="s">
        <v>35</v>
      </c>
      <c r="E16" s="162" t="s">
        <v>100</v>
      </c>
      <c r="F16" s="162" t="s">
        <v>101</v>
      </c>
      <c r="G16" s="162" t="s">
        <v>108</v>
      </c>
      <c r="H16" s="162" t="s">
        <v>109</v>
      </c>
      <c r="I16" s="162" t="s">
        <v>13</v>
      </c>
      <c r="J16" s="162" t="s">
        <v>113</v>
      </c>
      <c r="K16" s="162" t="s">
        <v>114</v>
      </c>
      <c r="L16" s="162" t="s">
        <v>14</v>
      </c>
      <c r="M16" s="166">
        <v>18780082</v>
      </c>
      <c r="N16" s="165"/>
      <c r="O16" s="165">
        <v>5648.54</v>
      </c>
      <c r="P16" s="165"/>
      <c r="Q16" s="166"/>
      <c r="R16" s="167"/>
      <c r="S16" s="167"/>
    </row>
    <row r="17" spans="1:19" s="168" customFormat="1" x14ac:dyDescent="0.2">
      <c r="A17" s="162" t="s">
        <v>29</v>
      </c>
      <c r="B17" s="162" t="s">
        <v>30</v>
      </c>
      <c r="C17" s="162" t="s">
        <v>31</v>
      </c>
      <c r="D17" s="162" t="s">
        <v>117</v>
      </c>
      <c r="E17" s="162" t="s">
        <v>100</v>
      </c>
      <c r="F17" s="162" t="s">
        <v>101</v>
      </c>
      <c r="G17" s="162" t="s">
        <v>39</v>
      </c>
      <c r="H17" s="162" t="s">
        <v>40</v>
      </c>
      <c r="I17" s="162" t="s">
        <v>13</v>
      </c>
      <c r="J17" s="162" t="s">
        <v>113</v>
      </c>
      <c r="K17" s="162" t="s">
        <v>114</v>
      </c>
      <c r="L17" s="162" t="s">
        <v>14</v>
      </c>
      <c r="M17" s="166">
        <v>3000</v>
      </c>
      <c r="N17" s="165"/>
      <c r="O17" s="165"/>
      <c r="P17" s="165"/>
      <c r="Q17" s="166"/>
      <c r="R17" s="167"/>
      <c r="S17" s="167"/>
    </row>
    <row r="18" spans="1:19" s="168" customFormat="1" x14ac:dyDescent="0.2">
      <c r="A18" s="162" t="s">
        <v>29</v>
      </c>
      <c r="B18" s="162" t="s">
        <v>30</v>
      </c>
      <c r="C18" s="162" t="s">
        <v>31</v>
      </c>
      <c r="D18" s="162" t="s">
        <v>117</v>
      </c>
      <c r="E18" s="162" t="s">
        <v>100</v>
      </c>
      <c r="F18" s="162" t="s">
        <v>101</v>
      </c>
      <c r="G18" s="162" t="s">
        <v>39</v>
      </c>
      <c r="H18" s="162" t="s">
        <v>40</v>
      </c>
      <c r="I18" s="162" t="s">
        <v>13</v>
      </c>
      <c r="J18" s="162" t="s">
        <v>113</v>
      </c>
      <c r="K18" s="162" t="s">
        <v>114</v>
      </c>
      <c r="L18" s="162" t="s">
        <v>12</v>
      </c>
      <c r="M18" s="166">
        <v>90553591</v>
      </c>
      <c r="N18" s="165"/>
      <c r="O18" s="165">
        <v>72170046.959999993</v>
      </c>
      <c r="P18" s="165">
        <v>18255568.440000001</v>
      </c>
      <c r="Q18" s="166">
        <v>15722618.390000001</v>
      </c>
      <c r="R18" s="167"/>
      <c r="S18" s="167"/>
    </row>
    <row r="19" spans="1:19" s="168" customFormat="1" x14ac:dyDescent="0.2">
      <c r="A19" s="162" t="s">
        <v>29</v>
      </c>
      <c r="B19" s="162" t="s">
        <v>30</v>
      </c>
      <c r="C19" s="162" t="s">
        <v>31</v>
      </c>
      <c r="D19" s="162" t="s">
        <v>117</v>
      </c>
      <c r="E19" s="162" t="s">
        <v>100</v>
      </c>
      <c r="F19" s="162" t="s">
        <v>101</v>
      </c>
      <c r="G19" s="162" t="s">
        <v>93</v>
      </c>
      <c r="H19" s="162" t="s">
        <v>94</v>
      </c>
      <c r="I19" s="162" t="s">
        <v>13</v>
      </c>
      <c r="J19" s="162" t="s">
        <v>113</v>
      </c>
      <c r="K19" s="162" t="s">
        <v>114</v>
      </c>
      <c r="L19" s="162" t="s">
        <v>12</v>
      </c>
      <c r="M19" s="166">
        <v>70331075.700000003</v>
      </c>
      <c r="N19" s="165"/>
      <c r="O19" s="165">
        <v>69921446.700000003</v>
      </c>
      <c r="P19" s="165">
        <v>27481557.34</v>
      </c>
      <c r="Q19" s="166">
        <v>27481557.34</v>
      </c>
      <c r="R19" s="167"/>
      <c r="S19" s="167"/>
    </row>
    <row r="20" spans="1:19" s="168" customFormat="1" x14ac:dyDescent="0.2">
      <c r="A20" s="162" t="s">
        <v>29</v>
      </c>
      <c r="B20" s="162" t="s">
        <v>30</v>
      </c>
      <c r="C20" s="162" t="s">
        <v>31</v>
      </c>
      <c r="D20" s="162" t="s">
        <v>90</v>
      </c>
      <c r="E20" s="162" t="s">
        <v>100</v>
      </c>
      <c r="F20" s="162" t="s">
        <v>101</v>
      </c>
      <c r="G20" s="162" t="s">
        <v>36</v>
      </c>
      <c r="H20" s="162" t="s">
        <v>37</v>
      </c>
      <c r="I20" s="162" t="s">
        <v>13</v>
      </c>
      <c r="J20" s="162" t="s">
        <v>113</v>
      </c>
      <c r="K20" s="162" t="s">
        <v>114</v>
      </c>
      <c r="L20" s="162" t="s">
        <v>13</v>
      </c>
      <c r="M20" s="166">
        <v>73015387.239999995</v>
      </c>
      <c r="N20" s="165"/>
      <c r="O20" s="165">
        <v>73015387.239999995</v>
      </c>
      <c r="P20" s="165">
        <v>73015387.239999995</v>
      </c>
      <c r="Q20" s="166">
        <v>73015387.239999995</v>
      </c>
      <c r="R20" s="167"/>
      <c r="S20" s="167"/>
    </row>
    <row r="21" spans="1:19" s="168" customFormat="1" x14ac:dyDescent="0.2">
      <c r="A21" s="162" t="s">
        <v>29</v>
      </c>
      <c r="B21" s="162" t="s">
        <v>30</v>
      </c>
      <c r="C21" s="162" t="s">
        <v>42</v>
      </c>
      <c r="D21" s="162" t="s">
        <v>43</v>
      </c>
      <c r="E21" s="162" t="s">
        <v>100</v>
      </c>
      <c r="F21" s="162" t="s">
        <v>101</v>
      </c>
      <c r="G21" s="162" t="s">
        <v>44</v>
      </c>
      <c r="H21" s="162" t="s">
        <v>92</v>
      </c>
      <c r="I21" s="162" t="s">
        <v>41</v>
      </c>
      <c r="J21" s="162" t="s">
        <v>118</v>
      </c>
      <c r="K21" s="162" t="s">
        <v>119</v>
      </c>
      <c r="L21" s="162" t="s">
        <v>13</v>
      </c>
      <c r="M21" s="166">
        <v>113865139.56</v>
      </c>
      <c r="N21" s="165"/>
      <c r="O21" s="165">
        <v>113865139.56</v>
      </c>
      <c r="P21" s="165">
        <v>113865139.56</v>
      </c>
      <c r="Q21" s="166">
        <v>108844771.72</v>
      </c>
      <c r="R21" s="167"/>
      <c r="S21" s="167"/>
    </row>
    <row r="22" spans="1:19" s="168" customFormat="1" x14ac:dyDescent="0.2">
      <c r="A22" s="162" t="s">
        <v>29</v>
      </c>
      <c r="B22" s="162" t="s">
        <v>30</v>
      </c>
      <c r="C22" s="162" t="s">
        <v>98</v>
      </c>
      <c r="D22" s="162" t="s">
        <v>90</v>
      </c>
      <c r="E22" s="162" t="s">
        <v>110</v>
      </c>
      <c r="F22" s="162" t="s">
        <v>111</v>
      </c>
      <c r="G22" s="162" t="s">
        <v>112</v>
      </c>
      <c r="H22" s="162" t="s">
        <v>137</v>
      </c>
      <c r="I22" s="162" t="s">
        <v>13</v>
      </c>
      <c r="J22" s="162" t="s">
        <v>113</v>
      </c>
      <c r="K22" s="162" t="s">
        <v>114</v>
      </c>
      <c r="L22" s="162" t="s">
        <v>13</v>
      </c>
      <c r="M22" s="166">
        <v>423802.5</v>
      </c>
      <c r="N22" s="165"/>
      <c r="O22" s="165">
        <v>423802.5</v>
      </c>
      <c r="P22" s="165">
        <v>423802.5</v>
      </c>
      <c r="Q22" s="166">
        <v>423802.5</v>
      </c>
      <c r="R22" s="167"/>
      <c r="S22" s="167"/>
    </row>
    <row r="23" spans="1:19" s="168" customFormat="1" x14ac:dyDescent="0.2">
      <c r="A23" s="162" t="s">
        <v>151</v>
      </c>
      <c r="B23" s="162" t="s">
        <v>152</v>
      </c>
      <c r="C23" s="162" t="s">
        <v>31</v>
      </c>
      <c r="D23" s="162" t="s">
        <v>35</v>
      </c>
      <c r="E23" s="162" t="s">
        <v>100</v>
      </c>
      <c r="F23" s="162" t="s">
        <v>101</v>
      </c>
      <c r="G23" s="162" t="s">
        <v>153</v>
      </c>
      <c r="H23" s="162" t="s">
        <v>154</v>
      </c>
      <c r="I23" s="162" t="s">
        <v>13</v>
      </c>
      <c r="J23" s="162" t="s">
        <v>113</v>
      </c>
      <c r="K23" s="162" t="s">
        <v>114</v>
      </c>
      <c r="L23" s="162" t="s">
        <v>12</v>
      </c>
      <c r="M23" s="166"/>
      <c r="N23" s="165">
        <v>10724.6</v>
      </c>
      <c r="O23" s="165">
        <v>10724.6</v>
      </c>
      <c r="P23" s="165"/>
      <c r="Q23" s="166"/>
      <c r="R23" s="167"/>
      <c r="S23" s="167"/>
    </row>
    <row r="24" spans="1:19" s="168" customFormat="1" x14ac:dyDescent="0.2">
      <c r="A24" s="162" t="s">
        <v>144</v>
      </c>
      <c r="B24" s="162" t="s">
        <v>145</v>
      </c>
      <c r="C24" s="162" t="s">
        <v>98</v>
      </c>
      <c r="D24" s="162" t="s">
        <v>90</v>
      </c>
      <c r="E24" s="162" t="s">
        <v>146</v>
      </c>
      <c r="F24" s="162" t="s">
        <v>147</v>
      </c>
      <c r="G24" s="162" t="s">
        <v>148</v>
      </c>
      <c r="H24" s="162" t="s">
        <v>149</v>
      </c>
      <c r="I24" s="162" t="s">
        <v>41</v>
      </c>
      <c r="J24" s="162" t="s">
        <v>113</v>
      </c>
      <c r="K24" s="162" t="s">
        <v>114</v>
      </c>
      <c r="L24" s="162" t="s">
        <v>12</v>
      </c>
      <c r="M24" s="166">
        <v>15383035</v>
      </c>
      <c r="N24" s="165"/>
      <c r="O24" s="165">
        <v>15369297.710000001</v>
      </c>
      <c r="P24" s="165">
        <v>15360794.380000001</v>
      </c>
      <c r="Q24" s="166">
        <v>13779492.57</v>
      </c>
      <c r="R24" s="167"/>
      <c r="S24" s="167"/>
    </row>
    <row r="25" spans="1:19" s="168" customFormat="1" x14ac:dyDescent="0.2">
      <c r="A25" s="162" t="s">
        <v>102</v>
      </c>
      <c r="B25" s="162" t="s">
        <v>103</v>
      </c>
      <c r="C25" s="162" t="s">
        <v>104</v>
      </c>
      <c r="D25" s="162" t="s">
        <v>105</v>
      </c>
      <c r="E25" s="162" t="s">
        <v>139</v>
      </c>
      <c r="F25" s="162" t="s">
        <v>140</v>
      </c>
      <c r="G25" s="162" t="s">
        <v>106</v>
      </c>
      <c r="H25" s="162" t="s">
        <v>107</v>
      </c>
      <c r="I25" s="162" t="s">
        <v>13</v>
      </c>
      <c r="J25" s="162" t="s">
        <v>113</v>
      </c>
      <c r="K25" s="162" t="s">
        <v>114</v>
      </c>
      <c r="L25" s="162" t="s">
        <v>12</v>
      </c>
      <c r="M25" s="166"/>
      <c r="N25" s="165">
        <v>61518.02</v>
      </c>
      <c r="O25" s="165">
        <v>34260</v>
      </c>
      <c r="P25" s="165"/>
      <c r="Q25" s="166"/>
      <c r="R25" s="167"/>
      <c r="S25" s="167"/>
    </row>
    <row r="26" spans="1:19" s="168" customFormat="1" x14ac:dyDescent="0.2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9">
        <f t="shared" ref="M26:Q26" si="0">SUM(M10:M25)</f>
        <v>1026602138.26</v>
      </c>
      <c r="N26" s="170">
        <f t="shared" si="0"/>
        <v>72242.62</v>
      </c>
      <c r="O26" s="170">
        <f t="shared" si="0"/>
        <v>936650501.69000018</v>
      </c>
      <c r="P26" s="170">
        <f t="shared" si="0"/>
        <v>718540793.13</v>
      </c>
      <c r="Q26" s="170">
        <f t="shared" si="0"/>
        <v>681822232.44000006</v>
      </c>
      <c r="R26" s="171"/>
      <c r="S26" s="171"/>
    </row>
    <row r="27" spans="1:19" s="168" customFormat="1" x14ac:dyDescent="0.2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7"/>
      <c r="N27" s="171"/>
      <c r="O27" s="171"/>
      <c r="P27" s="171"/>
      <c r="Q27" s="167"/>
      <c r="R27" s="167"/>
      <c r="S27" s="167"/>
    </row>
    <row r="28" spans="1:19" s="168" customFormat="1" x14ac:dyDescent="0.2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7"/>
      <c r="N28" s="171"/>
      <c r="O28" s="171"/>
      <c r="P28" s="171"/>
      <c r="Q28" s="167"/>
      <c r="R28" s="167"/>
      <c r="S28" s="167"/>
    </row>
    <row r="29" spans="1:19" s="168" customFormat="1" x14ac:dyDescent="0.2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71"/>
      <c r="N29" s="171"/>
      <c r="O29" s="167"/>
      <c r="P29" s="171"/>
      <c r="Q29" s="171"/>
      <c r="R29" s="171"/>
      <c r="S29" s="171"/>
    </row>
    <row r="30" spans="1:19" s="168" customFormat="1" x14ac:dyDescent="0.2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7"/>
      <c r="N30" s="171"/>
      <c r="O30" s="171"/>
      <c r="P30" s="171"/>
      <c r="Q30" s="167"/>
      <c r="R30" s="167"/>
      <c r="S30" s="167"/>
    </row>
    <row r="31" spans="1:19" s="16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71"/>
      <c r="N31" s="171"/>
      <c r="O31" s="167"/>
      <c r="P31" s="171"/>
      <c r="Q31" s="167"/>
      <c r="R31" s="167"/>
      <c r="S31" s="167"/>
    </row>
    <row r="32" spans="1:19" x14ac:dyDescent="0.2">
      <c r="M32" s="171"/>
      <c r="N32" s="171"/>
      <c r="O32" s="171"/>
      <c r="P32" s="171"/>
      <c r="Q32" s="171"/>
      <c r="R32" s="171"/>
      <c r="S32" s="171"/>
    </row>
    <row r="33" spans="13:19" x14ac:dyDescent="0.2">
      <c r="M33" s="74"/>
      <c r="N33" s="74"/>
      <c r="O33" s="74"/>
      <c r="P33" s="74"/>
      <c r="Q33" s="74"/>
      <c r="R33" s="74"/>
      <c r="S33" s="74"/>
    </row>
    <row r="34" spans="13:19" x14ac:dyDescent="0.2">
      <c r="M34" s="171"/>
      <c r="N34" s="171"/>
      <c r="O34" s="171"/>
      <c r="P34" s="171"/>
      <c r="Q34" s="171"/>
      <c r="R34" s="171"/>
      <c r="S34" s="171"/>
    </row>
    <row r="35" spans="13:19" x14ac:dyDescent="0.2">
      <c r="M35" s="171"/>
      <c r="N35" s="171"/>
      <c r="O35" s="171"/>
      <c r="P35" s="171"/>
      <c r="Q35" s="171"/>
      <c r="R35" s="171"/>
      <c r="S35" s="171"/>
    </row>
    <row r="36" spans="13:19" x14ac:dyDescent="0.2">
      <c r="P36" s="171"/>
    </row>
    <row r="37" spans="13:19" x14ac:dyDescent="0.2">
      <c r="M37" s="170"/>
      <c r="N37" s="170"/>
      <c r="O37" s="170"/>
      <c r="P37" s="170"/>
      <c r="Q37" s="170"/>
      <c r="R37" s="170"/>
      <c r="S37" s="170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topLeftCell="I1" zoomScaleNormal="100" workbookViewId="0">
      <selection activeCell="K22" sqref="K22"/>
    </sheetView>
  </sheetViews>
  <sheetFormatPr defaultColWidth="17.85546875" defaultRowHeight="11.25" x14ac:dyDescent="0.2"/>
  <cols>
    <col min="1" max="1" width="16.7109375" style="160" customWidth="1"/>
    <col min="2" max="2" width="28.5703125" style="160" bestFit="1" customWidth="1"/>
    <col min="3" max="3" width="12.5703125" style="160" bestFit="1" customWidth="1"/>
    <col min="4" max="4" width="15.140625" style="160" bestFit="1" customWidth="1"/>
    <col min="5" max="5" width="14.140625" style="160" bestFit="1" customWidth="1"/>
    <col min="6" max="6" width="47.85546875" style="160" bestFit="1" customWidth="1"/>
    <col min="7" max="7" width="11.140625" style="160" bestFit="1" customWidth="1"/>
    <col min="8" max="8" width="56.140625" style="160" bestFit="1" customWidth="1"/>
    <col min="9" max="9" width="15.42578125" style="160" bestFit="1" customWidth="1"/>
    <col min="10" max="10" width="8.28515625" style="160" bestFit="1" customWidth="1"/>
    <col min="11" max="11" width="38.5703125" style="160" bestFit="1" customWidth="1"/>
    <col min="12" max="12" width="11.85546875" style="160" bestFit="1" customWidth="1"/>
    <col min="13" max="14" width="28.42578125" style="160" bestFit="1" customWidth="1"/>
    <col min="15" max="15" width="32.140625" style="160" bestFit="1" customWidth="1"/>
    <col min="16" max="16" width="31.140625" style="160" bestFit="1" customWidth="1"/>
    <col min="17" max="17" width="28.42578125" style="160" bestFit="1" customWidth="1"/>
    <col min="18" max="20" width="16.5703125" style="160" customWidth="1"/>
    <col min="21" max="16384" width="17.85546875" style="160"/>
  </cols>
  <sheetData>
    <row r="1" spans="1:19" x14ac:dyDescent="0.2">
      <c r="A1" s="160" t="s">
        <v>95</v>
      </c>
    </row>
    <row r="3" spans="1:19" ht="10.5" customHeight="1" x14ac:dyDescent="0.2">
      <c r="A3" s="160" t="s">
        <v>15</v>
      </c>
    </row>
    <row r="4" spans="1:19" ht="10.5" customHeight="1" x14ac:dyDescent="0.2">
      <c r="A4" s="161" t="s">
        <v>166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</row>
    <row r="5" spans="1:19" ht="10.5" customHeight="1" x14ac:dyDescent="0.2">
      <c r="A5" s="161" t="s">
        <v>16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</row>
    <row r="7" spans="1:19" x14ac:dyDescent="0.2">
      <c r="A7" s="162" t="s">
        <v>17</v>
      </c>
      <c r="B7" s="162"/>
      <c r="C7" s="162" t="s">
        <v>18</v>
      </c>
      <c r="D7" s="162" t="s">
        <v>19</v>
      </c>
      <c r="E7" s="162" t="s">
        <v>20</v>
      </c>
      <c r="F7" s="162"/>
      <c r="G7" s="162" t="s">
        <v>21</v>
      </c>
      <c r="H7" s="162"/>
      <c r="I7" s="162" t="s">
        <v>22</v>
      </c>
      <c r="J7" s="162" t="s">
        <v>23</v>
      </c>
      <c r="K7" s="162" t="s">
        <v>24</v>
      </c>
      <c r="L7" s="162" t="s">
        <v>25</v>
      </c>
      <c r="M7" s="163" t="s">
        <v>26</v>
      </c>
      <c r="N7" s="163" t="s">
        <v>96</v>
      </c>
      <c r="O7" s="163" t="s">
        <v>84</v>
      </c>
      <c r="P7" s="163" t="s">
        <v>85</v>
      </c>
      <c r="Q7" s="163" t="s">
        <v>86</v>
      </c>
    </row>
    <row r="8" spans="1:19" x14ac:dyDescent="0.2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4" t="s">
        <v>27</v>
      </c>
      <c r="N8" s="164" t="s">
        <v>97</v>
      </c>
      <c r="O8" s="164" t="s">
        <v>87</v>
      </c>
      <c r="P8" s="164" t="s">
        <v>88</v>
      </c>
      <c r="Q8" s="164" t="s">
        <v>89</v>
      </c>
    </row>
    <row r="9" spans="1:19" x14ac:dyDescent="0.2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 t="s">
        <v>28</v>
      </c>
      <c r="M9" s="163" t="s">
        <v>99</v>
      </c>
      <c r="N9" s="163" t="s">
        <v>99</v>
      </c>
      <c r="O9" s="163" t="s">
        <v>99</v>
      </c>
      <c r="P9" s="163" t="s">
        <v>99</v>
      </c>
      <c r="Q9" s="163" t="s">
        <v>99</v>
      </c>
    </row>
    <row r="10" spans="1:19" s="168" customFormat="1" x14ac:dyDescent="0.2">
      <c r="A10" s="162" t="s">
        <v>29</v>
      </c>
      <c r="B10" s="162" t="s">
        <v>30</v>
      </c>
      <c r="C10" s="162" t="s">
        <v>31</v>
      </c>
      <c r="D10" s="162" t="s">
        <v>32</v>
      </c>
      <c r="E10" s="162" t="s">
        <v>100</v>
      </c>
      <c r="F10" s="162" t="s">
        <v>101</v>
      </c>
      <c r="G10" s="162" t="s">
        <v>142</v>
      </c>
      <c r="H10" s="162" t="s">
        <v>143</v>
      </c>
      <c r="I10" s="162" t="s">
        <v>13</v>
      </c>
      <c r="J10" s="162" t="s">
        <v>113</v>
      </c>
      <c r="K10" s="162" t="s">
        <v>114</v>
      </c>
      <c r="L10" s="162" t="s">
        <v>12</v>
      </c>
      <c r="M10" s="165">
        <v>1920520</v>
      </c>
      <c r="N10" s="165"/>
      <c r="O10" s="166">
        <v>1895018.52</v>
      </c>
      <c r="P10" s="165">
        <v>1888604.34</v>
      </c>
      <c r="Q10" s="166">
        <v>1756884.72</v>
      </c>
      <c r="R10" s="167"/>
      <c r="S10" s="167"/>
    </row>
    <row r="11" spans="1:19" s="168" customFormat="1" x14ac:dyDescent="0.2">
      <c r="A11" s="162" t="s">
        <v>29</v>
      </c>
      <c r="B11" s="162" t="s">
        <v>30</v>
      </c>
      <c r="C11" s="162" t="s">
        <v>31</v>
      </c>
      <c r="D11" s="162" t="s">
        <v>32</v>
      </c>
      <c r="E11" s="162" t="s">
        <v>100</v>
      </c>
      <c r="F11" s="162" t="s">
        <v>101</v>
      </c>
      <c r="G11" s="162" t="s">
        <v>33</v>
      </c>
      <c r="H11" s="162" t="s">
        <v>34</v>
      </c>
      <c r="I11" s="162" t="s">
        <v>13</v>
      </c>
      <c r="J11" s="162" t="s">
        <v>113</v>
      </c>
      <c r="K11" s="162" t="s">
        <v>114</v>
      </c>
      <c r="L11" s="162" t="s">
        <v>14</v>
      </c>
      <c r="M11" s="166">
        <v>19031474</v>
      </c>
      <c r="N11" s="165"/>
      <c r="O11" s="165">
        <v>6408182.5899999999</v>
      </c>
      <c r="P11" s="165">
        <v>122839.67999999999</v>
      </c>
      <c r="Q11" s="166">
        <v>122839.67999999999</v>
      </c>
      <c r="R11" s="167"/>
      <c r="S11" s="167"/>
    </row>
    <row r="12" spans="1:19" s="168" customFormat="1" x14ac:dyDescent="0.2">
      <c r="A12" s="162" t="s">
        <v>29</v>
      </c>
      <c r="B12" s="162" t="s">
        <v>30</v>
      </c>
      <c r="C12" s="162" t="s">
        <v>31</v>
      </c>
      <c r="D12" s="162" t="s">
        <v>32</v>
      </c>
      <c r="E12" s="162" t="s">
        <v>100</v>
      </c>
      <c r="F12" s="162" t="s">
        <v>101</v>
      </c>
      <c r="G12" s="162" t="s">
        <v>33</v>
      </c>
      <c r="H12" s="162" t="s">
        <v>34</v>
      </c>
      <c r="I12" s="162" t="s">
        <v>13</v>
      </c>
      <c r="J12" s="162" t="s">
        <v>113</v>
      </c>
      <c r="K12" s="162" t="s">
        <v>114</v>
      </c>
      <c r="L12" s="162" t="s">
        <v>12</v>
      </c>
      <c r="M12" s="166">
        <v>175642735</v>
      </c>
      <c r="N12" s="165"/>
      <c r="O12" s="165">
        <v>139895459.31</v>
      </c>
      <c r="P12" s="165">
        <v>43219070.740000002</v>
      </c>
      <c r="Q12" s="166">
        <v>35991646.530000001</v>
      </c>
      <c r="R12" s="167"/>
      <c r="S12" s="167"/>
    </row>
    <row r="13" spans="1:19" s="168" customFormat="1" x14ac:dyDescent="0.2">
      <c r="A13" s="162" t="s">
        <v>29</v>
      </c>
      <c r="B13" s="162" t="s">
        <v>30</v>
      </c>
      <c r="C13" s="162" t="s">
        <v>31</v>
      </c>
      <c r="D13" s="162" t="s">
        <v>32</v>
      </c>
      <c r="E13" s="162" t="s">
        <v>100</v>
      </c>
      <c r="F13" s="162" t="s">
        <v>101</v>
      </c>
      <c r="G13" s="162" t="s">
        <v>33</v>
      </c>
      <c r="H13" s="162" t="s">
        <v>34</v>
      </c>
      <c r="I13" s="162" t="s">
        <v>13</v>
      </c>
      <c r="J13" s="162" t="s">
        <v>115</v>
      </c>
      <c r="K13" s="162" t="s">
        <v>116</v>
      </c>
      <c r="L13" s="162" t="s">
        <v>12</v>
      </c>
      <c r="M13" s="166">
        <v>19290640</v>
      </c>
      <c r="N13" s="166"/>
      <c r="O13" s="165">
        <v>11884309.85</v>
      </c>
      <c r="P13" s="166">
        <v>3870567.91</v>
      </c>
      <c r="Q13" s="166">
        <v>3805746.36</v>
      </c>
      <c r="R13" s="167"/>
      <c r="S13" s="167"/>
    </row>
    <row r="14" spans="1:19" s="168" customFormat="1" x14ac:dyDescent="0.2">
      <c r="A14" s="162" t="s">
        <v>29</v>
      </c>
      <c r="B14" s="162" t="s">
        <v>30</v>
      </c>
      <c r="C14" s="162" t="s">
        <v>31</v>
      </c>
      <c r="D14" s="162" t="s">
        <v>35</v>
      </c>
      <c r="E14" s="162" t="s">
        <v>100</v>
      </c>
      <c r="F14" s="162" t="s">
        <v>101</v>
      </c>
      <c r="G14" s="162" t="s">
        <v>38</v>
      </c>
      <c r="H14" s="162" t="s">
        <v>91</v>
      </c>
      <c r="I14" s="162" t="s">
        <v>13</v>
      </c>
      <c r="J14" s="162" t="s">
        <v>113</v>
      </c>
      <c r="K14" s="162" t="s">
        <v>114</v>
      </c>
      <c r="L14" s="162" t="s">
        <v>13</v>
      </c>
      <c r="M14" s="166">
        <v>534967249.73000002</v>
      </c>
      <c r="N14" s="165"/>
      <c r="O14" s="165">
        <v>534967249.73000002</v>
      </c>
      <c r="P14" s="165">
        <v>534759440.86000001</v>
      </c>
      <c r="Q14" s="166">
        <v>510942950.35000002</v>
      </c>
      <c r="R14" s="167"/>
      <c r="S14" s="167"/>
    </row>
    <row r="15" spans="1:19" s="168" customFormat="1" x14ac:dyDescent="0.2">
      <c r="A15" s="162" t="s">
        <v>29</v>
      </c>
      <c r="B15" s="162" t="s">
        <v>30</v>
      </c>
      <c r="C15" s="162" t="s">
        <v>31</v>
      </c>
      <c r="D15" s="162" t="s">
        <v>35</v>
      </c>
      <c r="E15" s="162" t="s">
        <v>100</v>
      </c>
      <c r="F15" s="162" t="s">
        <v>101</v>
      </c>
      <c r="G15" s="162" t="s">
        <v>82</v>
      </c>
      <c r="H15" s="162" t="s">
        <v>83</v>
      </c>
      <c r="I15" s="162" t="s">
        <v>13</v>
      </c>
      <c r="J15" s="162" t="s">
        <v>113</v>
      </c>
      <c r="K15" s="162" t="s">
        <v>114</v>
      </c>
      <c r="L15" s="162" t="s">
        <v>12</v>
      </c>
      <c r="M15" s="166">
        <v>203592</v>
      </c>
      <c r="N15" s="165"/>
      <c r="O15" s="165">
        <v>143712</v>
      </c>
      <c r="P15" s="165">
        <v>32808.199999999997</v>
      </c>
      <c r="Q15" s="166">
        <v>32808.199999999997</v>
      </c>
      <c r="R15" s="167"/>
      <c r="S15" s="167"/>
    </row>
    <row r="16" spans="1:19" s="168" customFormat="1" x14ac:dyDescent="0.2">
      <c r="A16" s="162" t="s">
        <v>29</v>
      </c>
      <c r="B16" s="162" t="s">
        <v>30</v>
      </c>
      <c r="C16" s="162" t="s">
        <v>31</v>
      </c>
      <c r="D16" s="162" t="s">
        <v>35</v>
      </c>
      <c r="E16" s="162" t="s">
        <v>100</v>
      </c>
      <c r="F16" s="162" t="s">
        <v>101</v>
      </c>
      <c r="G16" s="162" t="s">
        <v>108</v>
      </c>
      <c r="H16" s="162" t="s">
        <v>109</v>
      </c>
      <c r="I16" s="162" t="s">
        <v>13</v>
      </c>
      <c r="J16" s="162" t="s">
        <v>113</v>
      </c>
      <c r="K16" s="162" t="s">
        <v>114</v>
      </c>
      <c r="L16" s="162" t="s">
        <v>14</v>
      </c>
      <c r="M16" s="166">
        <v>15896080</v>
      </c>
      <c r="N16" s="165"/>
      <c r="O16" s="165">
        <v>5648.54</v>
      </c>
      <c r="P16" s="165"/>
      <c r="Q16" s="166"/>
      <c r="R16" s="167"/>
      <c r="S16" s="167"/>
    </row>
    <row r="17" spans="1:19" s="168" customFormat="1" x14ac:dyDescent="0.2">
      <c r="A17" s="162" t="s">
        <v>29</v>
      </c>
      <c r="B17" s="162" t="s">
        <v>30</v>
      </c>
      <c r="C17" s="162" t="s">
        <v>31</v>
      </c>
      <c r="D17" s="162" t="s">
        <v>117</v>
      </c>
      <c r="E17" s="162" t="s">
        <v>100</v>
      </c>
      <c r="F17" s="162" t="s">
        <v>101</v>
      </c>
      <c r="G17" s="162" t="s">
        <v>39</v>
      </c>
      <c r="H17" s="162" t="s">
        <v>40</v>
      </c>
      <c r="I17" s="162" t="s">
        <v>13</v>
      </c>
      <c r="J17" s="162" t="s">
        <v>113</v>
      </c>
      <c r="K17" s="162" t="s">
        <v>114</v>
      </c>
      <c r="L17" s="162" t="s">
        <v>14</v>
      </c>
      <c r="M17" s="166">
        <v>3000</v>
      </c>
      <c r="N17" s="165"/>
      <c r="O17" s="165"/>
      <c r="P17" s="165"/>
      <c r="Q17" s="166"/>
      <c r="R17" s="167"/>
      <c r="S17" s="167"/>
    </row>
    <row r="18" spans="1:19" s="168" customFormat="1" x14ac:dyDescent="0.2">
      <c r="A18" s="162" t="s">
        <v>29</v>
      </c>
      <c r="B18" s="162" t="s">
        <v>30</v>
      </c>
      <c r="C18" s="162" t="s">
        <v>31</v>
      </c>
      <c r="D18" s="162" t="s">
        <v>117</v>
      </c>
      <c r="E18" s="162" t="s">
        <v>100</v>
      </c>
      <c r="F18" s="162" t="s">
        <v>101</v>
      </c>
      <c r="G18" s="162" t="s">
        <v>39</v>
      </c>
      <c r="H18" s="162" t="s">
        <v>40</v>
      </c>
      <c r="I18" s="162" t="s">
        <v>13</v>
      </c>
      <c r="J18" s="162" t="s">
        <v>113</v>
      </c>
      <c r="K18" s="162" t="s">
        <v>114</v>
      </c>
      <c r="L18" s="162" t="s">
        <v>12</v>
      </c>
      <c r="M18" s="166">
        <v>90553591</v>
      </c>
      <c r="N18" s="165"/>
      <c r="O18" s="165">
        <v>72170046.959999993</v>
      </c>
      <c r="P18" s="165">
        <v>25459462.059999999</v>
      </c>
      <c r="Q18" s="166">
        <v>18843417.690000001</v>
      </c>
      <c r="R18" s="167"/>
      <c r="S18" s="167"/>
    </row>
    <row r="19" spans="1:19" s="168" customFormat="1" x14ac:dyDescent="0.2">
      <c r="A19" s="162" t="s">
        <v>29</v>
      </c>
      <c r="B19" s="162" t="s">
        <v>30</v>
      </c>
      <c r="C19" s="162" t="s">
        <v>31</v>
      </c>
      <c r="D19" s="162" t="s">
        <v>117</v>
      </c>
      <c r="E19" s="162" t="s">
        <v>100</v>
      </c>
      <c r="F19" s="162" t="s">
        <v>101</v>
      </c>
      <c r="G19" s="162" t="s">
        <v>93</v>
      </c>
      <c r="H19" s="162" t="s">
        <v>94</v>
      </c>
      <c r="I19" s="162" t="s">
        <v>13</v>
      </c>
      <c r="J19" s="162" t="s">
        <v>113</v>
      </c>
      <c r="K19" s="162" t="s">
        <v>114</v>
      </c>
      <c r="L19" s="162" t="s">
        <v>12</v>
      </c>
      <c r="M19" s="166">
        <v>70379672.670000002</v>
      </c>
      <c r="N19" s="165"/>
      <c r="O19" s="165">
        <v>69971917.480000004</v>
      </c>
      <c r="P19" s="165">
        <v>34289967.170000002</v>
      </c>
      <c r="Q19" s="166">
        <v>34289967.170000002</v>
      </c>
      <c r="R19" s="167"/>
      <c r="S19" s="167"/>
    </row>
    <row r="20" spans="1:19" s="168" customFormat="1" x14ac:dyDescent="0.2">
      <c r="A20" s="162" t="s">
        <v>29</v>
      </c>
      <c r="B20" s="162" t="s">
        <v>30</v>
      </c>
      <c r="C20" s="162" t="s">
        <v>31</v>
      </c>
      <c r="D20" s="162" t="s">
        <v>90</v>
      </c>
      <c r="E20" s="162" t="s">
        <v>100</v>
      </c>
      <c r="F20" s="162" t="s">
        <v>101</v>
      </c>
      <c r="G20" s="162" t="s">
        <v>36</v>
      </c>
      <c r="H20" s="162" t="s">
        <v>37</v>
      </c>
      <c r="I20" s="162" t="s">
        <v>13</v>
      </c>
      <c r="J20" s="162" t="s">
        <v>113</v>
      </c>
      <c r="K20" s="162" t="s">
        <v>114</v>
      </c>
      <c r="L20" s="162" t="s">
        <v>13</v>
      </c>
      <c r="M20" s="166">
        <v>91521873.099999994</v>
      </c>
      <c r="N20" s="165"/>
      <c r="O20" s="165">
        <v>91521873.099999994</v>
      </c>
      <c r="P20" s="165">
        <v>91521873.099999994</v>
      </c>
      <c r="Q20" s="166">
        <v>91521873.099999994</v>
      </c>
      <c r="R20" s="167"/>
      <c r="S20" s="167"/>
    </row>
    <row r="21" spans="1:19" s="168" customFormat="1" x14ac:dyDescent="0.2">
      <c r="A21" s="162" t="s">
        <v>29</v>
      </c>
      <c r="B21" s="162" t="s">
        <v>30</v>
      </c>
      <c r="C21" s="162" t="s">
        <v>42</v>
      </c>
      <c r="D21" s="162" t="s">
        <v>43</v>
      </c>
      <c r="E21" s="162" t="s">
        <v>100</v>
      </c>
      <c r="F21" s="162" t="s">
        <v>101</v>
      </c>
      <c r="G21" s="162" t="s">
        <v>44</v>
      </c>
      <c r="H21" s="162" t="s">
        <v>92</v>
      </c>
      <c r="I21" s="162" t="s">
        <v>41</v>
      </c>
      <c r="J21" s="162" t="s">
        <v>118</v>
      </c>
      <c r="K21" s="162" t="s">
        <v>119</v>
      </c>
      <c r="L21" s="162" t="s">
        <v>13</v>
      </c>
      <c r="M21" s="166">
        <v>139723724.56999999</v>
      </c>
      <c r="N21" s="165"/>
      <c r="O21" s="165">
        <v>139723724.56999999</v>
      </c>
      <c r="P21" s="165">
        <v>139687939.59999999</v>
      </c>
      <c r="Q21" s="166">
        <v>133256237.28</v>
      </c>
      <c r="R21" s="167"/>
      <c r="S21" s="167"/>
    </row>
    <row r="22" spans="1:19" s="168" customFormat="1" x14ac:dyDescent="0.2">
      <c r="A22" s="162" t="s">
        <v>29</v>
      </c>
      <c r="B22" s="162" t="s">
        <v>30</v>
      </c>
      <c r="C22" s="162" t="s">
        <v>98</v>
      </c>
      <c r="D22" s="162" t="s">
        <v>90</v>
      </c>
      <c r="E22" s="162" t="s">
        <v>110</v>
      </c>
      <c r="F22" s="162" t="s">
        <v>111</v>
      </c>
      <c r="G22" s="162" t="s">
        <v>112</v>
      </c>
      <c r="H22" s="162" t="s">
        <v>137</v>
      </c>
      <c r="I22" s="162" t="s">
        <v>13</v>
      </c>
      <c r="J22" s="162" t="s">
        <v>113</v>
      </c>
      <c r="K22" s="162" t="s">
        <v>114</v>
      </c>
      <c r="L22" s="162" t="s">
        <v>13</v>
      </c>
      <c r="M22" s="166">
        <v>583868.38</v>
      </c>
      <c r="N22" s="165"/>
      <c r="O22" s="165">
        <v>583868.38</v>
      </c>
      <c r="P22" s="165">
        <v>583868.38</v>
      </c>
      <c r="Q22" s="166">
        <v>583868.38</v>
      </c>
      <c r="R22" s="167"/>
      <c r="S22" s="167"/>
    </row>
    <row r="23" spans="1:19" s="168" customFormat="1" x14ac:dyDescent="0.2">
      <c r="A23" s="162" t="s">
        <v>156</v>
      </c>
      <c r="B23" s="162" t="s">
        <v>157</v>
      </c>
      <c r="C23" s="162" t="s">
        <v>31</v>
      </c>
      <c r="D23" s="162" t="s">
        <v>32</v>
      </c>
      <c r="E23" s="162" t="s">
        <v>100</v>
      </c>
      <c r="F23" s="162" t="s">
        <v>101</v>
      </c>
      <c r="G23" s="162" t="s">
        <v>33</v>
      </c>
      <c r="H23" s="162" t="s">
        <v>34</v>
      </c>
      <c r="I23" s="162" t="s">
        <v>13</v>
      </c>
      <c r="J23" s="162" t="s">
        <v>113</v>
      </c>
      <c r="K23" s="162" t="s">
        <v>114</v>
      </c>
      <c r="L23" s="162" t="s">
        <v>12</v>
      </c>
      <c r="M23" s="166">
        <v>679059</v>
      </c>
      <c r="N23" s="165"/>
      <c r="O23" s="165"/>
      <c r="P23" s="165"/>
      <c r="Q23" s="166"/>
      <c r="R23" s="167"/>
      <c r="S23" s="167"/>
    </row>
    <row r="24" spans="1:19" s="168" customFormat="1" x14ac:dyDescent="0.2">
      <c r="A24" s="162" t="s">
        <v>151</v>
      </c>
      <c r="B24" s="162" t="s">
        <v>152</v>
      </c>
      <c r="C24" s="162" t="s">
        <v>31</v>
      </c>
      <c r="D24" s="162" t="s">
        <v>35</v>
      </c>
      <c r="E24" s="162" t="s">
        <v>100</v>
      </c>
      <c r="F24" s="162" t="s">
        <v>101</v>
      </c>
      <c r="G24" s="162" t="s">
        <v>153</v>
      </c>
      <c r="H24" s="162" t="s">
        <v>154</v>
      </c>
      <c r="I24" s="162" t="s">
        <v>13</v>
      </c>
      <c r="J24" s="162" t="s">
        <v>113</v>
      </c>
      <c r="K24" s="162" t="s">
        <v>114</v>
      </c>
      <c r="L24" s="162" t="s">
        <v>12</v>
      </c>
      <c r="M24" s="166"/>
      <c r="N24" s="165">
        <v>10724.6</v>
      </c>
      <c r="O24" s="165">
        <v>10724.6</v>
      </c>
      <c r="P24" s="165">
        <v>10724.6</v>
      </c>
      <c r="Q24" s="166">
        <v>8085.98</v>
      </c>
      <c r="R24" s="167"/>
      <c r="S24" s="167"/>
    </row>
    <row r="25" spans="1:19" s="168" customFormat="1" x14ac:dyDescent="0.2">
      <c r="A25" s="162" t="s">
        <v>144</v>
      </c>
      <c r="B25" s="162" t="s">
        <v>145</v>
      </c>
      <c r="C25" s="162" t="s">
        <v>98</v>
      </c>
      <c r="D25" s="162" t="s">
        <v>90</v>
      </c>
      <c r="E25" s="162" t="s">
        <v>146</v>
      </c>
      <c r="F25" s="162" t="s">
        <v>147</v>
      </c>
      <c r="G25" s="162" t="s">
        <v>148</v>
      </c>
      <c r="H25" s="162" t="s">
        <v>149</v>
      </c>
      <c r="I25" s="162" t="s">
        <v>41</v>
      </c>
      <c r="J25" s="162" t="s">
        <v>113</v>
      </c>
      <c r="K25" s="162" t="s">
        <v>114</v>
      </c>
      <c r="L25" s="162" t="s">
        <v>12</v>
      </c>
      <c r="M25" s="166">
        <v>20445656</v>
      </c>
      <c r="N25" s="165"/>
      <c r="O25" s="165">
        <v>20431011.640000001</v>
      </c>
      <c r="P25" s="165">
        <v>20415066.289999999</v>
      </c>
      <c r="Q25" s="166">
        <v>18585585.75</v>
      </c>
      <c r="R25" s="167"/>
      <c r="S25" s="167"/>
    </row>
    <row r="26" spans="1:19" s="168" customFormat="1" x14ac:dyDescent="0.2">
      <c r="A26" s="162" t="s">
        <v>158</v>
      </c>
      <c r="B26" s="162" t="s">
        <v>159</v>
      </c>
      <c r="C26" s="162" t="s">
        <v>104</v>
      </c>
      <c r="D26" s="162" t="s">
        <v>160</v>
      </c>
      <c r="E26" s="162" t="s">
        <v>161</v>
      </c>
      <c r="F26" s="162" t="s">
        <v>162</v>
      </c>
      <c r="G26" s="162" t="s">
        <v>163</v>
      </c>
      <c r="H26" s="162" t="s">
        <v>164</v>
      </c>
      <c r="I26" s="162" t="s">
        <v>13</v>
      </c>
      <c r="J26" s="162" t="s">
        <v>113</v>
      </c>
      <c r="K26" s="162" t="s">
        <v>114</v>
      </c>
      <c r="L26" s="162" t="s">
        <v>12</v>
      </c>
      <c r="M26" s="166"/>
      <c r="N26" s="165">
        <v>23917.31</v>
      </c>
      <c r="O26" s="165">
        <v>7070.39</v>
      </c>
      <c r="P26" s="165"/>
      <c r="Q26" s="166"/>
      <c r="R26" s="167"/>
      <c r="S26" s="167"/>
    </row>
    <row r="27" spans="1:19" s="168" customFormat="1" x14ac:dyDescent="0.2">
      <c r="A27" s="162" t="s">
        <v>102</v>
      </c>
      <c r="B27" s="162" t="s">
        <v>103</v>
      </c>
      <c r="C27" s="162" t="s">
        <v>104</v>
      </c>
      <c r="D27" s="162" t="s">
        <v>105</v>
      </c>
      <c r="E27" s="162" t="s">
        <v>139</v>
      </c>
      <c r="F27" s="162" t="s">
        <v>165</v>
      </c>
      <c r="G27" s="162" t="s">
        <v>106</v>
      </c>
      <c r="H27" s="162" t="s">
        <v>107</v>
      </c>
      <c r="I27" s="162" t="s">
        <v>13</v>
      </c>
      <c r="J27" s="162" t="s">
        <v>113</v>
      </c>
      <c r="K27" s="162" t="s">
        <v>114</v>
      </c>
      <c r="L27" s="162" t="s">
        <v>12</v>
      </c>
      <c r="M27" s="166"/>
      <c r="N27" s="165">
        <v>70091.66</v>
      </c>
      <c r="O27" s="165">
        <v>70091.66</v>
      </c>
      <c r="P27" s="165">
        <v>28349.75</v>
      </c>
      <c r="Q27" s="166">
        <v>26567</v>
      </c>
      <c r="R27" s="167"/>
      <c r="S27" s="167"/>
    </row>
    <row r="28" spans="1:19" s="168" customFormat="1" x14ac:dyDescent="0.2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9">
        <f t="shared" ref="M28:Q28" si="0">SUM(M10:M27)</f>
        <v>1180842735.45</v>
      </c>
      <c r="N28" s="170">
        <f t="shared" si="0"/>
        <v>104733.57</v>
      </c>
      <c r="O28" s="170">
        <f t="shared" si="0"/>
        <v>1089689909.3200004</v>
      </c>
      <c r="P28" s="170">
        <f t="shared" si="0"/>
        <v>895890582.67999995</v>
      </c>
      <c r="Q28" s="170">
        <f t="shared" si="0"/>
        <v>849768478.19000006</v>
      </c>
      <c r="R28" s="171"/>
      <c r="S28" s="171"/>
    </row>
    <row r="29" spans="1:19" s="168" customFormat="1" x14ac:dyDescent="0.2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7"/>
      <c r="N29" s="171"/>
      <c r="O29" s="171"/>
      <c r="P29" s="171"/>
      <c r="Q29" s="167"/>
      <c r="R29" s="167"/>
      <c r="S29" s="167"/>
    </row>
    <row r="30" spans="1:19" s="168" customFormat="1" x14ac:dyDescent="0.2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7"/>
      <c r="N30" s="171"/>
      <c r="O30" s="171"/>
      <c r="P30" s="171"/>
      <c r="Q30" s="167"/>
      <c r="R30" s="167"/>
      <c r="S30" s="167"/>
    </row>
    <row r="31" spans="1:19" s="16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71"/>
      <c r="N31" s="171"/>
      <c r="O31" s="167"/>
      <c r="P31" s="171"/>
      <c r="Q31" s="171"/>
      <c r="R31" s="171"/>
      <c r="S31" s="171"/>
    </row>
    <row r="32" spans="1:19" s="168" customFormat="1" x14ac:dyDescent="0.2">
      <c r="A32" s="160"/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7"/>
      <c r="N32" s="171"/>
      <c r="O32" s="171"/>
      <c r="P32" s="171"/>
      <c r="Q32" s="167"/>
      <c r="R32" s="167"/>
      <c r="S32" s="167"/>
    </row>
    <row r="33" spans="1:19" s="168" customFormat="1" x14ac:dyDescent="0.2">
      <c r="A33" s="160"/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71"/>
      <c r="N33" s="171"/>
      <c r="O33" s="167"/>
      <c r="P33" s="171"/>
      <c r="Q33" s="167"/>
      <c r="R33" s="167"/>
      <c r="S33" s="167"/>
    </row>
    <row r="34" spans="1:19" x14ac:dyDescent="0.2">
      <c r="M34" s="171"/>
      <c r="N34" s="171"/>
      <c r="O34" s="171"/>
      <c r="P34" s="171"/>
      <c r="Q34" s="171"/>
      <c r="R34" s="171"/>
      <c r="S34" s="171"/>
    </row>
    <row r="35" spans="1:19" x14ac:dyDescent="0.2">
      <c r="M35" s="74"/>
      <c r="N35" s="74"/>
      <c r="O35" s="74"/>
      <c r="P35" s="74"/>
      <c r="Q35" s="74"/>
      <c r="R35" s="74"/>
      <c r="S35" s="74"/>
    </row>
    <row r="36" spans="1:19" x14ac:dyDescent="0.2">
      <c r="M36" s="171"/>
      <c r="N36" s="171"/>
      <c r="O36" s="171"/>
      <c r="P36" s="171"/>
      <c r="Q36" s="171"/>
      <c r="R36" s="171"/>
      <c r="S36" s="171"/>
    </row>
    <row r="37" spans="1:19" x14ac:dyDescent="0.2">
      <c r="M37" s="171"/>
      <c r="N37" s="171"/>
      <c r="O37" s="171"/>
      <c r="P37" s="171"/>
      <c r="Q37" s="171"/>
      <c r="R37" s="171"/>
      <c r="S37" s="171"/>
    </row>
    <row r="38" spans="1:19" x14ac:dyDescent="0.2">
      <c r="P38" s="171"/>
    </row>
    <row r="39" spans="1:19" x14ac:dyDescent="0.2">
      <c r="M39" s="170"/>
      <c r="N39" s="170"/>
      <c r="O39" s="170"/>
      <c r="P39" s="170"/>
      <c r="Q39" s="170"/>
      <c r="R39" s="170"/>
      <c r="S39" s="170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Normal="100" workbookViewId="0">
      <selection activeCell="K22" sqref="K22"/>
    </sheetView>
  </sheetViews>
  <sheetFormatPr defaultColWidth="17.85546875" defaultRowHeight="11.25" x14ac:dyDescent="0.2"/>
  <cols>
    <col min="1" max="1" width="16.7109375" style="160" customWidth="1"/>
    <col min="2" max="2" width="28.5703125" style="160" bestFit="1" customWidth="1"/>
    <col min="3" max="3" width="12.5703125" style="160" bestFit="1" customWidth="1"/>
    <col min="4" max="4" width="15.140625" style="160" bestFit="1" customWidth="1"/>
    <col min="5" max="5" width="14.140625" style="160" bestFit="1" customWidth="1"/>
    <col min="6" max="6" width="47.85546875" style="160" bestFit="1" customWidth="1"/>
    <col min="7" max="7" width="11.140625" style="160" bestFit="1" customWidth="1"/>
    <col min="8" max="8" width="56.140625" style="160" bestFit="1" customWidth="1"/>
    <col min="9" max="9" width="15.42578125" style="160" bestFit="1" customWidth="1"/>
    <col min="10" max="10" width="8.28515625" style="160" bestFit="1" customWidth="1"/>
    <col min="11" max="11" width="38.5703125" style="160" bestFit="1" customWidth="1"/>
    <col min="12" max="12" width="11.85546875" style="160" bestFit="1" customWidth="1"/>
    <col min="13" max="15" width="28.42578125" style="160" bestFit="1" customWidth="1"/>
    <col min="16" max="16" width="32.85546875" style="160" bestFit="1" customWidth="1"/>
    <col min="17" max="18" width="28.42578125" style="160" bestFit="1" customWidth="1"/>
    <col min="19" max="20" width="16.5703125" style="160" customWidth="1"/>
    <col min="21" max="16384" width="17.85546875" style="160"/>
  </cols>
  <sheetData>
    <row r="1" spans="1:19" x14ac:dyDescent="0.2">
      <c r="A1" s="160" t="s">
        <v>95</v>
      </c>
    </row>
    <row r="3" spans="1:19" ht="10.5" customHeight="1" x14ac:dyDescent="0.2">
      <c r="A3" s="160" t="s">
        <v>15</v>
      </c>
    </row>
    <row r="4" spans="1:19" ht="10.5" customHeight="1" x14ac:dyDescent="0.2">
      <c r="A4" s="161" t="s">
        <v>169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</row>
    <row r="5" spans="1:19" ht="10.5" customHeight="1" x14ac:dyDescent="0.2">
      <c r="A5" s="161" t="s">
        <v>16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</row>
    <row r="7" spans="1:19" x14ac:dyDescent="0.2">
      <c r="A7" s="162" t="s">
        <v>17</v>
      </c>
      <c r="B7" s="162"/>
      <c r="C7" s="162" t="s">
        <v>18</v>
      </c>
      <c r="D7" s="162" t="s">
        <v>19</v>
      </c>
      <c r="E7" s="162" t="s">
        <v>20</v>
      </c>
      <c r="F7" s="162"/>
      <c r="G7" s="162" t="s">
        <v>21</v>
      </c>
      <c r="H7" s="162"/>
      <c r="I7" s="162" t="s">
        <v>22</v>
      </c>
      <c r="J7" s="162" t="s">
        <v>23</v>
      </c>
      <c r="K7" s="162" t="s">
        <v>24</v>
      </c>
      <c r="L7" s="162" t="s">
        <v>25</v>
      </c>
      <c r="M7" s="163" t="s">
        <v>26</v>
      </c>
      <c r="N7" s="163" t="s">
        <v>96</v>
      </c>
      <c r="O7" s="163" t="s">
        <v>167</v>
      </c>
      <c r="P7" s="163" t="s">
        <v>84</v>
      </c>
      <c r="Q7" s="163" t="s">
        <v>85</v>
      </c>
      <c r="R7" s="163" t="s">
        <v>86</v>
      </c>
    </row>
    <row r="8" spans="1:19" x14ac:dyDescent="0.2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4" t="s">
        <v>27</v>
      </c>
      <c r="N8" s="164" t="s">
        <v>97</v>
      </c>
      <c r="O8" s="164" t="s">
        <v>168</v>
      </c>
      <c r="P8" s="164" t="s">
        <v>87</v>
      </c>
      <c r="Q8" s="164" t="s">
        <v>88</v>
      </c>
      <c r="R8" s="164" t="s">
        <v>89</v>
      </c>
    </row>
    <row r="9" spans="1:19" x14ac:dyDescent="0.2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 t="s">
        <v>28</v>
      </c>
      <c r="M9" s="163" t="s">
        <v>99</v>
      </c>
      <c r="N9" s="163" t="s">
        <v>99</v>
      </c>
      <c r="O9" s="163" t="s">
        <v>99</v>
      </c>
      <c r="P9" s="163" t="s">
        <v>99</v>
      </c>
      <c r="Q9" s="163" t="s">
        <v>99</v>
      </c>
      <c r="R9" s="163" t="s">
        <v>99</v>
      </c>
    </row>
    <row r="10" spans="1:19" s="168" customFormat="1" x14ac:dyDescent="0.2">
      <c r="A10" s="162" t="s">
        <v>29</v>
      </c>
      <c r="B10" s="162" t="s">
        <v>30</v>
      </c>
      <c r="C10" s="162" t="s">
        <v>31</v>
      </c>
      <c r="D10" s="162" t="s">
        <v>32</v>
      </c>
      <c r="E10" s="162" t="s">
        <v>100</v>
      </c>
      <c r="F10" s="162" t="s">
        <v>101</v>
      </c>
      <c r="G10" s="162" t="s">
        <v>142</v>
      </c>
      <c r="H10" s="162" t="s">
        <v>143</v>
      </c>
      <c r="I10" s="162" t="s">
        <v>13</v>
      </c>
      <c r="J10" s="162" t="s">
        <v>113</v>
      </c>
      <c r="K10" s="162" t="s">
        <v>114</v>
      </c>
      <c r="L10" s="162" t="s">
        <v>12</v>
      </c>
      <c r="M10" s="165">
        <v>2421061</v>
      </c>
      <c r="N10" s="165"/>
      <c r="O10" s="166"/>
      <c r="P10" s="165">
        <v>2395000.9</v>
      </c>
      <c r="Q10" s="166">
        <v>2386971.5</v>
      </c>
      <c r="R10" s="166">
        <v>2242945.7400000002</v>
      </c>
      <c r="S10" s="167"/>
    </row>
    <row r="11" spans="1:19" s="168" customFormat="1" x14ac:dyDescent="0.2">
      <c r="A11" s="162" t="s">
        <v>29</v>
      </c>
      <c r="B11" s="162" t="s">
        <v>30</v>
      </c>
      <c r="C11" s="162" t="s">
        <v>31</v>
      </c>
      <c r="D11" s="162" t="s">
        <v>32</v>
      </c>
      <c r="E11" s="162" t="s">
        <v>100</v>
      </c>
      <c r="F11" s="162" t="s">
        <v>101</v>
      </c>
      <c r="G11" s="162" t="s">
        <v>33</v>
      </c>
      <c r="H11" s="162" t="s">
        <v>34</v>
      </c>
      <c r="I11" s="162" t="s">
        <v>13</v>
      </c>
      <c r="J11" s="162" t="s">
        <v>113</v>
      </c>
      <c r="K11" s="162" t="s">
        <v>114</v>
      </c>
      <c r="L11" s="162" t="s">
        <v>14</v>
      </c>
      <c r="M11" s="166">
        <v>19031474</v>
      </c>
      <c r="N11" s="165"/>
      <c r="O11" s="165"/>
      <c r="P11" s="165">
        <v>6689394.2199999997</v>
      </c>
      <c r="Q11" s="166">
        <v>187108.45</v>
      </c>
      <c r="R11" s="166">
        <v>187108.45</v>
      </c>
      <c r="S11" s="167"/>
    </row>
    <row r="12" spans="1:19" s="168" customFormat="1" x14ac:dyDescent="0.2">
      <c r="A12" s="162" t="s">
        <v>29</v>
      </c>
      <c r="B12" s="162" t="s">
        <v>30</v>
      </c>
      <c r="C12" s="162" t="s">
        <v>31</v>
      </c>
      <c r="D12" s="162" t="s">
        <v>32</v>
      </c>
      <c r="E12" s="162" t="s">
        <v>100</v>
      </c>
      <c r="F12" s="162" t="s">
        <v>101</v>
      </c>
      <c r="G12" s="162" t="s">
        <v>33</v>
      </c>
      <c r="H12" s="162" t="s">
        <v>34</v>
      </c>
      <c r="I12" s="162" t="s">
        <v>13</v>
      </c>
      <c r="J12" s="162" t="s">
        <v>113</v>
      </c>
      <c r="K12" s="162" t="s">
        <v>114</v>
      </c>
      <c r="L12" s="162" t="s">
        <v>12</v>
      </c>
      <c r="M12" s="166">
        <v>175642735</v>
      </c>
      <c r="N12" s="165"/>
      <c r="O12" s="165">
        <v>125786.96</v>
      </c>
      <c r="P12" s="165">
        <v>139249491.78999999</v>
      </c>
      <c r="Q12" s="166">
        <v>51179005.350000001</v>
      </c>
      <c r="R12" s="166">
        <v>47131911.560000002</v>
      </c>
      <c r="S12" s="167"/>
    </row>
    <row r="13" spans="1:19" s="168" customFormat="1" x14ac:dyDescent="0.2">
      <c r="A13" s="162" t="s">
        <v>29</v>
      </c>
      <c r="B13" s="162" t="s">
        <v>30</v>
      </c>
      <c r="C13" s="162" t="s">
        <v>31</v>
      </c>
      <c r="D13" s="162" t="s">
        <v>32</v>
      </c>
      <c r="E13" s="162" t="s">
        <v>100</v>
      </c>
      <c r="F13" s="162" t="s">
        <v>101</v>
      </c>
      <c r="G13" s="162" t="s">
        <v>33</v>
      </c>
      <c r="H13" s="162" t="s">
        <v>34</v>
      </c>
      <c r="I13" s="162" t="s">
        <v>13</v>
      </c>
      <c r="J13" s="162" t="s">
        <v>115</v>
      </c>
      <c r="K13" s="162" t="s">
        <v>116</v>
      </c>
      <c r="L13" s="162" t="s">
        <v>12</v>
      </c>
      <c r="M13" s="166">
        <v>19290640</v>
      </c>
      <c r="N13" s="166"/>
      <c r="O13" s="165"/>
      <c r="P13" s="166">
        <v>11757549.15</v>
      </c>
      <c r="Q13" s="166">
        <v>4735867.46</v>
      </c>
      <c r="R13" s="166">
        <v>4700350.4000000004</v>
      </c>
      <c r="S13" s="167"/>
    </row>
    <row r="14" spans="1:19" s="168" customFormat="1" x14ac:dyDescent="0.2">
      <c r="A14" s="162" t="s">
        <v>29</v>
      </c>
      <c r="B14" s="162" t="s">
        <v>30</v>
      </c>
      <c r="C14" s="162" t="s">
        <v>31</v>
      </c>
      <c r="D14" s="162" t="s">
        <v>35</v>
      </c>
      <c r="E14" s="162" t="s">
        <v>100</v>
      </c>
      <c r="F14" s="162" t="s">
        <v>101</v>
      </c>
      <c r="G14" s="162" t="s">
        <v>38</v>
      </c>
      <c r="H14" s="162" t="s">
        <v>91</v>
      </c>
      <c r="I14" s="162" t="s">
        <v>13</v>
      </c>
      <c r="J14" s="162" t="s">
        <v>113</v>
      </c>
      <c r="K14" s="162" t="s">
        <v>114</v>
      </c>
      <c r="L14" s="162" t="s">
        <v>13</v>
      </c>
      <c r="M14" s="166">
        <v>637955267.20000005</v>
      </c>
      <c r="N14" s="165"/>
      <c r="O14" s="165"/>
      <c r="P14" s="165">
        <v>637955267.20000005</v>
      </c>
      <c r="Q14" s="166">
        <v>637676699.13999999</v>
      </c>
      <c r="R14" s="166">
        <v>613092311.01999998</v>
      </c>
      <c r="S14" s="167"/>
    </row>
    <row r="15" spans="1:19" s="168" customFormat="1" x14ac:dyDescent="0.2">
      <c r="A15" s="162" t="s">
        <v>29</v>
      </c>
      <c r="B15" s="162" t="s">
        <v>30</v>
      </c>
      <c r="C15" s="162" t="s">
        <v>31</v>
      </c>
      <c r="D15" s="162" t="s">
        <v>35</v>
      </c>
      <c r="E15" s="162" t="s">
        <v>100</v>
      </c>
      <c r="F15" s="162" t="s">
        <v>101</v>
      </c>
      <c r="G15" s="162" t="s">
        <v>82</v>
      </c>
      <c r="H15" s="162" t="s">
        <v>83</v>
      </c>
      <c r="I15" s="162" t="s">
        <v>13</v>
      </c>
      <c r="J15" s="162" t="s">
        <v>113</v>
      </c>
      <c r="K15" s="162" t="s">
        <v>114</v>
      </c>
      <c r="L15" s="162" t="s">
        <v>12</v>
      </c>
      <c r="M15" s="166">
        <v>203592</v>
      </c>
      <c r="N15" s="165"/>
      <c r="O15" s="165"/>
      <c r="P15" s="165">
        <v>143712</v>
      </c>
      <c r="Q15" s="166">
        <v>39369.839999999997</v>
      </c>
      <c r="R15" s="166">
        <v>39369.839999999997</v>
      </c>
      <c r="S15" s="167"/>
    </row>
    <row r="16" spans="1:19" s="168" customFormat="1" x14ac:dyDescent="0.2">
      <c r="A16" s="162" t="s">
        <v>29</v>
      </c>
      <c r="B16" s="162" t="s">
        <v>30</v>
      </c>
      <c r="C16" s="162" t="s">
        <v>31</v>
      </c>
      <c r="D16" s="162" t="s">
        <v>35</v>
      </c>
      <c r="E16" s="162" t="s">
        <v>100</v>
      </c>
      <c r="F16" s="162" t="s">
        <v>101</v>
      </c>
      <c r="G16" s="162" t="s">
        <v>108</v>
      </c>
      <c r="H16" s="162" t="s">
        <v>109</v>
      </c>
      <c r="I16" s="162" t="s">
        <v>13</v>
      </c>
      <c r="J16" s="162" t="s">
        <v>113</v>
      </c>
      <c r="K16" s="162" t="s">
        <v>114</v>
      </c>
      <c r="L16" s="162" t="s">
        <v>14</v>
      </c>
      <c r="M16" s="166">
        <v>19279083</v>
      </c>
      <c r="N16" s="165"/>
      <c r="O16" s="165"/>
      <c r="P16" s="165">
        <v>5648.54</v>
      </c>
      <c r="Q16" s="166"/>
      <c r="R16" s="166"/>
      <c r="S16" s="167"/>
    </row>
    <row r="17" spans="1:19" s="168" customFormat="1" x14ac:dyDescent="0.2">
      <c r="A17" s="162" t="s">
        <v>29</v>
      </c>
      <c r="B17" s="162" t="s">
        <v>30</v>
      </c>
      <c r="C17" s="162" t="s">
        <v>31</v>
      </c>
      <c r="D17" s="162" t="s">
        <v>117</v>
      </c>
      <c r="E17" s="162" t="s">
        <v>100</v>
      </c>
      <c r="F17" s="162" t="s">
        <v>101</v>
      </c>
      <c r="G17" s="162" t="s">
        <v>39</v>
      </c>
      <c r="H17" s="162" t="s">
        <v>40</v>
      </c>
      <c r="I17" s="162" t="s">
        <v>13</v>
      </c>
      <c r="J17" s="162" t="s">
        <v>113</v>
      </c>
      <c r="K17" s="162" t="s">
        <v>114</v>
      </c>
      <c r="L17" s="162" t="s">
        <v>14</v>
      </c>
      <c r="M17" s="166">
        <v>3000</v>
      </c>
      <c r="N17" s="165"/>
      <c r="O17" s="165"/>
      <c r="P17" s="165"/>
      <c r="Q17" s="166"/>
      <c r="R17" s="166"/>
      <c r="S17" s="167"/>
    </row>
    <row r="18" spans="1:19" s="168" customFormat="1" x14ac:dyDescent="0.2">
      <c r="A18" s="162" t="s">
        <v>29</v>
      </c>
      <c r="B18" s="162" t="s">
        <v>30</v>
      </c>
      <c r="C18" s="162" t="s">
        <v>31</v>
      </c>
      <c r="D18" s="162" t="s">
        <v>117</v>
      </c>
      <c r="E18" s="162" t="s">
        <v>100</v>
      </c>
      <c r="F18" s="162" t="s">
        <v>101</v>
      </c>
      <c r="G18" s="162" t="s">
        <v>39</v>
      </c>
      <c r="H18" s="162" t="s">
        <v>40</v>
      </c>
      <c r="I18" s="162" t="s">
        <v>13</v>
      </c>
      <c r="J18" s="162" t="s">
        <v>113</v>
      </c>
      <c r="K18" s="162" t="s">
        <v>114</v>
      </c>
      <c r="L18" s="162" t="s">
        <v>12</v>
      </c>
      <c r="M18" s="166">
        <v>90553591</v>
      </c>
      <c r="N18" s="165"/>
      <c r="O18" s="165"/>
      <c r="P18" s="165">
        <v>83415834.239999995</v>
      </c>
      <c r="Q18" s="166">
        <v>36115347.450000003</v>
      </c>
      <c r="R18" s="166">
        <v>29252309.149999999</v>
      </c>
      <c r="S18" s="167"/>
    </row>
    <row r="19" spans="1:19" s="168" customFormat="1" x14ac:dyDescent="0.2">
      <c r="A19" s="162" t="s">
        <v>29</v>
      </c>
      <c r="B19" s="162" t="s">
        <v>30</v>
      </c>
      <c r="C19" s="162" t="s">
        <v>31</v>
      </c>
      <c r="D19" s="162" t="s">
        <v>117</v>
      </c>
      <c r="E19" s="162" t="s">
        <v>100</v>
      </c>
      <c r="F19" s="162" t="s">
        <v>101</v>
      </c>
      <c r="G19" s="162" t="s">
        <v>93</v>
      </c>
      <c r="H19" s="162" t="s">
        <v>94</v>
      </c>
      <c r="I19" s="162" t="s">
        <v>13</v>
      </c>
      <c r="J19" s="162" t="s">
        <v>113</v>
      </c>
      <c r="K19" s="162" t="s">
        <v>114</v>
      </c>
      <c r="L19" s="162" t="s">
        <v>12</v>
      </c>
      <c r="M19" s="166">
        <v>70430631.620000005</v>
      </c>
      <c r="N19" s="165"/>
      <c r="O19" s="165"/>
      <c r="P19" s="165">
        <v>70022876.430000007</v>
      </c>
      <c r="Q19" s="166">
        <v>41127140.810000002</v>
      </c>
      <c r="R19" s="166">
        <v>41127140.810000002</v>
      </c>
      <c r="S19" s="167"/>
    </row>
    <row r="20" spans="1:19" s="168" customFormat="1" x14ac:dyDescent="0.2">
      <c r="A20" s="162" t="s">
        <v>29</v>
      </c>
      <c r="B20" s="162" t="s">
        <v>30</v>
      </c>
      <c r="C20" s="162" t="s">
        <v>31</v>
      </c>
      <c r="D20" s="162" t="s">
        <v>90</v>
      </c>
      <c r="E20" s="162" t="s">
        <v>100</v>
      </c>
      <c r="F20" s="162" t="s">
        <v>101</v>
      </c>
      <c r="G20" s="162" t="s">
        <v>36</v>
      </c>
      <c r="H20" s="162" t="s">
        <v>37</v>
      </c>
      <c r="I20" s="162" t="s">
        <v>13</v>
      </c>
      <c r="J20" s="162" t="s">
        <v>113</v>
      </c>
      <c r="K20" s="162" t="s">
        <v>114</v>
      </c>
      <c r="L20" s="162" t="s">
        <v>13</v>
      </c>
      <c r="M20" s="166">
        <v>110192015.06</v>
      </c>
      <c r="N20" s="165"/>
      <c r="O20" s="165"/>
      <c r="P20" s="165">
        <v>110192015.06</v>
      </c>
      <c r="Q20" s="166">
        <v>110192015.06</v>
      </c>
      <c r="R20" s="166">
        <v>110192015.06</v>
      </c>
      <c r="S20" s="167"/>
    </row>
    <row r="21" spans="1:19" s="168" customFormat="1" x14ac:dyDescent="0.2">
      <c r="A21" s="162" t="s">
        <v>29</v>
      </c>
      <c r="B21" s="162" t="s">
        <v>30</v>
      </c>
      <c r="C21" s="162" t="s">
        <v>42</v>
      </c>
      <c r="D21" s="162" t="s">
        <v>43</v>
      </c>
      <c r="E21" s="162" t="s">
        <v>100</v>
      </c>
      <c r="F21" s="162" t="s">
        <v>101</v>
      </c>
      <c r="G21" s="162" t="s">
        <v>44</v>
      </c>
      <c r="H21" s="162" t="s">
        <v>92</v>
      </c>
      <c r="I21" s="162" t="s">
        <v>41</v>
      </c>
      <c r="J21" s="162" t="s">
        <v>118</v>
      </c>
      <c r="K21" s="162" t="s">
        <v>119</v>
      </c>
      <c r="L21" s="162" t="s">
        <v>13</v>
      </c>
      <c r="M21" s="166">
        <v>165857678.5</v>
      </c>
      <c r="N21" s="165"/>
      <c r="O21" s="165"/>
      <c r="P21" s="165">
        <v>165857678.5</v>
      </c>
      <c r="Q21" s="166">
        <v>165717270.30000001</v>
      </c>
      <c r="R21" s="166">
        <v>159045358.88</v>
      </c>
      <c r="S21" s="167"/>
    </row>
    <row r="22" spans="1:19" s="168" customFormat="1" x14ac:dyDescent="0.2">
      <c r="A22" s="162" t="s">
        <v>29</v>
      </c>
      <c r="B22" s="162" t="s">
        <v>30</v>
      </c>
      <c r="C22" s="162" t="s">
        <v>98</v>
      </c>
      <c r="D22" s="162" t="s">
        <v>90</v>
      </c>
      <c r="E22" s="162" t="s">
        <v>110</v>
      </c>
      <c r="F22" s="162" t="s">
        <v>111</v>
      </c>
      <c r="G22" s="162" t="s">
        <v>112</v>
      </c>
      <c r="H22" s="162" t="s">
        <v>137</v>
      </c>
      <c r="I22" s="162" t="s">
        <v>13</v>
      </c>
      <c r="J22" s="162" t="s">
        <v>113</v>
      </c>
      <c r="K22" s="162" t="s">
        <v>114</v>
      </c>
      <c r="L22" s="162" t="s">
        <v>13</v>
      </c>
      <c r="M22" s="166">
        <v>824068.29</v>
      </c>
      <c r="N22" s="165"/>
      <c r="O22" s="165"/>
      <c r="P22" s="165">
        <v>824068.29</v>
      </c>
      <c r="Q22" s="166">
        <v>824068.29</v>
      </c>
      <c r="R22" s="166">
        <v>824068.29</v>
      </c>
      <c r="S22" s="167"/>
    </row>
    <row r="23" spans="1:19" s="168" customFormat="1" x14ac:dyDescent="0.2">
      <c r="A23" s="162" t="s">
        <v>156</v>
      </c>
      <c r="B23" s="162" t="s">
        <v>157</v>
      </c>
      <c r="C23" s="162" t="s">
        <v>31</v>
      </c>
      <c r="D23" s="162" t="s">
        <v>32</v>
      </c>
      <c r="E23" s="162" t="s">
        <v>100</v>
      </c>
      <c r="F23" s="162" t="s">
        <v>101</v>
      </c>
      <c r="G23" s="162" t="s">
        <v>33</v>
      </c>
      <c r="H23" s="162" t="s">
        <v>34</v>
      </c>
      <c r="I23" s="162" t="s">
        <v>13</v>
      </c>
      <c r="J23" s="162" t="s">
        <v>113</v>
      </c>
      <c r="K23" s="162" t="s">
        <v>114</v>
      </c>
      <c r="L23" s="162" t="s">
        <v>12</v>
      </c>
      <c r="M23" s="166">
        <v>679059</v>
      </c>
      <c r="N23" s="165"/>
      <c r="O23" s="165"/>
      <c r="P23" s="165">
        <v>679059</v>
      </c>
      <c r="Q23" s="166"/>
      <c r="R23" s="166"/>
      <c r="S23" s="167"/>
    </row>
    <row r="24" spans="1:19" s="168" customFormat="1" x14ac:dyDescent="0.2">
      <c r="A24" s="162" t="s">
        <v>151</v>
      </c>
      <c r="B24" s="162" t="s">
        <v>152</v>
      </c>
      <c r="C24" s="162" t="s">
        <v>31</v>
      </c>
      <c r="D24" s="162" t="s">
        <v>35</v>
      </c>
      <c r="E24" s="162" t="s">
        <v>100</v>
      </c>
      <c r="F24" s="162" t="s">
        <v>101</v>
      </c>
      <c r="G24" s="162" t="s">
        <v>153</v>
      </c>
      <c r="H24" s="162" t="s">
        <v>154</v>
      </c>
      <c r="I24" s="162" t="s">
        <v>13</v>
      </c>
      <c r="J24" s="162" t="s">
        <v>113</v>
      </c>
      <c r="K24" s="162" t="s">
        <v>114</v>
      </c>
      <c r="L24" s="162" t="s">
        <v>12</v>
      </c>
      <c r="M24" s="166"/>
      <c r="N24" s="165">
        <v>10724.6</v>
      </c>
      <c r="O24" s="165"/>
      <c r="P24" s="165">
        <v>10724.6</v>
      </c>
      <c r="Q24" s="166">
        <v>10724.6</v>
      </c>
      <c r="R24" s="166">
        <v>10724.6</v>
      </c>
      <c r="S24" s="167"/>
    </row>
    <row r="25" spans="1:19" s="168" customFormat="1" x14ac:dyDescent="0.2">
      <c r="A25" s="162" t="s">
        <v>144</v>
      </c>
      <c r="B25" s="162" t="s">
        <v>145</v>
      </c>
      <c r="C25" s="162" t="s">
        <v>98</v>
      </c>
      <c r="D25" s="162" t="s">
        <v>90</v>
      </c>
      <c r="E25" s="162" t="s">
        <v>146</v>
      </c>
      <c r="F25" s="162" t="s">
        <v>147</v>
      </c>
      <c r="G25" s="162" t="s">
        <v>148</v>
      </c>
      <c r="H25" s="162" t="s">
        <v>149</v>
      </c>
      <c r="I25" s="162" t="s">
        <v>41</v>
      </c>
      <c r="J25" s="162" t="s">
        <v>113</v>
      </c>
      <c r="K25" s="162" t="s">
        <v>114</v>
      </c>
      <c r="L25" s="162" t="s">
        <v>12</v>
      </c>
      <c r="M25" s="166">
        <v>25233536</v>
      </c>
      <c r="N25" s="165"/>
      <c r="O25" s="165"/>
      <c r="P25" s="165">
        <v>25212684.66</v>
      </c>
      <c r="Q25" s="166">
        <v>25194227.879999999</v>
      </c>
      <c r="R25" s="166">
        <v>23543216.789999999</v>
      </c>
      <c r="S25" s="167"/>
    </row>
    <row r="26" spans="1:19" s="168" customFormat="1" x14ac:dyDescent="0.2">
      <c r="A26" s="162" t="s">
        <v>158</v>
      </c>
      <c r="B26" s="162" t="s">
        <v>159</v>
      </c>
      <c r="C26" s="162" t="s">
        <v>104</v>
      </c>
      <c r="D26" s="162" t="s">
        <v>160</v>
      </c>
      <c r="E26" s="162" t="s">
        <v>161</v>
      </c>
      <c r="F26" s="162" t="s">
        <v>162</v>
      </c>
      <c r="G26" s="162" t="s">
        <v>163</v>
      </c>
      <c r="H26" s="162" t="s">
        <v>164</v>
      </c>
      <c r="I26" s="162" t="s">
        <v>13</v>
      </c>
      <c r="J26" s="162" t="s">
        <v>113</v>
      </c>
      <c r="K26" s="162" t="s">
        <v>114</v>
      </c>
      <c r="L26" s="162" t="s">
        <v>12</v>
      </c>
      <c r="M26" s="166"/>
      <c r="N26" s="165">
        <v>23917.31</v>
      </c>
      <c r="O26" s="165"/>
      <c r="P26" s="165">
        <v>21499.17</v>
      </c>
      <c r="Q26" s="166">
        <v>3653.85</v>
      </c>
      <c r="R26" s="166">
        <v>3401.41</v>
      </c>
      <c r="S26" s="167"/>
    </row>
    <row r="27" spans="1:19" s="168" customFormat="1" x14ac:dyDescent="0.2">
      <c r="A27" s="162" t="s">
        <v>102</v>
      </c>
      <c r="B27" s="162" t="s">
        <v>103</v>
      </c>
      <c r="C27" s="162" t="s">
        <v>104</v>
      </c>
      <c r="D27" s="162" t="s">
        <v>105</v>
      </c>
      <c r="E27" s="162" t="s">
        <v>139</v>
      </c>
      <c r="F27" s="162" t="s">
        <v>165</v>
      </c>
      <c r="G27" s="162" t="s">
        <v>106</v>
      </c>
      <c r="H27" s="162" t="s">
        <v>107</v>
      </c>
      <c r="I27" s="162" t="s">
        <v>13</v>
      </c>
      <c r="J27" s="162" t="s">
        <v>113</v>
      </c>
      <c r="K27" s="162" t="s">
        <v>114</v>
      </c>
      <c r="L27" s="162" t="s">
        <v>12</v>
      </c>
      <c r="M27" s="166"/>
      <c r="N27" s="165">
        <v>80054.66</v>
      </c>
      <c r="O27" s="165"/>
      <c r="P27" s="165">
        <v>74144.41</v>
      </c>
      <c r="Q27" s="166">
        <v>54848.92</v>
      </c>
      <c r="R27" s="166">
        <v>53148.65</v>
      </c>
      <c r="S27" s="167"/>
    </row>
    <row r="28" spans="1:19" s="168" customFormat="1" x14ac:dyDescent="0.2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9">
        <f t="shared" ref="M28:R28" si="0">SUM(M10:M27)</f>
        <v>1337597431.6700001</v>
      </c>
      <c r="N28" s="170">
        <f t="shared" si="0"/>
        <v>114696.57</v>
      </c>
      <c r="O28" s="170">
        <f t="shared" si="0"/>
        <v>125786.96</v>
      </c>
      <c r="P28" s="170">
        <f t="shared" si="0"/>
        <v>1254506648.1600001</v>
      </c>
      <c r="Q28" s="170">
        <f t="shared" si="0"/>
        <v>1075444318.8999999</v>
      </c>
      <c r="R28" s="170">
        <f t="shared" si="0"/>
        <v>1031445380.6499999</v>
      </c>
      <c r="S28" s="171"/>
    </row>
    <row r="29" spans="1:19" s="168" customFormat="1" x14ac:dyDescent="0.2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7"/>
      <c r="N29" s="171"/>
      <c r="O29" s="171">
        <f>N28-O28</f>
        <v>-11090.39</v>
      </c>
      <c r="P29" s="171"/>
      <c r="Q29" s="167"/>
      <c r="R29" s="167"/>
      <c r="S29" s="167"/>
    </row>
    <row r="30" spans="1:19" s="168" customFormat="1" x14ac:dyDescent="0.2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7"/>
      <c r="N30" s="171"/>
      <c r="O30" s="171"/>
      <c r="P30" s="171"/>
      <c r="Q30" s="167"/>
      <c r="R30" s="167"/>
      <c r="S30" s="167"/>
    </row>
    <row r="31" spans="1:19" s="16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71"/>
      <c r="N31" s="171"/>
      <c r="O31" s="167"/>
      <c r="P31" s="171"/>
      <c r="Q31" s="171"/>
      <c r="R31" s="171"/>
      <c r="S31" s="171"/>
    </row>
    <row r="32" spans="1:19" s="168" customFormat="1" x14ac:dyDescent="0.2">
      <c r="A32" s="160"/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7"/>
      <c r="N32" s="171"/>
      <c r="O32" s="171"/>
      <c r="P32" s="171"/>
      <c r="Q32" s="167"/>
      <c r="R32" s="167"/>
      <c r="S32" s="167"/>
    </row>
    <row r="33" spans="1:19" s="168" customFormat="1" x14ac:dyDescent="0.2">
      <c r="A33" s="160"/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71"/>
      <c r="N33" s="171"/>
      <c r="O33" s="167"/>
      <c r="P33" s="171"/>
      <c r="Q33" s="167"/>
      <c r="R33" s="167"/>
      <c r="S33" s="167"/>
    </row>
    <row r="34" spans="1:19" x14ac:dyDescent="0.2">
      <c r="M34" s="171"/>
      <c r="N34" s="171"/>
      <c r="O34" s="171"/>
      <c r="P34" s="171"/>
      <c r="Q34" s="171"/>
      <c r="R34" s="171"/>
      <c r="S34" s="171"/>
    </row>
    <row r="35" spans="1:19" x14ac:dyDescent="0.2">
      <c r="M35" s="74"/>
      <c r="N35" s="74"/>
      <c r="O35" s="74"/>
      <c r="P35" s="74"/>
      <c r="Q35" s="74"/>
      <c r="R35" s="74"/>
      <c r="S35" s="74"/>
    </row>
    <row r="36" spans="1:19" x14ac:dyDescent="0.2">
      <c r="M36" s="171"/>
      <c r="N36" s="171"/>
      <c r="O36" s="171"/>
      <c r="P36" s="171"/>
      <c r="Q36" s="171"/>
      <c r="R36" s="171"/>
      <c r="S36" s="171"/>
    </row>
    <row r="37" spans="1:19" x14ac:dyDescent="0.2">
      <c r="M37" s="171"/>
      <c r="N37" s="171"/>
      <c r="O37" s="171"/>
      <c r="P37" s="171"/>
      <c r="Q37" s="171"/>
      <c r="R37" s="171"/>
      <c r="S37" s="171"/>
    </row>
    <row r="38" spans="1:19" x14ac:dyDescent="0.2">
      <c r="P38" s="171"/>
    </row>
    <row r="39" spans="1:19" x14ac:dyDescent="0.2">
      <c r="M39" s="170"/>
      <c r="N39" s="170"/>
      <c r="O39" s="170"/>
      <c r="P39" s="170"/>
      <c r="Q39" s="170"/>
      <c r="R39" s="170"/>
      <c r="S39" s="170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Normal="100" workbookViewId="0">
      <selection activeCell="K22" sqref="K22"/>
    </sheetView>
  </sheetViews>
  <sheetFormatPr defaultColWidth="17.85546875" defaultRowHeight="11.25" x14ac:dyDescent="0.2"/>
  <cols>
    <col min="1" max="1" width="16.7109375" style="160" customWidth="1"/>
    <col min="2" max="2" width="28.5703125" style="160" bestFit="1" customWidth="1"/>
    <col min="3" max="3" width="12.5703125" style="160" bestFit="1" customWidth="1"/>
    <col min="4" max="4" width="15.140625" style="160" bestFit="1" customWidth="1"/>
    <col min="5" max="5" width="14.140625" style="160" bestFit="1" customWidth="1"/>
    <col min="6" max="6" width="47.85546875" style="160" bestFit="1" customWidth="1"/>
    <col min="7" max="7" width="11.140625" style="160" bestFit="1" customWidth="1"/>
    <col min="8" max="8" width="56.140625" style="160" bestFit="1" customWidth="1"/>
    <col min="9" max="9" width="15.42578125" style="160" bestFit="1" customWidth="1"/>
    <col min="10" max="10" width="8.28515625" style="160" bestFit="1" customWidth="1"/>
    <col min="11" max="11" width="38.5703125" style="160" bestFit="1" customWidth="1"/>
    <col min="12" max="12" width="11.85546875" style="160" bestFit="1" customWidth="1"/>
    <col min="13" max="15" width="28.42578125" style="160" bestFit="1" customWidth="1"/>
    <col min="16" max="16" width="32.85546875" style="160" bestFit="1" customWidth="1"/>
    <col min="17" max="18" width="28.42578125" style="160" bestFit="1" customWidth="1"/>
    <col min="19" max="20" width="16.5703125" style="160" customWidth="1"/>
    <col min="21" max="16384" width="17.85546875" style="160"/>
  </cols>
  <sheetData>
    <row r="1" spans="1:19" x14ac:dyDescent="0.2">
      <c r="A1" s="160" t="s">
        <v>95</v>
      </c>
    </row>
    <row r="3" spans="1:19" ht="10.5" customHeight="1" x14ac:dyDescent="0.2">
      <c r="A3" s="160" t="s">
        <v>15</v>
      </c>
    </row>
    <row r="4" spans="1:19" ht="10.5" customHeight="1" x14ac:dyDescent="0.2">
      <c r="A4" s="189" t="s">
        <v>178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</row>
    <row r="5" spans="1:19" ht="10.5" customHeight="1" x14ac:dyDescent="0.2">
      <c r="A5" s="161" t="s">
        <v>16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</row>
    <row r="7" spans="1:19" x14ac:dyDescent="0.2">
      <c r="A7" s="162" t="s">
        <v>17</v>
      </c>
      <c r="B7" s="162"/>
      <c r="C7" s="162" t="s">
        <v>18</v>
      </c>
      <c r="D7" s="162" t="s">
        <v>19</v>
      </c>
      <c r="E7" s="162" t="s">
        <v>20</v>
      </c>
      <c r="F7" s="162"/>
      <c r="G7" s="162" t="s">
        <v>21</v>
      </c>
      <c r="H7" s="162"/>
      <c r="I7" s="162" t="s">
        <v>22</v>
      </c>
      <c r="J7" s="162" t="s">
        <v>23</v>
      </c>
      <c r="K7" s="162" t="s">
        <v>24</v>
      </c>
      <c r="L7" s="162" t="s">
        <v>25</v>
      </c>
      <c r="M7" s="163" t="s">
        <v>26</v>
      </c>
      <c r="N7" s="163" t="s">
        <v>96</v>
      </c>
      <c r="O7" s="163" t="s">
        <v>167</v>
      </c>
      <c r="P7" s="163" t="s">
        <v>84</v>
      </c>
      <c r="Q7" s="163" t="s">
        <v>85</v>
      </c>
      <c r="R7" s="163" t="s">
        <v>86</v>
      </c>
    </row>
    <row r="8" spans="1:19" x14ac:dyDescent="0.2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4" t="s">
        <v>27</v>
      </c>
      <c r="N8" s="164" t="s">
        <v>97</v>
      </c>
      <c r="O8" s="164" t="s">
        <v>168</v>
      </c>
      <c r="P8" s="164" t="s">
        <v>87</v>
      </c>
      <c r="Q8" s="164" t="s">
        <v>88</v>
      </c>
      <c r="R8" s="164" t="s">
        <v>89</v>
      </c>
    </row>
    <row r="9" spans="1:19" x14ac:dyDescent="0.2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 t="s">
        <v>28</v>
      </c>
      <c r="M9" s="163" t="s">
        <v>99</v>
      </c>
      <c r="N9" s="163" t="s">
        <v>99</v>
      </c>
      <c r="O9" s="163" t="s">
        <v>99</v>
      </c>
      <c r="P9" s="163" t="s">
        <v>99</v>
      </c>
      <c r="Q9" s="163" t="s">
        <v>99</v>
      </c>
      <c r="R9" s="163" t="s">
        <v>99</v>
      </c>
    </row>
    <row r="10" spans="1:19" s="168" customFormat="1" x14ac:dyDescent="0.2">
      <c r="A10" s="162" t="s">
        <v>170</v>
      </c>
      <c r="B10" s="162" t="s">
        <v>171</v>
      </c>
      <c r="C10" s="162" t="s">
        <v>31</v>
      </c>
      <c r="D10" s="162" t="s">
        <v>172</v>
      </c>
      <c r="E10" s="162" t="s">
        <v>100</v>
      </c>
      <c r="F10" s="162" t="s">
        <v>101</v>
      </c>
      <c r="G10" s="162" t="s">
        <v>173</v>
      </c>
      <c r="H10" s="162" t="s">
        <v>174</v>
      </c>
      <c r="I10" s="162" t="s">
        <v>13</v>
      </c>
      <c r="J10" s="162" t="s">
        <v>113</v>
      </c>
      <c r="K10" s="162" t="s">
        <v>114</v>
      </c>
      <c r="L10" s="162" t="s">
        <v>12</v>
      </c>
      <c r="M10" s="165">
        <v>0</v>
      </c>
      <c r="N10" s="165">
        <v>5962.5</v>
      </c>
      <c r="O10" s="166">
        <v>0</v>
      </c>
      <c r="P10" s="165">
        <v>0</v>
      </c>
      <c r="Q10" s="166">
        <v>0</v>
      </c>
      <c r="R10" s="166">
        <v>0</v>
      </c>
      <c r="S10" s="167"/>
    </row>
    <row r="11" spans="1:19" s="168" customFormat="1" x14ac:dyDescent="0.2">
      <c r="A11" s="162" t="s">
        <v>29</v>
      </c>
      <c r="B11" s="162" t="s">
        <v>30</v>
      </c>
      <c r="C11" s="162" t="s">
        <v>31</v>
      </c>
      <c r="D11" s="162" t="s">
        <v>32</v>
      </c>
      <c r="E11" s="162" t="s">
        <v>100</v>
      </c>
      <c r="F11" s="162" t="s">
        <v>101</v>
      </c>
      <c r="G11" s="162" t="s">
        <v>142</v>
      </c>
      <c r="H11" s="162" t="s">
        <v>143</v>
      </c>
      <c r="I11" s="162" t="s">
        <v>13</v>
      </c>
      <c r="J11" s="162" t="s">
        <v>113</v>
      </c>
      <c r="K11" s="162" t="s">
        <v>114</v>
      </c>
      <c r="L11" s="162" t="s">
        <v>12</v>
      </c>
      <c r="M11" s="166">
        <v>2901656</v>
      </c>
      <c r="N11" s="165">
        <v>0</v>
      </c>
      <c r="O11" s="166">
        <v>0</v>
      </c>
      <c r="P11" s="165">
        <v>2875282.73</v>
      </c>
      <c r="Q11" s="166">
        <v>2868147.42</v>
      </c>
      <c r="R11" s="166">
        <v>2729994.66</v>
      </c>
      <c r="S11" s="167"/>
    </row>
    <row r="12" spans="1:19" s="168" customFormat="1" x14ac:dyDescent="0.2">
      <c r="A12" s="162" t="s">
        <v>29</v>
      </c>
      <c r="B12" s="162" t="s">
        <v>30</v>
      </c>
      <c r="C12" s="162" t="s">
        <v>31</v>
      </c>
      <c r="D12" s="162" t="s">
        <v>32</v>
      </c>
      <c r="E12" s="162" t="s">
        <v>100</v>
      </c>
      <c r="F12" s="162" t="s">
        <v>101</v>
      </c>
      <c r="G12" s="162" t="s">
        <v>33</v>
      </c>
      <c r="H12" s="162" t="s">
        <v>34</v>
      </c>
      <c r="I12" s="162" t="s">
        <v>13</v>
      </c>
      <c r="J12" s="162" t="s">
        <v>113</v>
      </c>
      <c r="K12" s="162" t="s">
        <v>114</v>
      </c>
      <c r="L12" s="162" t="s">
        <v>14</v>
      </c>
      <c r="M12" s="166">
        <v>14831474</v>
      </c>
      <c r="N12" s="165">
        <v>0</v>
      </c>
      <c r="O12" s="166">
        <v>0</v>
      </c>
      <c r="P12" s="165">
        <v>6888805.1399999997</v>
      </c>
      <c r="Q12" s="166">
        <v>351267.55</v>
      </c>
      <c r="R12" s="166">
        <v>346157.85</v>
      </c>
      <c r="S12" s="167"/>
    </row>
    <row r="13" spans="1:19" s="168" customFormat="1" x14ac:dyDescent="0.2">
      <c r="A13" s="162" t="s">
        <v>29</v>
      </c>
      <c r="B13" s="162" t="s">
        <v>30</v>
      </c>
      <c r="C13" s="162" t="s">
        <v>31</v>
      </c>
      <c r="D13" s="162" t="s">
        <v>32</v>
      </c>
      <c r="E13" s="162" t="s">
        <v>100</v>
      </c>
      <c r="F13" s="162" t="s">
        <v>101</v>
      </c>
      <c r="G13" s="162" t="s">
        <v>33</v>
      </c>
      <c r="H13" s="162" t="s">
        <v>34</v>
      </c>
      <c r="I13" s="162" t="s">
        <v>13</v>
      </c>
      <c r="J13" s="162" t="s">
        <v>113</v>
      </c>
      <c r="K13" s="162" t="s">
        <v>114</v>
      </c>
      <c r="L13" s="162" t="s">
        <v>12</v>
      </c>
      <c r="M13" s="166">
        <v>147081735</v>
      </c>
      <c r="N13" s="165">
        <v>0</v>
      </c>
      <c r="O13" s="165">
        <v>125786.96</v>
      </c>
      <c r="P13" s="166">
        <v>143697100.66</v>
      </c>
      <c r="Q13" s="166">
        <v>64977514.75</v>
      </c>
      <c r="R13" s="166">
        <v>58436632.789999999</v>
      </c>
      <c r="S13" s="167"/>
    </row>
    <row r="14" spans="1:19" s="168" customFormat="1" x14ac:dyDescent="0.2">
      <c r="A14" s="162" t="s">
        <v>29</v>
      </c>
      <c r="B14" s="162" t="s">
        <v>30</v>
      </c>
      <c r="C14" s="162" t="s">
        <v>31</v>
      </c>
      <c r="D14" s="162" t="s">
        <v>32</v>
      </c>
      <c r="E14" s="162" t="s">
        <v>100</v>
      </c>
      <c r="F14" s="162" t="s">
        <v>101</v>
      </c>
      <c r="G14" s="162" t="s">
        <v>33</v>
      </c>
      <c r="H14" s="162" t="s">
        <v>34</v>
      </c>
      <c r="I14" s="162" t="s">
        <v>13</v>
      </c>
      <c r="J14" s="162" t="s">
        <v>115</v>
      </c>
      <c r="K14" s="162" t="s">
        <v>116</v>
      </c>
      <c r="L14" s="162" t="s">
        <v>12</v>
      </c>
      <c r="M14" s="166">
        <v>12302219</v>
      </c>
      <c r="N14" s="165">
        <v>0</v>
      </c>
      <c r="O14" s="165">
        <v>0</v>
      </c>
      <c r="P14" s="165">
        <v>12155856.65</v>
      </c>
      <c r="Q14" s="166">
        <v>6210564.3799999999</v>
      </c>
      <c r="R14" s="166">
        <v>5817497.8899999997</v>
      </c>
      <c r="S14" s="167"/>
    </row>
    <row r="15" spans="1:19" s="168" customFormat="1" x14ac:dyDescent="0.2">
      <c r="A15" s="162" t="s">
        <v>29</v>
      </c>
      <c r="B15" s="162" t="s">
        <v>30</v>
      </c>
      <c r="C15" s="162" t="s">
        <v>31</v>
      </c>
      <c r="D15" s="162" t="s">
        <v>32</v>
      </c>
      <c r="E15" s="162" t="s">
        <v>100</v>
      </c>
      <c r="F15" s="162" t="s">
        <v>101</v>
      </c>
      <c r="G15" s="162" t="s">
        <v>33</v>
      </c>
      <c r="H15" s="162" t="s">
        <v>34</v>
      </c>
      <c r="I15" s="162" t="s">
        <v>13</v>
      </c>
      <c r="J15" s="162" t="s">
        <v>175</v>
      </c>
      <c r="K15" s="162" t="s">
        <v>114</v>
      </c>
      <c r="L15" s="162" t="s">
        <v>14</v>
      </c>
      <c r="M15" s="166">
        <v>5798916</v>
      </c>
      <c r="N15" s="165">
        <v>0</v>
      </c>
      <c r="O15" s="165">
        <v>0</v>
      </c>
      <c r="P15" s="165">
        <v>0</v>
      </c>
      <c r="Q15" s="166">
        <v>0</v>
      </c>
      <c r="R15" s="166">
        <v>0</v>
      </c>
      <c r="S15" s="167"/>
    </row>
    <row r="16" spans="1:19" s="168" customFormat="1" x14ac:dyDescent="0.2">
      <c r="A16" s="162" t="s">
        <v>29</v>
      </c>
      <c r="B16" s="162" t="s">
        <v>30</v>
      </c>
      <c r="C16" s="162" t="s">
        <v>31</v>
      </c>
      <c r="D16" s="162" t="s">
        <v>32</v>
      </c>
      <c r="E16" s="162" t="s">
        <v>100</v>
      </c>
      <c r="F16" s="162" t="s">
        <v>101</v>
      </c>
      <c r="G16" s="162" t="s">
        <v>33</v>
      </c>
      <c r="H16" s="162" t="s">
        <v>34</v>
      </c>
      <c r="I16" s="162" t="s">
        <v>13</v>
      </c>
      <c r="J16" s="162" t="s">
        <v>175</v>
      </c>
      <c r="K16" s="162" t="s">
        <v>114</v>
      </c>
      <c r="L16" s="162" t="s">
        <v>12</v>
      </c>
      <c r="M16" s="166">
        <v>21067766.5</v>
      </c>
      <c r="N16" s="165">
        <v>0</v>
      </c>
      <c r="O16" s="165">
        <v>0</v>
      </c>
      <c r="P16" s="165">
        <v>0</v>
      </c>
      <c r="Q16" s="166">
        <v>0</v>
      </c>
      <c r="R16" s="166">
        <v>0</v>
      </c>
      <c r="S16" s="167"/>
    </row>
    <row r="17" spans="1:19" s="168" customFormat="1" x14ac:dyDescent="0.2">
      <c r="A17" s="162" t="s">
        <v>29</v>
      </c>
      <c r="B17" s="162" t="s">
        <v>30</v>
      </c>
      <c r="C17" s="162" t="s">
        <v>31</v>
      </c>
      <c r="D17" s="162" t="s">
        <v>35</v>
      </c>
      <c r="E17" s="162" t="s">
        <v>100</v>
      </c>
      <c r="F17" s="162" t="s">
        <v>101</v>
      </c>
      <c r="G17" s="162" t="s">
        <v>38</v>
      </c>
      <c r="H17" s="162" t="s">
        <v>91</v>
      </c>
      <c r="I17" s="162" t="s">
        <v>13</v>
      </c>
      <c r="J17" s="162" t="s">
        <v>113</v>
      </c>
      <c r="K17" s="162" t="s">
        <v>114</v>
      </c>
      <c r="L17" s="162" t="s">
        <v>13</v>
      </c>
      <c r="M17" s="166">
        <v>689715948.23000002</v>
      </c>
      <c r="N17" s="165">
        <v>0</v>
      </c>
      <c r="O17" s="165">
        <v>0</v>
      </c>
      <c r="P17" s="165">
        <v>689715948.23000002</v>
      </c>
      <c r="Q17" s="166">
        <v>689616398.94000006</v>
      </c>
      <c r="R17" s="166">
        <v>667317886.71000004</v>
      </c>
      <c r="S17" s="167"/>
    </row>
    <row r="18" spans="1:19" s="168" customFormat="1" x14ac:dyDescent="0.2">
      <c r="A18" s="162" t="s">
        <v>29</v>
      </c>
      <c r="B18" s="162" t="s">
        <v>30</v>
      </c>
      <c r="C18" s="162" t="s">
        <v>31</v>
      </c>
      <c r="D18" s="162" t="s">
        <v>35</v>
      </c>
      <c r="E18" s="162" t="s">
        <v>100</v>
      </c>
      <c r="F18" s="162" t="s">
        <v>101</v>
      </c>
      <c r="G18" s="162" t="s">
        <v>38</v>
      </c>
      <c r="H18" s="162" t="s">
        <v>91</v>
      </c>
      <c r="I18" s="162" t="s">
        <v>13</v>
      </c>
      <c r="J18" s="162" t="s">
        <v>175</v>
      </c>
      <c r="K18" s="162" t="s">
        <v>114</v>
      </c>
      <c r="L18" s="162" t="s">
        <v>13</v>
      </c>
      <c r="M18" s="166">
        <v>52000000</v>
      </c>
      <c r="N18" s="165">
        <v>0</v>
      </c>
      <c r="O18" s="165">
        <v>0</v>
      </c>
      <c r="P18" s="165">
        <v>52000000</v>
      </c>
      <c r="Q18" s="166">
        <v>52000000</v>
      </c>
      <c r="R18" s="166">
        <v>52000000</v>
      </c>
      <c r="S18" s="167"/>
    </row>
    <row r="19" spans="1:19" s="168" customFormat="1" x14ac:dyDescent="0.2">
      <c r="A19" s="162" t="s">
        <v>29</v>
      </c>
      <c r="B19" s="162" t="s">
        <v>30</v>
      </c>
      <c r="C19" s="162" t="s">
        <v>31</v>
      </c>
      <c r="D19" s="162" t="s">
        <v>35</v>
      </c>
      <c r="E19" s="162" t="s">
        <v>100</v>
      </c>
      <c r="F19" s="162" t="s">
        <v>101</v>
      </c>
      <c r="G19" s="162" t="s">
        <v>82</v>
      </c>
      <c r="H19" s="162" t="s">
        <v>83</v>
      </c>
      <c r="I19" s="162" t="s">
        <v>13</v>
      </c>
      <c r="J19" s="162" t="s">
        <v>113</v>
      </c>
      <c r="K19" s="162" t="s">
        <v>114</v>
      </c>
      <c r="L19" s="162" t="s">
        <v>12</v>
      </c>
      <c r="M19" s="166">
        <v>203592</v>
      </c>
      <c r="N19" s="165">
        <v>0</v>
      </c>
      <c r="O19" s="165">
        <v>0</v>
      </c>
      <c r="P19" s="165">
        <v>143712</v>
      </c>
      <c r="Q19" s="166">
        <v>45931.48</v>
      </c>
      <c r="R19" s="166">
        <v>45931.48</v>
      </c>
      <c r="S19" s="167"/>
    </row>
    <row r="20" spans="1:19" s="168" customFormat="1" x14ac:dyDescent="0.2">
      <c r="A20" s="162" t="s">
        <v>29</v>
      </c>
      <c r="B20" s="162" t="s">
        <v>30</v>
      </c>
      <c r="C20" s="162" t="s">
        <v>31</v>
      </c>
      <c r="D20" s="162" t="s">
        <v>35</v>
      </c>
      <c r="E20" s="162" t="s">
        <v>100</v>
      </c>
      <c r="F20" s="162" t="s">
        <v>101</v>
      </c>
      <c r="G20" s="162" t="s">
        <v>108</v>
      </c>
      <c r="H20" s="162" t="s">
        <v>109</v>
      </c>
      <c r="I20" s="162" t="s">
        <v>13</v>
      </c>
      <c r="J20" s="162" t="s">
        <v>113</v>
      </c>
      <c r="K20" s="162" t="s">
        <v>114</v>
      </c>
      <c r="L20" s="162" t="s">
        <v>14</v>
      </c>
      <c r="M20" s="166">
        <v>17332083</v>
      </c>
      <c r="N20" s="165">
        <v>0</v>
      </c>
      <c r="O20" s="165">
        <v>0</v>
      </c>
      <c r="P20" s="165">
        <v>351969.43</v>
      </c>
      <c r="Q20" s="166">
        <v>0</v>
      </c>
      <c r="R20" s="166">
        <v>0</v>
      </c>
      <c r="S20" s="167"/>
    </row>
    <row r="21" spans="1:19" s="168" customFormat="1" x14ac:dyDescent="0.2">
      <c r="A21" s="162" t="s">
        <v>29</v>
      </c>
      <c r="B21" s="162" t="s">
        <v>30</v>
      </c>
      <c r="C21" s="162" t="s">
        <v>31</v>
      </c>
      <c r="D21" s="162" t="s">
        <v>117</v>
      </c>
      <c r="E21" s="162" t="s">
        <v>100</v>
      </c>
      <c r="F21" s="162" t="s">
        <v>101</v>
      </c>
      <c r="G21" s="162" t="s">
        <v>39</v>
      </c>
      <c r="H21" s="162" t="s">
        <v>40</v>
      </c>
      <c r="I21" s="162" t="s">
        <v>13</v>
      </c>
      <c r="J21" s="162" t="s">
        <v>113</v>
      </c>
      <c r="K21" s="162" t="s">
        <v>114</v>
      </c>
      <c r="L21" s="162" t="s">
        <v>14</v>
      </c>
      <c r="M21" s="166">
        <v>3000</v>
      </c>
      <c r="N21" s="165">
        <v>0</v>
      </c>
      <c r="O21" s="165">
        <v>0</v>
      </c>
      <c r="P21" s="165">
        <v>516.35</v>
      </c>
      <c r="Q21" s="166">
        <v>0</v>
      </c>
      <c r="R21" s="166">
        <v>0</v>
      </c>
      <c r="S21" s="167"/>
    </row>
    <row r="22" spans="1:19" s="168" customFormat="1" x14ac:dyDescent="0.2">
      <c r="A22" s="162" t="s">
        <v>29</v>
      </c>
      <c r="B22" s="162" t="s">
        <v>30</v>
      </c>
      <c r="C22" s="162" t="s">
        <v>31</v>
      </c>
      <c r="D22" s="162" t="s">
        <v>117</v>
      </c>
      <c r="E22" s="162" t="s">
        <v>100</v>
      </c>
      <c r="F22" s="162" t="s">
        <v>101</v>
      </c>
      <c r="G22" s="162" t="s">
        <v>39</v>
      </c>
      <c r="H22" s="162" t="s">
        <v>40</v>
      </c>
      <c r="I22" s="162" t="s">
        <v>13</v>
      </c>
      <c r="J22" s="162" t="s">
        <v>113</v>
      </c>
      <c r="K22" s="162" t="s">
        <v>114</v>
      </c>
      <c r="L22" s="162" t="s">
        <v>12</v>
      </c>
      <c r="M22" s="166">
        <v>90553591</v>
      </c>
      <c r="N22" s="165">
        <v>0</v>
      </c>
      <c r="O22" s="165">
        <v>0</v>
      </c>
      <c r="P22" s="165">
        <v>83415834.239999995</v>
      </c>
      <c r="Q22" s="166">
        <v>42761446.380000003</v>
      </c>
      <c r="R22" s="166">
        <v>39550363.810000002</v>
      </c>
      <c r="S22" s="167"/>
    </row>
    <row r="23" spans="1:19" s="168" customFormat="1" x14ac:dyDescent="0.2">
      <c r="A23" s="162" t="s">
        <v>29</v>
      </c>
      <c r="B23" s="162" t="s">
        <v>30</v>
      </c>
      <c r="C23" s="162" t="s">
        <v>31</v>
      </c>
      <c r="D23" s="162" t="s">
        <v>117</v>
      </c>
      <c r="E23" s="162" t="s">
        <v>100</v>
      </c>
      <c r="F23" s="162" t="s">
        <v>101</v>
      </c>
      <c r="G23" s="162" t="s">
        <v>93</v>
      </c>
      <c r="H23" s="162" t="s">
        <v>94</v>
      </c>
      <c r="I23" s="162" t="s">
        <v>13</v>
      </c>
      <c r="J23" s="162" t="s">
        <v>113</v>
      </c>
      <c r="K23" s="162" t="s">
        <v>114</v>
      </c>
      <c r="L23" s="162" t="s">
        <v>12</v>
      </c>
      <c r="M23" s="166">
        <v>70446107.189999998</v>
      </c>
      <c r="N23" s="165">
        <v>0</v>
      </c>
      <c r="O23" s="165">
        <v>0</v>
      </c>
      <c r="P23" s="165">
        <v>70038352</v>
      </c>
      <c r="Q23" s="166">
        <v>48278613.090000004</v>
      </c>
      <c r="R23" s="166">
        <v>48278613.090000004</v>
      </c>
      <c r="S23" s="167"/>
    </row>
    <row r="24" spans="1:19" s="168" customFormat="1" x14ac:dyDescent="0.2">
      <c r="A24" s="162" t="s">
        <v>29</v>
      </c>
      <c r="B24" s="162" t="s">
        <v>30</v>
      </c>
      <c r="C24" s="162" t="s">
        <v>31</v>
      </c>
      <c r="D24" s="162" t="s">
        <v>90</v>
      </c>
      <c r="E24" s="162" t="s">
        <v>100</v>
      </c>
      <c r="F24" s="162" t="s">
        <v>101</v>
      </c>
      <c r="G24" s="162" t="s">
        <v>36</v>
      </c>
      <c r="H24" s="162" t="s">
        <v>37</v>
      </c>
      <c r="I24" s="162" t="s">
        <v>13</v>
      </c>
      <c r="J24" s="162" t="s">
        <v>113</v>
      </c>
      <c r="K24" s="162" t="s">
        <v>114</v>
      </c>
      <c r="L24" s="162" t="s">
        <v>13</v>
      </c>
      <c r="M24" s="166">
        <v>128999977.68000001</v>
      </c>
      <c r="N24" s="165">
        <v>0</v>
      </c>
      <c r="O24" s="165">
        <v>0</v>
      </c>
      <c r="P24" s="165">
        <v>128999977.68000001</v>
      </c>
      <c r="Q24" s="166">
        <v>128999977.68000001</v>
      </c>
      <c r="R24" s="166">
        <v>128999977.68000001</v>
      </c>
      <c r="S24" s="167"/>
    </row>
    <row r="25" spans="1:19" s="168" customFormat="1" x14ac:dyDescent="0.2">
      <c r="A25" s="162" t="s">
        <v>29</v>
      </c>
      <c r="B25" s="162" t="s">
        <v>30</v>
      </c>
      <c r="C25" s="162" t="s">
        <v>42</v>
      </c>
      <c r="D25" s="162" t="s">
        <v>43</v>
      </c>
      <c r="E25" s="162" t="s">
        <v>100</v>
      </c>
      <c r="F25" s="162" t="s">
        <v>101</v>
      </c>
      <c r="G25" s="162" t="s">
        <v>44</v>
      </c>
      <c r="H25" s="162" t="s">
        <v>92</v>
      </c>
      <c r="I25" s="162" t="s">
        <v>41</v>
      </c>
      <c r="J25" s="162" t="s">
        <v>118</v>
      </c>
      <c r="K25" s="162" t="s">
        <v>119</v>
      </c>
      <c r="L25" s="162" t="s">
        <v>13</v>
      </c>
      <c r="M25" s="166">
        <v>191624064.50999999</v>
      </c>
      <c r="N25" s="165">
        <v>0</v>
      </c>
      <c r="O25" s="165">
        <v>0</v>
      </c>
      <c r="P25" s="165">
        <v>191624064.50999999</v>
      </c>
      <c r="Q25" s="166">
        <v>191615337.78999999</v>
      </c>
      <c r="R25" s="166">
        <v>186445371.52000001</v>
      </c>
      <c r="S25" s="167"/>
    </row>
    <row r="26" spans="1:19" s="168" customFormat="1" x14ac:dyDescent="0.2">
      <c r="A26" s="162" t="s">
        <v>29</v>
      </c>
      <c r="B26" s="162" t="s">
        <v>30</v>
      </c>
      <c r="C26" s="162" t="s">
        <v>98</v>
      </c>
      <c r="D26" s="162" t="s">
        <v>90</v>
      </c>
      <c r="E26" s="162" t="s">
        <v>110</v>
      </c>
      <c r="F26" s="162" t="s">
        <v>111</v>
      </c>
      <c r="G26" s="162" t="s">
        <v>112</v>
      </c>
      <c r="H26" s="162" t="s">
        <v>137</v>
      </c>
      <c r="I26" s="162" t="s">
        <v>13</v>
      </c>
      <c r="J26" s="162" t="s">
        <v>113</v>
      </c>
      <c r="K26" s="162" t="s">
        <v>114</v>
      </c>
      <c r="L26" s="162" t="s">
        <v>13</v>
      </c>
      <c r="M26" s="166">
        <v>1009922.1</v>
      </c>
      <c r="N26" s="165">
        <v>0</v>
      </c>
      <c r="O26" s="165">
        <v>0</v>
      </c>
      <c r="P26" s="165">
        <v>1009922.1</v>
      </c>
      <c r="Q26" s="166">
        <v>1009922.1</v>
      </c>
      <c r="R26" s="166">
        <v>1009922.1</v>
      </c>
      <c r="S26" s="167"/>
    </row>
    <row r="27" spans="1:19" s="168" customFormat="1" x14ac:dyDescent="0.2">
      <c r="A27" s="162" t="s">
        <v>156</v>
      </c>
      <c r="B27" s="162" t="s">
        <v>157</v>
      </c>
      <c r="C27" s="162" t="s">
        <v>31</v>
      </c>
      <c r="D27" s="162" t="s">
        <v>32</v>
      </c>
      <c r="E27" s="162" t="s">
        <v>100</v>
      </c>
      <c r="F27" s="162" t="s">
        <v>101</v>
      </c>
      <c r="G27" s="162" t="s">
        <v>33</v>
      </c>
      <c r="H27" s="162" t="s">
        <v>34</v>
      </c>
      <c r="I27" s="162" t="s">
        <v>13</v>
      </c>
      <c r="J27" s="162" t="s">
        <v>113</v>
      </c>
      <c r="K27" s="162" t="s">
        <v>114</v>
      </c>
      <c r="L27" s="162" t="s">
        <v>12</v>
      </c>
      <c r="M27" s="166">
        <v>679059</v>
      </c>
      <c r="N27" s="165">
        <v>0</v>
      </c>
      <c r="O27" s="165">
        <v>0</v>
      </c>
      <c r="P27" s="165">
        <v>679059</v>
      </c>
      <c r="Q27" s="166">
        <v>0</v>
      </c>
      <c r="R27" s="166">
        <v>0</v>
      </c>
      <c r="S27" s="167"/>
    </row>
    <row r="28" spans="1:19" s="168" customFormat="1" x14ac:dyDescent="0.2">
      <c r="A28" s="162" t="s">
        <v>151</v>
      </c>
      <c r="B28" s="162" t="s">
        <v>152</v>
      </c>
      <c r="C28" s="162" t="s">
        <v>31</v>
      </c>
      <c r="D28" s="162" t="s">
        <v>35</v>
      </c>
      <c r="E28" s="162" t="s">
        <v>100</v>
      </c>
      <c r="F28" s="162" t="s">
        <v>101</v>
      </c>
      <c r="G28" s="162" t="s">
        <v>153</v>
      </c>
      <c r="H28" s="162" t="s">
        <v>154</v>
      </c>
      <c r="I28" s="162" t="s">
        <v>13</v>
      </c>
      <c r="J28" s="162" t="s">
        <v>113</v>
      </c>
      <c r="K28" s="162" t="s">
        <v>114</v>
      </c>
      <c r="L28" s="162" t="s">
        <v>12</v>
      </c>
      <c r="M28" s="166">
        <v>0</v>
      </c>
      <c r="N28" s="165">
        <v>10724.6</v>
      </c>
      <c r="O28" s="165">
        <v>0</v>
      </c>
      <c r="P28" s="165">
        <v>10724.6</v>
      </c>
      <c r="Q28" s="165">
        <v>10724.6</v>
      </c>
      <c r="R28" s="165">
        <v>10724.6</v>
      </c>
      <c r="S28" s="171"/>
    </row>
    <row r="29" spans="1:19" s="168" customFormat="1" x14ac:dyDescent="0.2">
      <c r="A29" s="162" t="s">
        <v>176</v>
      </c>
      <c r="B29" s="162" t="s">
        <v>177</v>
      </c>
      <c r="C29" s="162" t="s">
        <v>31</v>
      </c>
      <c r="D29" s="162" t="s">
        <v>35</v>
      </c>
      <c r="E29" s="162" t="s">
        <v>100</v>
      </c>
      <c r="F29" s="162" t="s">
        <v>101</v>
      </c>
      <c r="G29" s="162" t="s">
        <v>153</v>
      </c>
      <c r="H29" s="162" t="s">
        <v>154</v>
      </c>
      <c r="I29" s="162" t="s">
        <v>13</v>
      </c>
      <c r="J29" s="162" t="s">
        <v>113</v>
      </c>
      <c r="K29" s="162" t="s">
        <v>114</v>
      </c>
      <c r="L29" s="162" t="s">
        <v>12</v>
      </c>
      <c r="M29" s="166">
        <v>0</v>
      </c>
      <c r="N29" s="165">
        <v>10118.6</v>
      </c>
      <c r="O29" s="165">
        <v>0</v>
      </c>
      <c r="P29" s="165">
        <v>0</v>
      </c>
      <c r="Q29" s="166">
        <v>0</v>
      </c>
      <c r="R29" s="166">
        <v>0</v>
      </c>
      <c r="S29" s="167"/>
    </row>
    <row r="30" spans="1:19" s="168" customFormat="1" x14ac:dyDescent="0.2">
      <c r="A30" s="162" t="s">
        <v>144</v>
      </c>
      <c r="B30" s="162" t="s">
        <v>145</v>
      </c>
      <c r="C30" s="162" t="s">
        <v>98</v>
      </c>
      <c r="D30" s="162" t="s">
        <v>90</v>
      </c>
      <c r="E30" s="162" t="s">
        <v>146</v>
      </c>
      <c r="F30" s="162" t="s">
        <v>147</v>
      </c>
      <c r="G30" s="162" t="s">
        <v>148</v>
      </c>
      <c r="H30" s="162" t="s">
        <v>149</v>
      </c>
      <c r="I30" s="162" t="s">
        <v>41</v>
      </c>
      <c r="J30" s="162" t="s">
        <v>113</v>
      </c>
      <c r="K30" s="162" t="s">
        <v>114</v>
      </c>
      <c r="L30" s="162" t="s">
        <v>12</v>
      </c>
      <c r="M30" s="166">
        <v>30732926</v>
      </c>
      <c r="N30" s="165">
        <v>0</v>
      </c>
      <c r="O30" s="165">
        <v>0</v>
      </c>
      <c r="P30" s="165">
        <v>30692892.609999999</v>
      </c>
      <c r="Q30" s="166">
        <v>30673389.890000001</v>
      </c>
      <c r="R30" s="166">
        <v>28680165.109999999</v>
      </c>
      <c r="S30" s="167"/>
    </row>
    <row r="31" spans="1:19" s="168" customFormat="1" x14ac:dyDescent="0.2">
      <c r="A31" s="162" t="s">
        <v>158</v>
      </c>
      <c r="B31" s="162" t="s">
        <v>159</v>
      </c>
      <c r="C31" s="162" t="s">
        <v>104</v>
      </c>
      <c r="D31" s="162" t="s">
        <v>160</v>
      </c>
      <c r="E31" s="162" t="s">
        <v>161</v>
      </c>
      <c r="F31" s="162" t="s">
        <v>162</v>
      </c>
      <c r="G31" s="162" t="s">
        <v>163</v>
      </c>
      <c r="H31" s="162" t="s">
        <v>164</v>
      </c>
      <c r="I31" s="162" t="s">
        <v>13</v>
      </c>
      <c r="J31" s="162" t="s">
        <v>113</v>
      </c>
      <c r="K31" s="162" t="s">
        <v>114</v>
      </c>
      <c r="L31" s="162" t="s">
        <v>12</v>
      </c>
      <c r="M31" s="165">
        <v>0</v>
      </c>
      <c r="N31" s="165">
        <v>55074.26</v>
      </c>
      <c r="O31" s="165">
        <v>0</v>
      </c>
      <c r="P31" s="165">
        <v>21499.17</v>
      </c>
      <c r="Q31" s="165">
        <v>20716.98</v>
      </c>
      <c r="R31" s="165">
        <v>6096.64</v>
      </c>
      <c r="S31" s="171"/>
    </row>
    <row r="32" spans="1:19" s="168" customFormat="1" x14ac:dyDescent="0.2">
      <c r="A32" s="162" t="s">
        <v>102</v>
      </c>
      <c r="B32" s="162" t="s">
        <v>103</v>
      </c>
      <c r="C32" s="162" t="s">
        <v>104</v>
      </c>
      <c r="D32" s="162" t="s">
        <v>105</v>
      </c>
      <c r="E32" s="162" t="s">
        <v>139</v>
      </c>
      <c r="F32" s="162" t="s">
        <v>165</v>
      </c>
      <c r="G32" s="162" t="s">
        <v>106</v>
      </c>
      <c r="H32" s="162" t="s">
        <v>107</v>
      </c>
      <c r="I32" s="162" t="s">
        <v>13</v>
      </c>
      <c r="J32" s="162" t="s">
        <v>113</v>
      </c>
      <c r="K32" s="162" t="s">
        <v>114</v>
      </c>
      <c r="L32" s="162" t="s">
        <v>12</v>
      </c>
      <c r="M32" s="166">
        <v>0</v>
      </c>
      <c r="N32" s="165">
        <v>88628.3</v>
      </c>
      <c r="O32" s="165">
        <v>0</v>
      </c>
      <c r="P32" s="165">
        <v>82718.05</v>
      </c>
      <c r="Q32" s="166">
        <v>78760.5</v>
      </c>
      <c r="R32" s="166">
        <v>77237.91</v>
      </c>
      <c r="S32" s="167"/>
    </row>
    <row r="33" spans="1:19" s="168" customFormat="1" x14ac:dyDescent="0.2">
      <c r="A33" s="160"/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71"/>
      <c r="N33" s="171"/>
      <c r="O33" s="167"/>
      <c r="P33" s="171"/>
      <c r="Q33" s="167"/>
      <c r="R33" s="167"/>
      <c r="S33" s="167"/>
    </row>
    <row r="34" spans="1:19" x14ac:dyDescent="0.2">
      <c r="M34" s="170">
        <f t="shared" ref="M34:R34" si="0">SUM(M10:M33)</f>
        <v>1477284037.21</v>
      </c>
      <c r="N34" s="170">
        <f t="shared" si="0"/>
        <v>170508.26</v>
      </c>
      <c r="O34" s="170">
        <f t="shared" si="0"/>
        <v>125786.96</v>
      </c>
      <c r="P34" s="170">
        <f t="shared" si="0"/>
        <v>1414404235.1499999</v>
      </c>
      <c r="Q34" s="170">
        <f t="shared" si="0"/>
        <v>1259518713.53</v>
      </c>
      <c r="R34" s="170">
        <f t="shared" si="0"/>
        <v>1219752573.8399999</v>
      </c>
      <c r="S34" s="171"/>
    </row>
    <row r="35" spans="1:19" x14ac:dyDescent="0.2">
      <c r="M35" s="74"/>
      <c r="N35" s="74"/>
      <c r="O35" s="74"/>
      <c r="P35" s="74"/>
      <c r="Q35" s="74"/>
      <c r="R35" s="74"/>
      <c r="S35" s="74"/>
    </row>
    <row r="36" spans="1:19" x14ac:dyDescent="0.2">
      <c r="M36" s="171"/>
      <c r="N36" s="171"/>
      <c r="O36" s="171"/>
      <c r="P36" s="171"/>
      <c r="Q36" s="171"/>
      <c r="R36" s="171"/>
      <c r="S36" s="171"/>
    </row>
    <row r="37" spans="1:19" x14ac:dyDescent="0.2">
      <c r="M37" s="171"/>
      <c r="N37" s="171"/>
      <c r="O37" s="171"/>
      <c r="P37" s="171"/>
      <c r="Q37" s="171"/>
      <c r="R37" s="171"/>
      <c r="S37" s="171"/>
    </row>
    <row r="38" spans="1:19" x14ac:dyDescent="0.2">
      <c r="P38" s="171"/>
    </row>
    <row r="39" spans="1:19" x14ac:dyDescent="0.2">
      <c r="M39" s="170"/>
      <c r="N39" s="170"/>
      <c r="O39" s="170"/>
      <c r="P39" s="170"/>
      <c r="Q39" s="170"/>
      <c r="R39" s="170"/>
      <c r="S39" s="170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topLeftCell="J1" zoomScaleNormal="100" workbookViewId="0">
      <selection activeCell="A7" sqref="A7:J7"/>
    </sheetView>
  </sheetViews>
  <sheetFormatPr defaultColWidth="17.85546875" defaultRowHeight="11.25" x14ac:dyDescent="0.2"/>
  <cols>
    <col min="1" max="1" width="16.7109375" style="160" customWidth="1"/>
    <col min="2" max="2" width="28.5703125" style="160" bestFit="1" customWidth="1"/>
    <col min="3" max="3" width="12.5703125" style="160" bestFit="1" customWidth="1"/>
    <col min="4" max="4" width="15.140625" style="160" bestFit="1" customWidth="1"/>
    <col min="5" max="5" width="14.140625" style="160" bestFit="1" customWidth="1"/>
    <col min="6" max="6" width="47.85546875" style="160" bestFit="1" customWidth="1"/>
    <col min="7" max="7" width="11.140625" style="160" bestFit="1" customWidth="1"/>
    <col min="8" max="8" width="56.140625" style="160" bestFit="1" customWidth="1"/>
    <col min="9" max="9" width="15.42578125" style="160" bestFit="1" customWidth="1"/>
    <col min="10" max="10" width="8.28515625" style="160" bestFit="1" customWidth="1"/>
    <col min="11" max="11" width="38.5703125" style="160" bestFit="1" customWidth="1"/>
    <col min="12" max="12" width="11.85546875" style="160" bestFit="1" customWidth="1"/>
    <col min="13" max="15" width="28.42578125" style="160" bestFit="1" customWidth="1"/>
    <col min="16" max="16" width="32.85546875" style="160" bestFit="1" customWidth="1"/>
    <col min="17" max="18" width="28.42578125" style="160" bestFit="1" customWidth="1"/>
    <col min="19" max="20" width="16.5703125" style="160" customWidth="1"/>
    <col min="21" max="16384" width="17.85546875" style="160"/>
  </cols>
  <sheetData>
    <row r="1" spans="1:19" x14ac:dyDescent="0.2">
      <c r="A1" s="160" t="s">
        <v>95</v>
      </c>
    </row>
    <row r="3" spans="1:19" ht="10.5" customHeight="1" x14ac:dyDescent="0.2">
      <c r="A3" s="160" t="s">
        <v>15</v>
      </c>
    </row>
    <row r="4" spans="1:19" ht="10.5" customHeight="1" x14ac:dyDescent="0.2">
      <c r="A4" s="189" t="s">
        <v>179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</row>
    <row r="5" spans="1:19" ht="10.5" customHeight="1" x14ac:dyDescent="0.2">
      <c r="A5" s="161" t="s">
        <v>16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</row>
    <row r="7" spans="1:19" x14ac:dyDescent="0.2">
      <c r="A7" s="162" t="s">
        <v>17</v>
      </c>
      <c r="B7" s="162"/>
      <c r="C7" s="162" t="s">
        <v>18</v>
      </c>
      <c r="D7" s="162" t="s">
        <v>19</v>
      </c>
      <c r="E7" s="162" t="s">
        <v>20</v>
      </c>
      <c r="F7" s="162"/>
      <c r="G7" s="162" t="s">
        <v>21</v>
      </c>
      <c r="H7" s="162"/>
      <c r="I7" s="162" t="s">
        <v>22</v>
      </c>
      <c r="J7" s="162" t="s">
        <v>23</v>
      </c>
      <c r="K7" s="162" t="s">
        <v>24</v>
      </c>
      <c r="L7" s="162" t="s">
        <v>25</v>
      </c>
      <c r="M7" s="163" t="s">
        <v>26</v>
      </c>
      <c r="N7" s="163" t="s">
        <v>96</v>
      </c>
      <c r="O7" s="163" t="s">
        <v>167</v>
      </c>
      <c r="P7" s="163" t="s">
        <v>84</v>
      </c>
      <c r="Q7" s="163" t="s">
        <v>85</v>
      </c>
      <c r="R7" s="163" t="s">
        <v>86</v>
      </c>
    </row>
    <row r="8" spans="1:19" x14ac:dyDescent="0.2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4" t="s">
        <v>27</v>
      </c>
      <c r="N8" s="164" t="s">
        <v>97</v>
      </c>
      <c r="O8" s="164" t="s">
        <v>168</v>
      </c>
      <c r="P8" s="164" t="s">
        <v>87</v>
      </c>
      <c r="Q8" s="164" t="s">
        <v>88</v>
      </c>
      <c r="R8" s="164" t="s">
        <v>89</v>
      </c>
    </row>
    <row r="9" spans="1:19" x14ac:dyDescent="0.2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 t="s">
        <v>28</v>
      </c>
      <c r="M9" s="163" t="s">
        <v>99</v>
      </c>
      <c r="N9" s="163" t="s">
        <v>99</v>
      </c>
      <c r="O9" s="163" t="s">
        <v>99</v>
      </c>
      <c r="P9" s="163" t="s">
        <v>99</v>
      </c>
      <c r="Q9" s="163" t="s">
        <v>99</v>
      </c>
      <c r="R9" s="163" t="s">
        <v>99</v>
      </c>
    </row>
    <row r="10" spans="1:19" s="168" customFormat="1" x14ac:dyDescent="0.2">
      <c r="A10" s="162" t="s">
        <v>170</v>
      </c>
      <c r="B10" s="162" t="s">
        <v>171</v>
      </c>
      <c r="C10" s="162" t="s">
        <v>31</v>
      </c>
      <c r="D10" s="162" t="s">
        <v>172</v>
      </c>
      <c r="E10" s="162" t="s">
        <v>100</v>
      </c>
      <c r="F10" s="162" t="s">
        <v>101</v>
      </c>
      <c r="G10" s="162" t="s">
        <v>173</v>
      </c>
      <c r="H10" s="162" t="s">
        <v>174</v>
      </c>
      <c r="I10" s="162" t="s">
        <v>13</v>
      </c>
      <c r="J10" s="162" t="s">
        <v>113</v>
      </c>
      <c r="K10" s="162" t="s">
        <v>114</v>
      </c>
      <c r="L10" s="162" t="s">
        <v>12</v>
      </c>
      <c r="M10" s="165"/>
      <c r="N10" s="165">
        <v>5962.5</v>
      </c>
      <c r="O10" s="166"/>
      <c r="P10" s="165">
        <v>5962.5</v>
      </c>
      <c r="Q10" s="166">
        <v>5962.5</v>
      </c>
      <c r="R10" s="166">
        <v>4633.46</v>
      </c>
      <c r="S10" s="167"/>
    </row>
    <row r="11" spans="1:19" s="168" customFormat="1" x14ac:dyDescent="0.2">
      <c r="A11" s="162" t="s">
        <v>29</v>
      </c>
      <c r="B11" s="162" t="s">
        <v>30</v>
      </c>
      <c r="C11" s="162" t="s">
        <v>31</v>
      </c>
      <c r="D11" s="162" t="s">
        <v>32</v>
      </c>
      <c r="E11" s="162" t="s">
        <v>100</v>
      </c>
      <c r="F11" s="162" t="s">
        <v>101</v>
      </c>
      <c r="G11" s="162" t="s">
        <v>142</v>
      </c>
      <c r="H11" s="162" t="s">
        <v>143</v>
      </c>
      <c r="I11" s="162" t="s">
        <v>13</v>
      </c>
      <c r="J11" s="162" t="s">
        <v>113</v>
      </c>
      <c r="K11" s="162" t="s">
        <v>114</v>
      </c>
      <c r="L11" s="162" t="s">
        <v>12</v>
      </c>
      <c r="M11" s="166">
        <v>3327341</v>
      </c>
      <c r="N11" s="165"/>
      <c r="O11" s="166"/>
      <c r="P11" s="165">
        <v>3300698.18</v>
      </c>
      <c r="Q11" s="166">
        <v>3293562.28</v>
      </c>
      <c r="R11" s="166">
        <v>3170656.37</v>
      </c>
      <c r="S11" s="167"/>
    </row>
    <row r="12" spans="1:19" s="168" customFormat="1" x14ac:dyDescent="0.2">
      <c r="A12" s="162" t="s">
        <v>29</v>
      </c>
      <c r="B12" s="162" t="s">
        <v>30</v>
      </c>
      <c r="C12" s="162" t="s">
        <v>31</v>
      </c>
      <c r="D12" s="162" t="s">
        <v>32</v>
      </c>
      <c r="E12" s="162" t="s">
        <v>100</v>
      </c>
      <c r="F12" s="162" t="s">
        <v>101</v>
      </c>
      <c r="G12" s="162" t="s">
        <v>33</v>
      </c>
      <c r="H12" s="162" t="s">
        <v>34</v>
      </c>
      <c r="I12" s="162" t="s">
        <v>13</v>
      </c>
      <c r="J12" s="162" t="s">
        <v>113</v>
      </c>
      <c r="K12" s="162" t="s">
        <v>114</v>
      </c>
      <c r="L12" s="162" t="s">
        <v>14</v>
      </c>
      <c r="M12" s="166">
        <v>29353994</v>
      </c>
      <c r="N12" s="165"/>
      <c r="O12" s="166"/>
      <c r="P12" s="165">
        <v>7499041.3600000003</v>
      </c>
      <c r="Q12" s="166">
        <v>422476.53</v>
      </c>
      <c r="R12" s="166">
        <v>422476.53</v>
      </c>
      <c r="S12" s="167"/>
    </row>
    <row r="13" spans="1:19" s="168" customFormat="1" x14ac:dyDescent="0.2">
      <c r="A13" s="162" t="s">
        <v>29</v>
      </c>
      <c r="B13" s="162" t="s">
        <v>30</v>
      </c>
      <c r="C13" s="162" t="s">
        <v>31</v>
      </c>
      <c r="D13" s="162" t="s">
        <v>32</v>
      </c>
      <c r="E13" s="162" t="s">
        <v>100</v>
      </c>
      <c r="F13" s="162" t="s">
        <v>101</v>
      </c>
      <c r="G13" s="162" t="s">
        <v>33</v>
      </c>
      <c r="H13" s="162" t="s">
        <v>34</v>
      </c>
      <c r="I13" s="162" t="s">
        <v>13</v>
      </c>
      <c r="J13" s="162" t="s">
        <v>113</v>
      </c>
      <c r="K13" s="162" t="s">
        <v>114</v>
      </c>
      <c r="L13" s="162" t="s">
        <v>12</v>
      </c>
      <c r="M13" s="166">
        <v>143073281.09999999</v>
      </c>
      <c r="N13" s="165"/>
      <c r="O13" s="165">
        <v>125786.96</v>
      </c>
      <c r="P13" s="166">
        <v>123065117.53</v>
      </c>
      <c r="Q13" s="166">
        <v>75330933.069999993</v>
      </c>
      <c r="R13" s="166">
        <v>70006861.140000001</v>
      </c>
      <c r="S13" s="167"/>
    </row>
    <row r="14" spans="1:19" s="168" customFormat="1" x14ac:dyDescent="0.2">
      <c r="A14" s="162" t="s">
        <v>29</v>
      </c>
      <c r="B14" s="162" t="s">
        <v>30</v>
      </c>
      <c r="C14" s="162" t="s">
        <v>31</v>
      </c>
      <c r="D14" s="162" t="s">
        <v>32</v>
      </c>
      <c r="E14" s="162" t="s">
        <v>100</v>
      </c>
      <c r="F14" s="162" t="s">
        <v>101</v>
      </c>
      <c r="G14" s="162" t="s">
        <v>33</v>
      </c>
      <c r="H14" s="162" t="s">
        <v>34</v>
      </c>
      <c r="I14" s="162" t="s">
        <v>13</v>
      </c>
      <c r="J14" s="162" t="s">
        <v>115</v>
      </c>
      <c r="K14" s="162" t="s">
        <v>116</v>
      </c>
      <c r="L14" s="162" t="s">
        <v>12</v>
      </c>
      <c r="M14" s="166">
        <v>12298670</v>
      </c>
      <c r="N14" s="165"/>
      <c r="O14" s="165"/>
      <c r="P14" s="165">
        <v>11815786.65</v>
      </c>
      <c r="Q14" s="166">
        <v>7111710.54</v>
      </c>
      <c r="R14" s="166">
        <v>7063756.04</v>
      </c>
      <c r="S14" s="167"/>
    </row>
    <row r="15" spans="1:19" s="168" customFormat="1" x14ac:dyDescent="0.2">
      <c r="A15" s="162" t="s">
        <v>29</v>
      </c>
      <c r="B15" s="162" t="s">
        <v>30</v>
      </c>
      <c r="C15" s="162" t="s">
        <v>31</v>
      </c>
      <c r="D15" s="162" t="s">
        <v>32</v>
      </c>
      <c r="E15" s="162" t="s">
        <v>100</v>
      </c>
      <c r="F15" s="162" t="s">
        <v>101</v>
      </c>
      <c r="G15" s="162" t="s">
        <v>33</v>
      </c>
      <c r="H15" s="162" t="s">
        <v>34</v>
      </c>
      <c r="I15" s="162" t="s">
        <v>13</v>
      </c>
      <c r="J15" s="162" t="s">
        <v>175</v>
      </c>
      <c r="K15" s="162" t="s">
        <v>114</v>
      </c>
      <c r="L15" s="162" t="s">
        <v>14</v>
      </c>
      <c r="M15" s="166">
        <v>6596895</v>
      </c>
      <c r="N15" s="165"/>
      <c r="O15" s="165"/>
      <c r="P15" s="165">
        <v>6551043.7999999998</v>
      </c>
      <c r="Q15" s="166"/>
      <c r="R15" s="166"/>
      <c r="S15" s="167"/>
    </row>
    <row r="16" spans="1:19" s="168" customFormat="1" x14ac:dyDescent="0.2">
      <c r="A16" s="162" t="s">
        <v>29</v>
      </c>
      <c r="B16" s="162" t="s">
        <v>30</v>
      </c>
      <c r="C16" s="162" t="s">
        <v>31</v>
      </c>
      <c r="D16" s="162" t="s">
        <v>32</v>
      </c>
      <c r="E16" s="162" t="s">
        <v>100</v>
      </c>
      <c r="F16" s="162" t="s">
        <v>101</v>
      </c>
      <c r="G16" s="162" t="s">
        <v>33</v>
      </c>
      <c r="H16" s="162" t="s">
        <v>34</v>
      </c>
      <c r="I16" s="162" t="s">
        <v>13</v>
      </c>
      <c r="J16" s="162" t="s">
        <v>175</v>
      </c>
      <c r="K16" s="162" t="s">
        <v>114</v>
      </c>
      <c r="L16" s="162" t="s">
        <v>12</v>
      </c>
      <c r="M16" s="166">
        <v>25093195.5</v>
      </c>
      <c r="N16" s="165"/>
      <c r="O16" s="165"/>
      <c r="P16" s="165">
        <v>25085933.91</v>
      </c>
      <c r="Q16" s="166"/>
      <c r="R16" s="166"/>
      <c r="S16" s="167"/>
    </row>
    <row r="17" spans="1:19" s="168" customFormat="1" x14ac:dyDescent="0.2">
      <c r="A17" s="162" t="s">
        <v>29</v>
      </c>
      <c r="B17" s="162" t="s">
        <v>30</v>
      </c>
      <c r="C17" s="162" t="s">
        <v>31</v>
      </c>
      <c r="D17" s="162" t="s">
        <v>35</v>
      </c>
      <c r="E17" s="162" t="s">
        <v>100</v>
      </c>
      <c r="F17" s="162" t="s">
        <v>101</v>
      </c>
      <c r="G17" s="162" t="s">
        <v>38</v>
      </c>
      <c r="H17" s="162" t="s">
        <v>91</v>
      </c>
      <c r="I17" s="162" t="s">
        <v>13</v>
      </c>
      <c r="J17" s="162" t="s">
        <v>113</v>
      </c>
      <c r="K17" s="162" t="s">
        <v>114</v>
      </c>
      <c r="L17" s="162" t="s">
        <v>13</v>
      </c>
      <c r="M17" s="166">
        <v>793475130.64999998</v>
      </c>
      <c r="N17" s="165"/>
      <c r="O17" s="165"/>
      <c r="P17" s="165">
        <v>793475130.64999998</v>
      </c>
      <c r="Q17" s="166">
        <v>793349088</v>
      </c>
      <c r="R17" s="166">
        <v>770704359.50999999</v>
      </c>
      <c r="S17" s="167"/>
    </row>
    <row r="18" spans="1:19" s="168" customFormat="1" x14ac:dyDescent="0.2">
      <c r="A18" s="162" t="s">
        <v>29</v>
      </c>
      <c r="B18" s="162" t="s">
        <v>30</v>
      </c>
      <c r="C18" s="162" t="s">
        <v>31</v>
      </c>
      <c r="D18" s="162" t="s">
        <v>35</v>
      </c>
      <c r="E18" s="162" t="s">
        <v>100</v>
      </c>
      <c r="F18" s="162" t="s">
        <v>101</v>
      </c>
      <c r="G18" s="162" t="s">
        <v>38</v>
      </c>
      <c r="H18" s="162" t="s">
        <v>91</v>
      </c>
      <c r="I18" s="162" t="s">
        <v>13</v>
      </c>
      <c r="J18" s="162" t="s">
        <v>175</v>
      </c>
      <c r="K18" s="162" t="s">
        <v>114</v>
      </c>
      <c r="L18" s="162" t="s">
        <v>13</v>
      </c>
      <c r="M18" s="166">
        <v>52000000</v>
      </c>
      <c r="N18" s="165"/>
      <c r="O18" s="165"/>
      <c r="P18" s="165">
        <v>52000000</v>
      </c>
      <c r="Q18" s="166">
        <v>52000000</v>
      </c>
      <c r="R18" s="166">
        <v>52000000</v>
      </c>
      <c r="S18" s="167"/>
    </row>
    <row r="19" spans="1:19" s="168" customFormat="1" x14ac:dyDescent="0.2">
      <c r="A19" s="162" t="s">
        <v>29</v>
      </c>
      <c r="B19" s="162" t="s">
        <v>30</v>
      </c>
      <c r="C19" s="162" t="s">
        <v>31</v>
      </c>
      <c r="D19" s="162" t="s">
        <v>35</v>
      </c>
      <c r="E19" s="162" t="s">
        <v>100</v>
      </c>
      <c r="F19" s="162" t="s">
        <v>101</v>
      </c>
      <c r="G19" s="162" t="s">
        <v>82</v>
      </c>
      <c r="H19" s="162" t="s">
        <v>83</v>
      </c>
      <c r="I19" s="162" t="s">
        <v>13</v>
      </c>
      <c r="J19" s="162" t="s">
        <v>113</v>
      </c>
      <c r="K19" s="162" t="s">
        <v>114</v>
      </c>
      <c r="L19" s="162" t="s">
        <v>12</v>
      </c>
      <c r="M19" s="166">
        <v>203592</v>
      </c>
      <c r="N19" s="165"/>
      <c r="O19" s="165"/>
      <c r="P19" s="165">
        <v>143712</v>
      </c>
      <c r="Q19" s="166">
        <v>56622.04</v>
      </c>
      <c r="R19" s="166">
        <v>56622.04</v>
      </c>
      <c r="S19" s="167"/>
    </row>
    <row r="20" spans="1:19" s="168" customFormat="1" x14ac:dyDescent="0.2">
      <c r="A20" s="162" t="s">
        <v>29</v>
      </c>
      <c r="B20" s="162" t="s">
        <v>30</v>
      </c>
      <c r="C20" s="162" t="s">
        <v>31</v>
      </c>
      <c r="D20" s="162" t="s">
        <v>35</v>
      </c>
      <c r="E20" s="162" t="s">
        <v>100</v>
      </c>
      <c r="F20" s="162" t="s">
        <v>101</v>
      </c>
      <c r="G20" s="162" t="s">
        <v>108</v>
      </c>
      <c r="H20" s="162" t="s">
        <v>109</v>
      </c>
      <c r="I20" s="162" t="s">
        <v>13</v>
      </c>
      <c r="J20" s="162" t="s">
        <v>113</v>
      </c>
      <c r="K20" s="162" t="s">
        <v>114</v>
      </c>
      <c r="L20" s="162" t="s">
        <v>14</v>
      </c>
      <c r="M20" s="166">
        <v>17332083</v>
      </c>
      <c r="N20" s="165"/>
      <c r="O20" s="165"/>
      <c r="P20" s="165">
        <v>1185944.43</v>
      </c>
      <c r="Q20" s="166"/>
      <c r="R20" s="166"/>
      <c r="S20" s="167"/>
    </row>
    <row r="21" spans="1:19" s="168" customFormat="1" x14ac:dyDescent="0.2">
      <c r="A21" s="162" t="s">
        <v>29</v>
      </c>
      <c r="B21" s="162" t="s">
        <v>30</v>
      </c>
      <c r="C21" s="162" t="s">
        <v>31</v>
      </c>
      <c r="D21" s="162" t="s">
        <v>117</v>
      </c>
      <c r="E21" s="162" t="s">
        <v>100</v>
      </c>
      <c r="F21" s="162" t="s">
        <v>101</v>
      </c>
      <c r="G21" s="162" t="s">
        <v>39</v>
      </c>
      <c r="H21" s="162" t="s">
        <v>40</v>
      </c>
      <c r="I21" s="162" t="s">
        <v>13</v>
      </c>
      <c r="J21" s="162" t="s">
        <v>113</v>
      </c>
      <c r="K21" s="162" t="s">
        <v>114</v>
      </c>
      <c r="L21" s="162" t="s">
        <v>14</v>
      </c>
      <c r="M21" s="166">
        <v>3000</v>
      </c>
      <c r="N21" s="165"/>
      <c r="O21" s="165"/>
      <c r="P21" s="165">
        <v>516.35</v>
      </c>
      <c r="Q21" s="166">
        <v>516.35</v>
      </c>
      <c r="R21" s="166">
        <v>516.35</v>
      </c>
      <c r="S21" s="167"/>
    </row>
    <row r="22" spans="1:19" s="168" customFormat="1" x14ac:dyDescent="0.2">
      <c r="A22" s="162" t="s">
        <v>29</v>
      </c>
      <c r="B22" s="162" t="s">
        <v>30</v>
      </c>
      <c r="C22" s="162" t="s">
        <v>31</v>
      </c>
      <c r="D22" s="162" t="s">
        <v>117</v>
      </c>
      <c r="E22" s="162" t="s">
        <v>100</v>
      </c>
      <c r="F22" s="162" t="s">
        <v>101</v>
      </c>
      <c r="G22" s="162" t="s">
        <v>39</v>
      </c>
      <c r="H22" s="162" t="s">
        <v>40</v>
      </c>
      <c r="I22" s="162" t="s">
        <v>13</v>
      </c>
      <c r="J22" s="162" t="s">
        <v>113</v>
      </c>
      <c r="K22" s="162" t="s">
        <v>114</v>
      </c>
      <c r="L22" s="162" t="s">
        <v>12</v>
      </c>
      <c r="M22" s="166">
        <v>94425095.599999994</v>
      </c>
      <c r="N22" s="165"/>
      <c r="O22" s="165"/>
      <c r="P22" s="165">
        <v>83415834.239999995</v>
      </c>
      <c r="Q22" s="166">
        <v>49618013.359999999</v>
      </c>
      <c r="R22" s="166">
        <v>46952955.700000003</v>
      </c>
      <c r="S22" s="167"/>
    </row>
    <row r="23" spans="1:19" s="168" customFormat="1" x14ac:dyDescent="0.2">
      <c r="A23" s="162" t="s">
        <v>29</v>
      </c>
      <c r="B23" s="162" t="s">
        <v>30</v>
      </c>
      <c r="C23" s="162" t="s">
        <v>31</v>
      </c>
      <c r="D23" s="162" t="s">
        <v>117</v>
      </c>
      <c r="E23" s="162" t="s">
        <v>100</v>
      </c>
      <c r="F23" s="162" t="s">
        <v>101</v>
      </c>
      <c r="G23" s="162" t="s">
        <v>93</v>
      </c>
      <c r="H23" s="162" t="s">
        <v>94</v>
      </c>
      <c r="I23" s="162" t="s">
        <v>13</v>
      </c>
      <c r="J23" s="162" t="s">
        <v>113</v>
      </c>
      <c r="K23" s="162" t="s">
        <v>114</v>
      </c>
      <c r="L23" s="162" t="s">
        <v>12</v>
      </c>
      <c r="M23" s="166">
        <v>83154273.930000007</v>
      </c>
      <c r="N23" s="165"/>
      <c r="O23" s="165"/>
      <c r="P23" s="165">
        <v>82746518.739999995</v>
      </c>
      <c r="Q23" s="166">
        <v>55247779.009999998</v>
      </c>
      <c r="R23" s="166">
        <v>55247779.009999998</v>
      </c>
      <c r="S23" s="167"/>
    </row>
    <row r="24" spans="1:19" s="168" customFormat="1" x14ac:dyDescent="0.2">
      <c r="A24" s="162" t="s">
        <v>29</v>
      </c>
      <c r="B24" s="162" t="s">
        <v>30</v>
      </c>
      <c r="C24" s="162" t="s">
        <v>31</v>
      </c>
      <c r="D24" s="162" t="s">
        <v>90</v>
      </c>
      <c r="E24" s="162" t="s">
        <v>100</v>
      </c>
      <c r="F24" s="162" t="s">
        <v>101</v>
      </c>
      <c r="G24" s="162" t="s">
        <v>36</v>
      </c>
      <c r="H24" s="162" t="s">
        <v>37</v>
      </c>
      <c r="I24" s="162" t="s">
        <v>13</v>
      </c>
      <c r="J24" s="162" t="s">
        <v>113</v>
      </c>
      <c r="K24" s="162" t="s">
        <v>114</v>
      </c>
      <c r="L24" s="162" t="s">
        <v>13</v>
      </c>
      <c r="M24" s="166">
        <v>148010262.97999999</v>
      </c>
      <c r="N24" s="165"/>
      <c r="O24" s="165"/>
      <c r="P24" s="165">
        <v>148010262.97999999</v>
      </c>
      <c r="Q24" s="166">
        <v>148010262.97999999</v>
      </c>
      <c r="R24" s="166">
        <v>148010262.97999999</v>
      </c>
      <c r="S24" s="167"/>
    </row>
    <row r="25" spans="1:19" s="168" customFormat="1" x14ac:dyDescent="0.2">
      <c r="A25" s="162" t="s">
        <v>29</v>
      </c>
      <c r="B25" s="162" t="s">
        <v>30</v>
      </c>
      <c r="C25" s="162" t="s">
        <v>42</v>
      </c>
      <c r="D25" s="162" t="s">
        <v>43</v>
      </c>
      <c r="E25" s="162" t="s">
        <v>100</v>
      </c>
      <c r="F25" s="162" t="s">
        <v>101</v>
      </c>
      <c r="G25" s="162" t="s">
        <v>44</v>
      </c>
      <c r="H25" s="162" t="s">
        <v>92</v>
      </c>
      <c r="I25" s="162" t="s">
        <v>41</v>
      </c>
      <c r="J25" s="162" t="s">
        <v>118</v>
      </c>
      <c r="K25" s="162" t="s">
        <v>119</v>
      </c>
      <c r="L25" s="162" t="s">
        <v>13</v>
      </c>
      <c r="M25" s="166">
        <v>217938049.09999999</v>
      </c>
      <c r="N25" s="165"/>
      <c r="O25" s="165"/>
      <c r="P25" s="165">
        <v>217938049.09999999</v>
      </c>
      <c r="Q25" s="166">
        <v>217911545.09999999</v>
      </c>
      <c r="R25" s="166">
        <v>212060362.22</v>
      </c>
      <c r="S25" s="167"/>
    </row>
    <row r="26" spans="1:19" s="168" customFormat="1" x14ac:dyDescent="0.2">
      <c r="A26" s="162" t="s">
        <v>29</v>
      </c>
      <c r="B26" s="162" t="s">
        <v>30</v>
      </c>
      <c r="C26" s="162" t="s">
        <v>98</v>
      </c>
      <c r="D26" s="162" t="s">
        <v>90</v>
      </c>
      <c r="E26" s="162" t="s">
        <v>110</v>
      </c>
      <c r="F26" s="162" t="s">
        <v>111</v>
      </c>
      <c r="G26" s="162" t="s">
        <v>112</v>
      </c>
      <c r="H26" s="162" t="s">
        <v>137</v>
      </c>
      <c r="I26" s="162" t="s">
        <v>13</v>
      </c>
      <c r="J26" s="162" t="s">
        <v>113</v>
      </c>
      <c r="K26" s="162" t="s">
        <v>114</v>
      </c>
      <c r="L26" s="162" t="s">
        <v>13</v>
      </c>
      <c r="M26" s="166">
        <v>1198869.58</v>
      </c>
      <c r="N26" s="165"/>
      <c r="O26" s="165"/>
      <c r="P26" s="165">
        <v>1198869.58</v>
      </c>
      <c r="Q26" s="166">
        <v>1198869.58</v>
      </c>
      <c r="R26" s="166">
        <v>1198869.58</v>
      </c>
      <c r="S26" s="167"/>
    </row>
    <row r="27" spans="1:19" s="168" customFormat="1" x14ac:dyDescent="0.2">
      <c r="A27" s="162" t="s">
        <v>156</v>
      </c>
      <c r="B27" s="162" t="s">
        <v>157</v>
      </c>
      <c r="C27" s="162" t="s">
        <v>31</v>
      </c>
      <c r="D27" s="162" t="s">
        <v>32</v>
      </c>
      <c r="E27" s="162" t="s">
        <v>100</v>
      </c>
      <c r="F27" s="162" t="s">
        <v>101</v>
      </c>
      <c r="G27" s="162" t="s">
        <v>33</v>
      </c>
      <c r="H27" s="162" t="s">
        <v>34</v>
      </c>
      <c r="I27" s="162" t="s">
        <v>13</v>
      </c>
      <c r="J27" s="162" t="s">
        <v>113</v>
      </c>
      <c r="K27" s="162" t="s">
        <v>114</v>
      </c>
      <c r="L27" s="162" t="s">
        <v>12</v>
      </c>
      <c r="M27" s="166">
        <v>679059</v>
      </c>
      <c r="N27" s="165"/>
      <c r="O27" s="165"/>
      <c r="P27" s="165">
        <v>679059</v>
      </c>
      <c r="Q27" s="166"/>
      <c r="R27" s="166"/>
      <c r="S27" s="167"/>
    </row>
    <row r="28" spans="1:19" s="168" customFormat="1" x14ac:dyDescent="0.2">
      <c r="A28" s="162" t="s">
        <v>151</v>
      </c>
      <c r="B28" s="162" t="s">
        <v>152</v>
      </c>
      <c r="C28" s="162" t="s">
        <v>31</v>
      </c>
      <c r="D28" s="162" t="s">
        <v>35</v>
      </c>
      <c r="E28" s="162" t="s">
        <v>100</v>
      </c>
      <c r="F28" s="162" t="s">
        <v>101</v>
      </c>
      <c r="G28" s="162" t="s">
        <v>153</v>
      </c>
      <c r="H28" s="162" t="s">
        <v>154</v>
      </c>
      <c r="I28" s="162" t="s">
        <v>13</v>
      </c>
      <c r="J28" s="162" t="s">
        <v>113</v>
      </c>
      <c r="K28" s="162" t="s">
        <v>114</v>
      </c>
      <c r="L28" s="162" t="s">
        <v>12</v>
      </c>
      <c r="M28" s="166"/>
      <c r="N28" s="165">
        <v>10724.6</v>
      </c>
      <c r="O28" s="165"/>
      <c r="P28" s="165">
        <v>10724.6</v>
      </c>
      <c r="Q28" s="165">
        <v>10724.6</v>
      </c>
      <c r="R28" s="165">
        <v>10724.6</v>
      </c>
      <c r="S28" s="171"/>
    </row>
    <row r="29" spans="1:19" s="168" customFormat="1" x14ac:dyDescent="0.2">
      <c r="A29" s="162" t="s">
        <v>176</v>
      </c>
      <c r="B29" s="162" t="s">
        <v>177</v>
      </c>
      <c r="C29" s="162" t="s">
        <v>31</v>
      </c>
      <c r="D29" s="162" t="s">
        <v>35</v>
      </c>
      <c r="E29" s="162" t="s">
        <v>100</v>
      </c>
      <c r="F29" s="162" t="s">
        <v>101</v>
      </c>
      <c r="G29" s="162" t="s">
        <v>153</v>
      </c>
      <c r="H29" s="162" t="s">
        <v>154</v>
      </c>
      <c r="I29" s="162" t="s">
        <v>13</v>
      </c>
      <c r="J29" s="162" t="s">
        <v>113</v>
      </c>
      <c r="K29" s="162" t="s">
        <v>114</v>
      </c>
      <c r="L29" s="162" t="s">
        <v>12</v>
      </c>
      <c r="M29" s="166"/>
      <c r="N29" s="165">
        <v>10118.6</v>
      </c>
      <c r="O29" s="165"/>
      <c r="P29" s="165">
        <v>10118.6</v>
      </c>
      <c r="Q29" s="166"/>
      <c r="R29" s="166"/>
      <c r="S29" s="167"/>
    </row>
    <row r="30" spans="1:19" s="168" customFormat="1" x14ac:dyDescent="0.2">
      <c r="A30" s="162" t="s">
        <v>144</v>
      </c>
      <c r="B30" s="162" t="s">
        <v>145</v>
      </c>
      <c r="C30" s="162" t="s">
        <v>98</v>
      </c>
      <c r="D30" s="162" t="s">
        <v>90</v>
      </c>
      <c r="E30" s="162" t="s">
        <v>146</v>
      </c>
      <c r="F30" s="162" t="s">
        <v>147</v>
      </c>
      <c r="G30" s="162" t="s">
        <v>148</v>
      </c>
      <c r="H30" s="162" t="s">
        <v>149</v>
      </c>
      <c r="I30" s="162" t="s">
        <v>41</v>
      </c>
      <c r="J30" s="162" t="s">
        <v>113</v>
      </c>
      <c r="K30" s="162" t="s">
        <v>114</v>
      </c>
      <c r="L30" s="162" t="s">
        <v>12</v>
      </c>
      <c r="M30" s="166">
        <v>35276155</v>
      </c>
      <c r="N30" s="165"/>
      <c r="O30" s="165"/>
      <c r="P30" s="165">
        <v>35228701.439999998</v>
      </c>
      <c r="Q30" s="166">
        <v>35208180.509999998</v>
      </c>
      <c r="R30" s="166">
        <v>33585785.399999999</v>
      </c>
      <c r="S30" s="167"/>
    </row>
    <row r="31" spans="1:19" s="168" customFormat="1" x14ac:dyDescent="0.2">
      <c r="A31" s="162" t="s">
        <v>158</v>
      </c>
      <c r="B31" s="162" t="s">
        <v>159</v>
      </c>
      <c r="C31" s="162" t="s">
        <v>104</v>
      </c>
      <c r="D31" s="162" t="s">
        <v>160</v>
      </c>
      <c r="E31" s="162" t="s">
        <v>161</v>
      </c>
      <c r="F31" s="162" t="s">
        <v>162</v>
      </c>
      <c r="G31" s="162" t="s">
        <v>163</v>
      </c>
      <c r="H31" s="162" t="s">
        <v>164</v>
      </c>
      <c r="I31" s="162" t="s">
        <v>13</v>
      </c>
      <c r="J31" s="162" t="s">
        <v>113</v>
      </c>
      <c r="K31" s="162" t="s">
        <v>114</v>
      </c>
      <c r="L31" s="162" t="s">
        <v>12</v>
      </c>
      <c r="M31" s="165"/>
      <c r="N31" s="165">
        <v>55074.26</v>
      </c>
      <c r="O31" s="165"/>
      <c r="P31" s="165">
        <v>54800.11</v>
      </c>
      <c r="Q31" s="165">
        <v>32306</v>
      </c>
      <c r="R31" s="165">
        <v>22943.439999999999</v>
      </c>
      <c r="S31" s="171"/>
    </row>
    <row r="32" spans="1:19" s="168" customFormat="1" x14ac:dyDescent="0.2">
      <c r="A32" s="162" t="s">
        <v>102</v>
      </c>
      <c r="B32" s="162" t="s">
        <v>103</v>
      </c>
      <c r="C32" s="162" t="s">
        <v>104</v>
      </c>
      <c r="D32" s="162" t="s">
        <v>105</v>
      </c>
      <c r="E32" s="162" t="s">
        <v>139</v>
      </c>
      <c r="F32" s="162" t="s">
        <v>165</v>
      </c>
      <c r="G32" s="162" t="s">
        <v>106</v>
      </c>
      <c r="H32" s="162" t="s">
        <v>107</v>
      </c>
      <c r="I32" s="162" t="s">
        <v>13</v>
      </c>
      <c r="J32" s="162" t="s">
        <v>113</v>
      </c>
      <c r="K32" s="162" t="s">
        <v>114</v>
      </c>
      <c r="L32" s="162" t="s">
        <v>12</v>
      </c>
      <c r="M32" s="165"/>
      <c r="N32" s="165">
        <v>88628.3</v>
      </c>
      <c r="O32" s="165"/>
      <c r="P32" s="165">
        <v>88628.3</v>
      </c>
      <c r="Q32" s="165">
        <v>82718.05</v>
      </c>
      <c r="R32" s="165">
        <v>81538.320000000007</v>
      </c>
      <c r="S32" s="171"/>
    </row>
    <row r="33" spans="1:19" s="168" customFormat="1" x14ac:dyDescent="0.2">
      <c r="A33" s="162" t="s">
        <v>102</v>
      </c>
      <c r="B33" s="162" t="s">
        <v>103</v>
      </c>
      <c r="C33" s="162" t="s">
        <v>104</v>
      </c>
      <c r="D33" s="162" t="s">
        <v>105</v>
      </c>
      <c r="E33" s="162" t="s">
        <v>139</v>
      </c>
      <c r="F33" s="162" t="s">
        <v>165</v>
      </c>
      <c r="G33" s="162" t="s">
        <v>106</v>
      </c>
      <c r="H33" s="162" t="s">
        <v>107</v>
      </c>
      <c r="I33" s="162" t="s">
        <v>13</v>
      </c>
      <c r="J33" s="162" t="s">
        <v>175</v>
      </c>
      <c r="K33" s="162" t="s">
        <v>114</v>
      </c>
      <c r="L33" s="162" t="s">
        <v>12</v>
      </c>
      <c r="M33" s="165"/>
      <c r="N33" s="165">
        <v>36622.910000000003</v>
      </c>
      <c r="O33" s="165"/>
      <c r="P33" s="165">
        <v>28049.27</v>
      </c>
      <c r="Q33" s="165"/>
      <c r="R33" s="165"/>
      <c r="S33" s="171"/>
    </row>
    <row r="34" spans="1:19" s="168" customFormat="1" x14ac:dyDescent="0.2">
      <c r="A34" s="160"/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71"/>
      <c r="N34" s="171"/>
      <c r="O34" s="167"/>
      <c r="P34" s="171"/>
      <c r="Q34" s="167"/>
      <c r="R34" s="167"/>
      <c r="S34" s="167"/>
    </row>
    <row r="35" spans="1:19" x14ac:dyDescent="0.2">
      <c r="M35" s="170">
        <f t="shared" ref="M35:R35" si="0">SUM(M10:M34)</f>
        <v>1663438947.4399998</v>
      </c>
      <c r="N35" s="170">
        <f t="shared" si="0"/>
        <v>207131.17</v>
      </c>
      <c r="O35" s="170">
        <f t="shared" si="0"/>
        <v>125786.96</v>
      </c>
      <c r="P35" s="170">
        <f t="shared" si="0"/>
        <v>1593538503.3199995</v>
      </c>
      <c r="Q35" s="170">
        <f t="shared" si="0"/>
        <v>1438891270.4999995</v>
      </c>
      <c r="R35" s="170">
        <f t="shared" si="0"/>
        <v>1400601102.6899998</v>
      </c>
      <c r="S35" s="171"/>
    </row>
    <row r="36" spans="1:19" x14ac:dyDescent="0.2">
      <c r="M36" s="74"/>
      <c r="N36" s="74"/>
      <c r="O36" s="74"/>
      <c r="P36" s="74"/>
      <c r="Q36" s="74"/>
      <c r="R36" s="74"/>
      <c r="S36" s="74"/>
    </row>
    <row r="37" spans="1:19" x14ac:dyDescent="0.2">
      <c r="M37" s="171"/>
      <c r="N37" s="171"/>
      <c r="O37" s="171"/>
      <c r="P37" s="171"/>
      <c r="Q37" s="171"/>
      <c r="R37" s="171"/>
      <c r="S37" s="171"/>
    </row>
    <row r="38" spans="1:19" x14ac:dyDescent="0.2">
      <c r="M38" s="171"/>
      <c r="N38" s="171"/>
      <c r="O38" s="171"/>
      <c r="P38" s="171"/>
      <c r="Q38" s="171"/>
      <c r="R38" s="171"/>
      <c r="S38" s="171"/>
    </row>
    <row r="39" spans="1:19" x14ac:dyDescent="0.2">
      <c r="P39" s="171"/>
    </row>
    <row r="40" spans="1:19" x14ac:dyDescent="0.2">
      <c r="M40" s="170"/>
      <c r="N40" s="170"/>
      <c r="O40" s="170"/>
      <c r="P40" s="170"/>
      <c r="Q40" s="170"/>
      <c r="R40" s="170"/>
      <c r="S40" s="170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showGridLines="0" tabSelected="1" view="pageBreakPreview" zoomScale="115" zoomScaleNormal="85" zoomScaleSheetLayoutView="115" workbookViewId="0"/>
  </sheetViews>
  <sheetFormatPr defaultRowHeight="25.5" customHeight="1" x14ac:dyDescent="0.2"/>
  <cols>
    <col min="1" max="1" width="17.7109375" style="92" customWidth="1"/>
    <col min="2" max="2" width="35.7109375" style="92" customWidth="1"/>
    <col min="3" max="4" width="15.7109375" style="92" customWidth="1"/>
    <col min="5" max="6" width="55.7109375" style="92" customWidth="1"/>
    <col min="7" max="8" width="8.7109375" style="92" customWidth="1"/>
    <col min="9" max="9" width="35.7109375" style="92" customWidth="1"/>
    <col min="10" max="10" width="8.7109375" style="92" customWidth="1"/>
    <col min="11" max="19" width="16.7109375" style="92" customWidth="1"/>
    <col min="20" max="20" width="8.7109375" style="92" customWidth="1"/>
    <col min="21" max="21" width="16.7109375" style="92" customWidth="1"/>
    <col min="22" max="22" width="8.7109375" style="92" customWidth="1"/>
    <col min="23" max="23" width="16.7109375" style="92" customWidth="1"/>
    <col min="24" max="24" width="8.7109375" style="92" customWidth="1"/>
    <col min="25" max="16384" width="9.140625" style="92"/>
  </cols>
  <sheetData>
    <row r="1" spans="1:24" ht="12.75" x14ac:dyDescent="0.2">
      <c r="A1" s="88" t="s">
        <v>45</v>
      </c>
      <c r="B1" s="88"/>
      <c r="C1" s="88"/>
      <c r="D1" s="88"/>
      <c r="E1" s="89"/>
      <c r="F1" s="89"/>
      <c r="G1" s="89"/>
      <c r="H1" s="90"/>
      <c r="I1" s="90"/>
      <c r="J1" s="90"/>
      <c r="K1" s="89"/>
      <c r="L1" s="89"/>
      <c r="M1" s="89"/>
      <c r="N1" s="89"/>
      <c r="O1" s="89"/>
      <c r="P1" s="89"/>
      <c r="Q1" s="89"/>
      <c r="R1" s="89"/>
      <c r="S1" s="89"/>
      <c r="T1" s="89"/>
      <c r="U1" s="91"/>
      <c r="V1" s="89"/>
      <c r="W1" s="91"/>
      <c r="X1" s="89"/>
    </row>
    <row r="2" spans="1:24" ht="12.75" x14ac:dyDescent="0.2">
      <c r="A2" s="88" t="s">
        <v>46</v>
      </c>
      <c r="B2" s="88" t="s">
        <v>47</v>
      </c>
      <c r="C2" s="88"/>
      <c r="D2" s="88"/>
      <c r="E2" s="89"/>
      <c r="F2" s="89"/>
      <c r="G2" s="89"/>
      <c r="H2" s="90"/>
      <c r="I2" s="90"/>
      <c r="J2" s="90"/>
      <c r="K2" s="89"/>
      <c r="L2" s="89"/>
      <c r="M2" s="89"/>
      <c r="N2" s="89"/>
      <c r="O2" s="89"/>
      <c r="P2" s="89"/>
      <c r="Q2" s="89"/>
      <c r="R2" s="89"/>
      <c r="S2" s="89"/>
      <c r="T2" s="89"/>
      <c r="U2" s="91"/>
      <c r="V2" s="89"/>
      <c r="W2" s="91"/>
      <c r="X2" s="89"/>
    </row>
    <row r="3" spans="1:24" ht="12.75" x14ac:dyDescent="0.2">
      <c r="A3" s="88" t="s">
        <v>48</v>
      </c>
      <c r="B3" s="93" t="s">
        <v>81</v>
      </c>
      <c r="C3" s="93"/>
      <c r="D3" s="93"/>
      <c r="E3" s="89"/>
      <c r="F3" s="89"/>
      <c r="G3" s="89"/>
      <c r="H3" s="90"/>
      <c r="I3" s="90"/>
      <c r="J3" s="90"/>
      <c r="K3" s="89"/>
      <c r="L3" s="89"/>
      <c r="M3" s="89"/>
      <c r="N3" s="89"/>
      <c r="O3" s="89"/>
      <c r="P3" s="89"/>
      <c r="Q3" s="89"/>
      <c r="R3" s="89"/>
      <c r="S3" s="89"/>
      <c r="T3" s="89"/>
      <c r="U3" s="91"/>
      <c r="V3" s="89"/>
      <c r="W3" s="91"/>
      <c r="X3" s="89"/>
    </row>
    <row r="4" spans="1:24" ht="12.75" x14ac:dyDescent="0.2">
      <c r="A4" s="94" t="s">
        <v>49</v>
      </c>
      <c r="B4" s="95">
        <v>45536</v>
      </c>
      <c r="C4" s="96"/>
      <c r="D4" s="94"/>
      <c r="E4" s="89"/>
      <c r="F4" s="89"/>
      <c r="G4" s="89"/>
      <c r="H4" s="90"/>
      <c r="I4" s="90"/>
      <c r="J4" s="90"/>
      <c r="K4" s="89"/>
      <c r="L4" s="89"/>
      <c r="M4" s="89"/>
      <c r="N4" s="89"/>
      <c r="O4" s="89"/>
      <c r="P4" s="89"/>
      <c r="Q4" s="89"/>
      <c r="R4" s="89"/>
      <c r="S4" s="89"/>
      <c r="T4" s="89"/>
      <c r="U4" s="91"/>
      <c r="V4" s="89"/>
      <c r="W4" s="91"/>
      <c r="X4" s="89"/>
    </row>
    <row r="5" spans="1:24" s="97" customFormat="1" ht="12.75" x14ac:dyDescent="0.2">
      <c r="A5" s="210" t="s">
        <v>50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</row>
    <row r="6" spans="1:24" s="97" customFormat="1" ht="13.5" thickBot="1" x14ac:dyDescent="0.25">
      <c r="A6" s="98"/>
      <c r="B6" s="98"/>
      <c r="C6" s="98"/>
      <c r="D6" s="98"/>
      <c r="E6" s="98"/>
      <c r="F6" s="98"/>
      <c r="G6" s="98"/>
      <c r="H6" s="99"/>
      <c r="I6" s="99"/>
      <c r="J6" s="99"/>
      <c r="K6" s="98"/>
      <c r="L6" s="98"/>
      <c r="M6" s="98"/>
      <c r="N6" s="98"/>
      <c r="O6" s="98"/>
      <c r="P6" s="98"/>
      <c r="Q6" s="98"/>
      <c r="R6" s="98"/>
      <c r="S6" s="98"/>
      <c r="T6" s="98"/>
      <c r="U6" s="100"/>
      <c r="V6" s="98"/>
      <c r="W6" s="100"/>
      <c r="X6" s="98"/>
    </row>
    <row r="7" spans="1:24" s="97" customFormat="1" ht="28.5" customHeight="1" thickBot="1" x14ac:dyDescent="0.25">
      <c r="A7" s="211" t="s">
        <v>51</v>
      </c>
      <c r="B7" s="212"/>
      <c r="C7" s="212"/>
      <c r="D7" s="212"/>
      <c r="E7" s="212"/>
      <c r="F7" s="212"/>
      <c r="G7" s="212"/>
      <c r="H7" s="212"/>
      <c r="I7" s="212"/>
      <c r="J7" s="213"/>
      <c r="K7" s="214" t="s">
        <v>3</v>
      </c>
      <c r="L7" s="216" t="s">
        <v>52</v>
      </c>
      <c r="M7" s="217"/>
      <c r="N7" s="214" t="s">
        <v>53</v>
      </c>
      <c r="O7" s="214" t="s">
        <v>54</v>
      </c>
      <c r="P7" s="211" t="s">
        <v>55</v>
      </c>
      <c r="Q7" s="213"/>
      <c r="R7" s="214" t="s">
        <v>6</v>
      </c>
      <c r="S7" s="211" t="s">
        <v>56</v>
      </c>
      <c r="T7" s="212"/>
      <c r="U7" s="212"/>
      <c r="V7" s="212"/>
      <c r="W7" s="212"/>
      <c r="X7" s="213"/>
    </row>
    <row r="8" spans="1:24" s="97" customFormat="1" ht="28.5" customHeight="1" x14ac:dyDescent="0.2">
      <c r="A8" s="218" t="s">
        <v>17</v>
      </c>
      <c r="B8" s="219"/>
      <c r="C8" s="221" t="s">
        <v>57</v>
      </c>
      <c r="D8" s="221" t="s">
        <v>58</v>
      </c>
      <c r="E8" s="223" t="s">
        <v>59</v>
      </c>
      <c r="F8" s="224"/>
      <c r="G8" s="221" t="s">
        <v>0</v>
      </c>
      <c r="H8" s="225" t="s">
        <v>2</v>
      </c>
      <c r="I8" s="226"/>
      <c r="J8" s="221" t="s">
        <v>1</v>
      </c>
      <c r="K8" s="215"/>
      <c r="L8" s="191" t="s">
        <v>60</v>
      </c>
      <c r="M8" s="191" t="s">
        <v>61</v>
      </c>
      <c r="N8" s="215"/>
      <c r="O8" s="215"/>
      <c r="P8" s="102" t="s">
        <v>4</v>
      </c>
      <c r="Q8" s="102" t="s">
        <v>5</v>
      </c>
      <c r="R8" s="215"/>
      <c r="S8" s="192" t="s">
        <v>7</v>
      </c>
      <c r="T8" s="104" t="s">
        <v>8</v>
      </c>
      <c r="U8" s="192" t="s">
        <v>9</v>
      </c>
      <c r="V8" s="105" t="s">
        <v>8</v>
      </c>
      <c r="W8" s="106" t="s">
        <v>10</v>
      </c>
      <c r="X8" s="105" t="s">
        <v>8</v>
      </c>
    </row>
    <row r="9" spans="1:24" s="97" customFormat="1" ht="28.5" customHeight="1" thickBot="1" x14ac:dyDescent="0.25">
      <c r="A9" s="190" t="s">
        <v>62</v>
      </c>
      <c r="B9" s="190" t="s">
        <v>63</v>
      </c>
      <c r="C9" s="222"/>
      <c r="D9" s="222"/>
      <c r="E9" s="109" t="s">
        <v>64</v>
      </c>
      <c r="F9" s="109" t="s">
        <v>65</v>
      </c>
      <c r="G9" s="222"/>
      <c r="H9" s="109" t="s">
        <v>62</v>
      </c>
      <c r="I9" s="109" t="s">
        <v>63</v>
      </c>
      <c r="J9" s="222"/>
      <c r="K9" s="190" t="s">
        <v>66</v>
      </c>
      <c r="L9" s="110" t="s">
        <v>67</v>
      </c>
      <c r="M9" s="110" t="s">
        <v>68</v>
      </c>
      <c r="N9" s="110" t="s">
        <v>69</v>
      </c>
      <c r="O9" s="110" t="s">
        <v>70</v>
      </c>
      <c r="P9" s="110" t="s">
        <v>11</v>
      </c>
      <c r="Q9" s="110" t="s">
        <v>71</v>
      </c>
      <c r="R9" s="190" t="s">
        <v>72</v>
      </c>
      <c r="S9" s="111" t="s">
        <v>73</v>
      </c>
      <c r="T9" s="112" t="s">
        <v>74</v>
      </c>
      <c r="U9" s="111" t="s">
        <v>75</v>
      </c>
      <c r="V9" s="112" t="s">
        <v>76</v>
      </c>
      <c r="W9" s="113" t="s">
        <v>77</v>
      </c>
      <c r="X9" s="112" t="s">
        <v>78</v>
      </c>
    </row>
    <row r="10" spans="1:24" s="97" customFormat="1" ht="28.5" customHeight="1" x14ac:dyDescent="0.2">
      <c r="A10" s="114" t="str">
        <f>+'Access-Set'!A10</f>
        <v>11101</v>
      </c>
      <c r="B10" s="115" t="str">
        <f>+'Access-Set'!B10</f>
        <v>SUPERIOR TRIBUNAL DE JUSTICA</v>
      </c>
      <c r="C10" s="116" t="str">
        <f>CONCATENATE('Access-Set'!C10,".",'Access-Set'!D10)</f>
        <v>02.128</v>
      </c>
      <c r="D10" s="116" t="str">
        <f>CONCATENATE('Access-Set'!E10,".",'Access-Set'!G10)</f>
        <v>0033.20G2</v>
      </c>
      <c r="E10" s="115" t="str">
        <f>+'Access-Set'!F10</f>
        <v>PROGRAMA DE GESTAO E MANUTENCAO DO PODER JUDICIARIO</v>
      </c>
      <c r="F10" s="117" t="str">
        <f>+'Access-Set'!H10</f>
        <v>FORMACAO E APERFEICOAMENTO DE MAGISTRADOS</v>
      </c>
      <c r="G10" s="114" t="str">
        <f>IF('Access-Set'!I10="1","F","S")</f>
        <v>F</v>
      </c>
      <c r="H10" s="114" t="str">
        <f>+'Access-Set'!J10</f>
        <v>1000</v>
      </c>
      <c r="I10" s="118" t="str">
        <f>+'Access-Set'!K10</f>
        <v>RECURSOS LIVRES DA UNIAO</v>
      </c>
      <c r="J10" s="114" t="str">
        <f>+'Access-Set'!L10</f>
        <v>3</v>
      </c>
      <c r="K10" s="119"/>
      <c r="L10" s="120"/>
      <c r="M10" s="120"/>
      <c r="N10" s="121">
        <f>K10+L10-M10</f>
        <v>0</v>
      </c>
      <c r="O10" s="119">
        <v>0</v>
      </c>
      <c r="P10" s="122">
        <f>'Access-Set'!M10</f>
        <v>0</v>
      </c>
      <c r="Q10" s="122">
        <f>'Access-Set'!N10-'Access-Set'!O10</f>
        <v>5962.5</v>
      </c>
      <c r="R10" s="122">
        <f>N10-O10+P10+Q10</f>
        <v>5962.5</v>
      </c>
      <c r="S10" s="122">
        <f>'Access-Set'!P10</f>
        <v>5962.5</v>
      </c>
      <c r="T10" s="123">
        <f>IF(R10&gt;0,S10/R10,0)</f>
        <v>1</v>
      </c>
      <c r="U10" s="122">
        <f>'Access-Set'!Q10</f>
        <v>5962.5</v>
      </c>
      <c r="V10" s="123">
        <f>IF(R10&gt;0,U10/R10,0)</f>
        <v>1</v>
      </c>
      <c r="W10" s="122">
        <f>'Access-Set'!R10</f>
        <v>5962.5</v>
      </c>
      <c r="X10" s="123">
        <f>IF(R10&gt;0,W10/R10,0)</f>
        <v>1</v>
      </c>
    </row>
    <row r="11" spans="1:24" s="97" customFormat="1" ht="28.5" customHeight="1" x14ac:dyDescent="0.2">
      <c r="A11" s="124" t="str">
        <f>+'Access-Set'!A11</f>
        <v>12101</v>
      </c>
      <c r="B11" s="125" t="str">
        <f>+'Access-Set'!B11</f>
        <v>JUSTICA FEDERAL DE PRIMEIRO GRAU</v>
      </c>
      <c r="C11" s="124" t="str">
        <f>CONCATENATE('Access-Set'!C11,".",'Access-Set'!D11)</f>
        <v>02.061</v>
      </c>
      <c r="D11" s="124" t="str">
        <f>CONCATENATE('Access-Set'!E11,".",'Access-Set'!G11)</f>
        <v>0033.4224</v>
      </c>
      <c r="E11" s="125" t="str">
        <f>+'Access-Set'!F11</f>
        <v>PROGRAMA DE GESTAO E MANUTENCAO DO PODER JUDICIARIO</v>
      </c>
      <c r="F11" s="126" t="str">
        <f>+'Access-Set'!H11</f>
        <v>ASSISTENCIA JURIDICA A PESSOAS CARENTES</v>
      </c>
      <c r="G11" s="124" t="str">
        <f>IF('Access-Set'!I11="1","F","S")</f>
        <v>F</v>
      </c>
      <c r="H11" s="124" t="str">
        <f>+'Access-Set'!J11</f>
        <v>1000</v>
      </c>
      <c r="I11" s="125" t="str">
        <f>+'Access-Set'!K11</f>
        <v>RECURSOS LIVRES DA UNIAO</v>
      </c>
      <c r="J11" s="124" t="str">
        <f>+'Access-Set'!L11</f>
        <v>3</v>
      </c>
      <c r="K11" s="127"/>
      <c r="L11" s="127"/>
      <c r="M11" s="127"/>
      <c r="N11" s="128">
        <f t="shared" ref="N11:N32" si="0">K11+L11-M11</f>
        <v>0</v>
      </c>
      <c r="O11" s="127">
        <v>0</v>
      </c>
      <c r="P11" s="129">
        <f>'Access-Set'!M11</f>
        <v>3870638</v>
      </c>
      <c r="Q11" s="129">
        <f>'Access-Set'!N11-'Access-Set'!O11</f>
        <v>0</v>
      </c>
      <c r="R11" s="129">
        <f t="shared" ref="R11:R32" si="1">N11-O11+P11+Q11</f>
        <v>3870638</v>
      </c>
      <c r="S11" s="129">
        <f>'Access-Set'!P11</f>
        <v>3841646.22</v>
      </c>
      <c r="T11" s="130">
        <f t="shared" ref="T11:T35" si="2">IF(R11&gt;0,S11/R11,0)</f>
        <v>0.9925098187947311</v>
      </c>
      <c r="U11" s="129">
        <f>'Access-Set'!Q11</f>
        <v>3834509.74</v>
      </c>
      <c r="V11" s="130">
        <f t="shared" ref="V11:V35" si="3">IF(R11&gt;0,U11/R11,0)</f>
        <v>0.99066607107148752</v>
      </c>
      <c r="W11" s="129">
        <f>'Access-Set'!R11</f>
        <v>3677628.35</v>
      </c>
      <c r="X11" s="130">
        <f t="shared" ref="X11:X35" si="4">IF(R11&gt;0,W11/R11,0)</f>
        <v>0.95013492607678629</v>
      </c>
    </row>
    <row r="12" spans="1:24" s="97" customFormat="1" ht="28.5" customHeight="1" x14ac:dyDescent="0.2">
      <c r="A12" s="124" t="str">
        <f>+'Access-Set'!A12</f>
        <v>12101</v>
      </c>
      <c r="B12" s="125" t="str">
        <f>+'Access-Set'!B12</f>
        <v>JUSTICA FEDERAL DE PRIMEIRO GRAU</v>
      </c>
      <c r="C12" s="124" t="str">
        <f>CONCATENATE('Access-Set'!C12,".",'Access-Set'!D12)</f>
        <v>02.061</v>
      </c>
      <c r="D12" s="124" t="str">
        <f>CONCATENATE('Access-Set'!E12,".",'Access-Set'!G12)</f>
        <v>0033.4257</v>
      </c>
      <c r="E12" s="125" t="str">
        <f>+'Access-Set'!F12</f>
        <v>PROGRAMA DE GESTAO E MANUTENCAO DO PODER JUDICIARIO</v>
      </c>
      <c r="F12" s="125" t="str">
        <f>+'Access-Set'!H12</f>
        <v>JULGAMENTO DE CAUSAS NA JUSTICA FEDERAL</v>
      </c>
      <c r="G12" s="124" t="str">
        <f>IF('Access-Set'!I12="1","F","S")</f>
        <v>F</v>
      </c>
      <c r="H12" s="124" t="str">
        <f>+'Access-Set'!J12</f>
        <v>1000</v>
      </c>
      <c r="I12" s="125" t="str">
        <f>+'Access-Set'!K12</f>
        <v>RECURSOS LIVRES DA UNIAO</v>
      </c>
      <c r="J12" s="124" t="str">
        <f>+'Access-Set'!L12</f>
        <v>4</v>
      </c>
      <c r="K12" s="129"/>
      <c r="L12" s="129"/>
      <c r="M12" s="129"/>
      <c r="N12" s="127">
        <f t="shared" si="0"/>
        <v>0</v>
      </c>
      <c r="O12" s="129">
        <v>0</v>
      </c>
      <c r="P12" s="129">
        <f>'Access-Set'!M12</f>
        <v>28556015</v>
      </c>
      <c r="Q12" s="129">
        <f>'Access-Set'!N12-'Access-Set'!O12</f>
        <v>0</v>
      </c>
      <c r="R12" s="129">
        <f t="shared" si="1"/>
        <v>28556015</v>
      </c>
      <c r="S12" s="129">
        <f>'Access-Set'!P12</f>
        <v>7752906</v>
      </c>
      <c r="T12" s="130">
        <f t="shared" si="2"/>
        <v>0.2714981764787559</v>
      </c>
      <c r="U12" s="129">
        <f>'Access-Set'!Q12</f>
        <v>677275.64</v>
      </c>
      <c r="V12" s="130">
        <f t="shared" si="3"/>
        <v>2.3717442367221057E-2</v>
      </c>
      <c r="W12" s="129">
        <f>'Access-Set'!R12</f>
        <v>661705.04</v>
      </c>
      <c r="X12" s="130">
        <f t="shared" si="4"/>
        <v>2.3172177210300529E-2</v>
      </c>
    </row>
    <row r="13" spans="1:24" s="97" customFormat="1" ht="28.5" customHeight="1" x14ac:dyDescent="0.2">
      <c r="A13" s="124" t="str">
        <f>+'Access-Set'!A13</f>
        <v>12101</v>
      </c>
      <c r="B13" s="125" t="str">
        <f>+'Access-Set'!B13</f>
        <v>JUSTICA FEDERAL DE PRIMEIRO GRAU</v>
      </c>
      <c r="C13" s="124" t="str">
        <f>CONCATENATE('Access-Set'!C13,".",'Access-Set'!D13)</f>
        <v>02.061</v>
      </c>
      <c r="D13" s="124" t="str">
        <f>CONCATENATE('Access-Set'!E13,".",'Access-Set'!G13)</f>
        <v>0033.4257</v>
      </c>
      <c r="E13" s="125" t="str">
        <f>+'Access-Set'!F13</f>
        <v>PROGRAMA DE GESTAO E MANUTENCAO DO PODER JUDICIARIO</v>
      </c>
      <c r="F13" s="125" t="str">
        <f>+'Access-Set'!H13</f>
        <v>JULGAMENTO DE CAUSAS NA JUSTICA FEDERAL</v>
      </c>
      <c r="G13" s="124" t="str">
        <f>IF('Access-Set'!I13="1","F","S")</f>
        <v>F</v>
      </c>
      <c r="H13" s="124" t="str">
        <f>+'Access-Set'!J13</f>
        <v>1000</v>
      </c>
      <c r="I13" s="125" t="str">
        <f>+'Access-Set'!K13</f>
        <v>RECURSOS LIVRES DA UNIAO</v>
      </c>
      <c r="J13" s="124" t="str">
        <f>+'Access-Set'!L13</f>
        <v>3</v>
      </c>
      <c r="K13" s="129"/>
      <c r="L13" s="129"/>
      <c r="M13" s="129"/>
      <c r="N13" s="127">
        <f t="shared" si="0"/>
        <v>0</v>
      </c>
      <c r="O13" s="129">
        <v>0</v>
      </c>
      <c r="P13" s="129">
        <f>'Access-Set'!M13</f>
        <v>143073281.09999999</v>
      </c>
      <c r="Q13" s="129">
        <f>'Access-Set'!N13-'Access-Set'!O13</f>
        <v>-125786.96</v>
      </c>
      <c r="R13" s="129">
        <f>N13-O13+P13+Q13</f>
        <v>142947494.13999999</v>
      </c>
      <c r="S13" s="129">
        <f>'Access-Set'!P13</f>
        <v>130399010.31</v>
      </c>
      <c r="T13" s="130">
        <f t="shared" si="2"/>
        <v>0.9122161328850561</v>
      </c>
      <c r="U13" s="129">
        <f>'Access-Set'!Q13</f>
        <v>89020254.780000001</v>
      </c>
      <c r="V13" s="130">
        <f t="shared" si="3"/>
        <v>0.62274792094512199</v>
      </c>
      <c r="W13" s="129">
        <f>'Access-Set'!R13</f>
        <v>80586592.230000004</v>
      </c>
      <c r="X13" s="130">
        <f t="shared" si="4"/>
        <v>0.56374959711483341</v>
      </c>
    </row>
    <row r="14" spans="1:24" s="97" customFormat="1" ht="28.5" customHeight="1" x14ac:dyDescent="0.2">
      <c r="A14" s="124" t="str">
        <f>+'Access-Set'!A14</f>
        <v>12101</v>
      </c>
      <c r="B14" s="125" t="str">
        <f>+'Access-Set'!B14</f>
        <v>JUSTICA FEDERAL DE PRIMEIRO GRAU</v>
      </c>
      <c r="C14" s="124" t="str">
        <f>CONCATENATE('Access-Set'!C14,".",'Access-Set'!D14)</f>
        <v>02.061</v>
      </c>
      <c r="D14" s="124" t="str">
        <f>CONCATENATE('Access-Set'!E14,".",'Access-Set'!G14)</f>
        <v>0033.4257</v>
      </c>
      <c r="E14" s="125" t="str">
        <f>+'Access-Set'!F14</f>
        <v>PROGRAMA DE GESTAO E MANUTENCAO DO PODER JUDICIARIO</v>
      </c>
      <c r="F14" s="125" t="str">
        <f>+'Access-Set'!H14</f>
        <v>JULGAMENTO DE CAUSAS NA JUSTICA FEDERAL</v>
      </c>
      <c r="G14" s="124" t="str">
        <f>IF('Access-Set'!I14="1","F","S")</f>
        <v>F</v>
      </c>
      <c r="H14" s="124" t="str">
        <f>+'Access-Set'!J14</f>
        <v>1027</v>
      </c>
      <c r="I14" s="125" t="str">
        <f>+'Access-Set'!K14</f>
        <v>SERV.AFETOS AS ATIVID.ESPECIFICAS DA JUSTICA</v>
      </c>
      <c r="J14" s="124" t="str">
        <f>+'Access-Set'!L14</f>
        <v>3</v>
      </c>
      <c r="K14" s="129"/>
      <c r="L14" s="129"/>
      <c r="M14" s="129"/>
      <c r="N14" s="127">
        <f t="shared" si="0"/>
        <v>0</v>
      </c>
      <c r="O14" s="129">
        <v>0</v>
      </c>
      <c r="P14" s="129">
        <f>'Access-Set'!M14</f>
        <v>12298670</v>
      </c>
      <c r="Q14" s="129">
        <f>'Access-Set'!N14-'Access-Set'!O14</f>
        <v>0</v>
      </c>
      <c r="R14" s="129">
        <f t="shared" si="1"/>
        <v>12298670</v>
      </c>
      <c r="S14" s="129">
        <f>'Access-Set'!P14</f>
        <v>11971968.08</v>
      </c>
      <c r="T14" s="130">
        <f t="shared" si="2"/>
        <v>0.9734359959247626</v>
      </c>
      <c r="U14" s="129">
        <f>'Access-Set'!Q14</f>
        <v>8043329.4299999997</v>
      </c>
      <c r="V14" s="130">
        <f t="shared" si="3"/>
        <v>0.65399993901779618</v>
      </c>
      <c r="W14" s="129">
        <f>'Access-Set'!R14</f>
        <v>7912845.5700000003</v>
      </c>
      <c r="X14" s="130">
        <f t="shared" si="4"/>
        <v>0.64339034789940708</v>
      </c>
    </row>
    <row r="15" spans="1:24" s="97" customFormat="1" ht="28.5" customHeight="1" x14ac:dyDescent="0.2">
      <c r="A15" s="124" t="str">
        <f>+'Access-Set'!A15</f>
        <v>12101</v>
      </c>
      <c r="B15" s="125" t="str">
        <f>+'Access-Set'!B15</f>
        <v>JUSTICA FEDERAL DE PRIMEIRO GRAU</v>
      </c>
      <c r="C15" s="124" t="str">
        <f>CONCATENATE('Access-Set'!C15,".",'Access-Set'!D15)</f>
        <v>02.061</v>
      </c>
      <c r="D15" s="124" t="str">
        <f>CONCATENATE('Access-Set'!E15,".",'Access-Set'!G15)</f>
        <v>0033.4257</v>
      </c>
      <c r="E15" s="125" t="str">
        <f>+'Access-Set'!F15</f>
        <v>PROGRAMA DE GESTAO E MANUTENCAO DO PODER JUDICIARIO</v>
      </c>
      <c r="F15" s="125" t="str">
        <f>+'Access-Set'!H15</f>
        <v>JULGAMENTO DE CAUSAS NA JUSTICA FEDERAL</v>
      </c>
      <c r="G15" s="124" t="str">
        <f>IF('Access-Set'!I15="1","F","S")</f>
        <v>F</v>
      </c>
      <c r="H15" s="124" t="str">
        <f>+'Access-Set'!J15</f>
        <v>3000</v>
      </c>
      <c r="I15" s="125" t="str">
        <f>+'Access-Set'!K15</f>
        <v>RECURSOS LIVRES DA UNIAO</v>
      </c>
      <c r="J15" s="124" t="str">
        <f>+'Access-Set'!L15</f>
        <v>4</v>
      </c>
      <c r="K15" s="127"/>
      <c r="L15" s="127"/>
      <c r="M15" s="127"/>
      <c r="N15" s="127">
        <f t="shared" si="0"/>
        <v>0</v>
      </c>
      <c r="O15" s="127">
        <v>0</v>
      </c>
      <c r="P15" s="129">
        <f>'Access-Set'!M15</f>
        <v>6596895</v>
      </c>
      <c r="Q15" s="129">
        <f>'Access-Set'!N15-'Access-Set'!O15</f>
        <v>0</v>
      </c>
      <c r="R15" s="129">
        <f t="shared" si="1"/>
        <v>6596895</v>
      </c>
      <c r="S15" s="129">
        <f>'Access-Set'!P15</f>
        <v>6551043.7999999998</v>
      </c>
      <c r="T15" s="130">
        <f t="shared" si="2"/>
        <v>0.99304957862752097</v>
      </c>
      <c r="U15" s="129">
        <f>'Access-Set'!Q15</f>
        <v>0</v>
      </c>
      <c r="V15" s="130">
        <f t="shared" si="3"/>
        <v>0</v>
      </c>
      <c r="W15" s="129">
        <f>'Access-Set'!R15</f>
        <v>0</v>
      </c>
      <c r="X15" s="130">
        <f t="shared" si="4"/>
        <v>0</v>
      </c>
    </row>
    <row r="16" spans="1:24" s="97" customFormat="1" ht="28.5" customHeight="1" x14ac:dyDescent="0.2">
      <c r="A16" s="124" t="str">
        <f>+'Access-Set'!A16</f>
        <v>12101</v>
      </c>
      <c r="B16" s="125" t="str">
        <f>+'Access-Set'!B16</f>
        <v>JUSTICA FEDERAL DE PRIMEIRO GRAU</v>
      </c>
      <c r="C16" s="124" t="str">
        <f>CONCATENATE('Access-Set'!C16,".",'Access-Set'!D16)</f>
        <v>02.061</v>
      </c>
      <c r="D16" s="124" t="str">
        <f>CONCATENATE('Access-Set'!E16,".",'Access-Set'!G16)</f>
        <v>0033.4257</v>
      </c>
      <c r="E16" s="125" t="str">
        <f>+'Access-Set'!F16</f>
        <v>PROGRAMA DE GESTAO E MANUTENCAO DO PODER JUDICIARIO</v>
      </c>
      <c r="F16" s="125" t="str">
        <f>+'Access-Set'!H16</f>
        <v>JULGAMENTO DE CAUSAS NA JUSTICA FEDERAL</v>
      </c>
      <c r="G16" s="124" t="str">
        <f>IF('Access-Set'!I16="1","F","S")</f>
        <v>F</v>
      </c>
      <c r="H16" s="124" t="str">
        <f>+'Access-Set'!J16</f>
        <v>3000</v>
      </c>
      <c r="I16" s="125" t="str">
        <f>+'Access-Set'!K16</f>
        <v>RECURSOS LIVRES DA UNIAO</v>
      </c>
      <c r="J16" s="124" t="str">
        <f>+'Access-Set'!L16</f>
        <v>3</v>
      </c>
      <c r="K16" s="129"/>
      <c r="L16" s="129"/>
      <c r="M16" s="129"/>
      <c r="N16" s="127">
        <f t="shared" si="0"/>
        <v>0</v>
      </c>
      <c r="O16" s="129">
        <v>0</v>
      </c>
      <c r="P16" s="129">
        <f>'Access-Set'!M16</f>
        <v>25093195.5</v>
      </c>
      <c r="Q16" s="129">
        <f>'Access-Set'!N16-'Access-Set'!O16</f>
        <v>0</v>
      </c>
      <c r="R16" s="129">
        <f t="shared" si="1"/>
        <v>25093195.5</v>
      </c>
      <c r="S16" s="129">
        <f>'Access-Set'!P16</f>
        <v>25093195.5</v>
      </c>
      <c r="T16" s="130">
        <f t="shared" si="2"/>
        <v>1</v>
      </c>
      <c r="U16" s="129">
        <f>'Access-Set'!Q16</f>
        <v>90311.49</v>
      </c>
      <c r="V16" s="130">
        <f t="shared" si="3"/>
        <v>3.5990430154660856E-3</v>
      </c>
      <c r="W16" s="129">
        <f>'Access-Set'!R16</f>
        <v>76063.17</v>
      </c>
      <c r="X16" s="130">
        <f t="shared" si="4"/>
        <v>3.0312269316197693E-3</v>
      </c>
    </row>
    <row r="17" spans="1:24" s="97" customFormat="1" ht="28.5" customHeight="1" x14ac:dyDescent="0.2">
      <c r="A17" s="124" t="str">
        <f>+'Access-Set'!A17</f>
        <v>12101</v>
      </c>
      <c r="B17" s="125" t="str">
        <f>+'Access-Set'!B17</f>
        <v>JUSTICA FEDERAL DE PRIMEIRO GRAU</v>
      </c>
      <c r="C17" s="124" t="str">
        <f>CONCATENATE('Access-Set'!C17,".",'Access-Set'!D17)</f>
        <v>02.122</v>
      </c>
      <c r="D17" s="124" t="str">
        <f>CONCATENATE('Access-Set'!E17,".",'Access-Set'!G17)</f>
        <v>0033.20TP</v>
      </c>
      <c r="E17" s="125" t="str">
        <f>+'Access-Set'!F17</f>
        <v>PROGRAMA DE GESTAO E MANUTENCAO DO PODER JUDICIARIO</v>
      </c>
      <c r="F17" s="125" t="str">
        <f>+'Access-Set'!H17</f>
        <v>ATIVOS CIVIS DA UNIAO</v>
      </c>
      <c r="G17" s="124" t="str">
        <f>IF('Access-Set'!I17="1","F","S")</f>
        <v>F</v>
      </c>
      <c r="H17" s="124" t="str">
        <f>+'Access-Set'!J17</f>
        <v>1000</v>
      </c>
      <c r="I17" s="125" t="str">
        <f>+'Access-Set'!K17</f>
        <v>RECURSOS LIVRES DA UNIAO</v>
      </c>
      <c r="J17" s="124" t="str">
        <f>+'Access-Set'!L17</f>
        <v>1</v>
      </c>
      <c r="K17" s="129"/>
      <c r="L17" s="129"/>
      <c r="M17" s="129"/>
      <c r="N17" s="127">
        <f t="shared" si="0"/>
        <v>0</v>
      </c>
      <c r="O17" s="129">
        <v>0</v>
      </c>
      <c r="P17" s="129">
        <f>'Access-Set'!M17</f>
        <v>897058843.14999998</v>
      </c>
      <c r="Q17" s="129">
        <f>'Access-Set'!N17-'Access-Set'!O17</f>
        <v>0</v>
      </c>
      <c r="R17" s="129">
        <f t="shared" si="1"/>
        <v>897058843.14999998</v>
      </c>
      <c r="S17" s="129">
        <f>'Access-Set'!P17</f>
        <v>897058843.14999998</v>
      </c>
      <c r="T17" s="130">
        <f t="shared" si="2"/>
        <v>1</v>
      </c>
      <c r="U17" s="129">
        <f>'Access-Set'!Q17</f>
        <v>897010388.01999998</v>
      </c>
      <c r="V17" s="130">
        <f t="shared" si="3"/>
        <v>0.99994598444642735</v>
      </c>
      <c r="W17" s="129">
        <f>'Access-Set'!R17</f>
        <v>871833782.67999995</v>
      </c>
      <c r="X17" s="130">
        <f t="shared" si="4"/>
        <v>0.97188026107471071</v>
      </c>
    </row>
    <row r="18" spans="1:24" s="97" customFormat="1" ht="28.5" customHeight="1" x14ac:dyDescent="0.2">
      <c r="A18" s="124" t="str">
        <f>+'Access-Set'!A18</f>
        <v>12101</v>
      </c>
      <c r="B18" s="125" t="str">
        <f>+'Access-Set'!B18</f>
        <v>JUSTICA FEDERAL DE PRIMEIRO GRAU</v>
      </c>
      <c r="C18" s="124" t="str">
        <f>CONCATENATE('Access-Set'!C18,".",'Access-Set'!D18)</f>
        <v>02.122</v>
      </c>
      <c r="D18" s="124" t="str">
        <f>CONCATENATE('Access-Set'!E18,".",'Access-Set'!G18)</f>
        <v>0033.20TP</v>
      </c>
      <c r="E18" s="125" t="str">
        <f>+'Access-Set'!F18</f>
        <v>PROGRAMA DE GESTAO E MANUTENCAO DO PODER JUDICIARIO</v>
      </c>
      <c r="F18" s="125" t="str">
        <f>+'Access-Set'!H18</f>
        <v>ATIVOS CIVIS DA UNIAO</v>
      </c>
      <c r="G18" s="124" t="str">
        <f>IF('Access-Set'!I18="1","F","S")</f>
        <v>F</v>
      </c>
      <c r="H18" s="124" t="str">
        <f>+'Access-Set'!J18</f>
        <v>3000</v>
      </c>
      <c r="I18" s="125" t="str">
        <f>+'Access-Set'!K18</f>
        <v>RECURSOS LIVRES DA UNIAO</v>
      </c>
      <c r="J18" s="124" t="str">
        <f>+'Access-Set'!L18</f>
        <v>1</v>
      </c>
      <c r="K18" s="129"/>
      <c r="L18" s="129"/>
      <c r="M18" s="129"/>
      <c r="N18" s="127">
        <f t="shared" si="0"/>
        <v>0</v>
      </c>
      <c r="O18" s="129">
        <v>0</v>
      </c>
      <c r="P18" s="129">
        <f>'Access-Set'!M18</f>
        <v>52000000</v>
      </c>
      <c r="Q18" s="129">
        <f>'Access-Set'!N18-'Access-Set'!O18</f>
        <v>0</v>
      </c>
      <c r="R18" s="129">
        <f t="shared" si="1"/>
        <v>52000000</v>
      </c>
      <c r="S18" s="129">
        <f>'Access-Set'!P18</f>
        <v>52000000</v>
      </c>
      <c r="T18" s="130">
        <f t="shared" si="2"/>
        <v>1</v>
      </c>
      <c r="U18" s="129">
        <f>'Access-Set'!Q18</f>
        <v>52000000</v>
      </c>
      <c r="V18" s="130">
        <f t="shared" si="3"/>
        <v>1</v>
      </c>
      <c r="W18" s="129">
        <f>'Access-Set'!R18</f>
        <v>52000000</v>
      </c>
      <c r="X18" s="130">
        <f t="shared" si="4"/>
        <v>1</v>
      </c>
    </row>
    <row r="19" spans="1:24" s="97" customFormat="1" ht="28.5" customHeight="1" x14ac:dyDescent="0.2">
      <c r="A19" s="124" t="str">
        <f>+'Access-Set'!A19</f>
        <v>12101</v>
      </c>
      <c r="B19" s="125" t="str">
        <f>+'Access-Set'!B19</f>
        <v>JUSTICA FEDERAL DE PRIMEIRO GRAU</v>
      </c>
      <c r="C19" s="124" t="str">
        <f>CONCATENATE('Access-Set'!C19,".",'Access-Set'!D19)</f>
        <v>02.122</v>
      </c>
      <c r="D19" s="124" t="str">
        <f>CONCATENATE('Access-Set'!E19,".",'Access-Set'!G19)</f>
        <v>0033.216H</v>
      </c>
      <c r="E19" s="125" t="str">
        <f>+'Access-Set'!F19</f>
        <v>PROGRAMA DE GESTAO E MANUTENCAO DO PODER JUDICIARIO</v>
      </c>
      <c r="F19" s="125" t="str">
        <f>+'Access-Set'!H19</f>
        <v>AJUDA DE CUSTO PARA MORADIA OU AUXILIO-MORADIA A AGENTES PUB</v>
      </c>
      <c r="G19" s="124" t="str">
        <f>IF('Access-Set'!I19="1","F","S")</f>
        <v>F</v>
      </c>
      <c r="H19" s="124" t="str">
        <f>+'Access-Set'!J19</f>
        <v>1000</v>
      </c>
      <c r="I19" s="125" t="str">
        <f>+'Access-Set'!K19</f>
        <v>RECURSOS LIVRES DA UNIAO</v>
      </c>
      <c r="J19" s="124" t="str">
        <f>+'Access-Set'!L19</f>
        <v>3</v>
      </c>
      <c r="K19" s="129"/>
      <c r="L19" s="129"/>
      <c r="M19" s="129"/>
      <c r="N19" s="127">
        <f t="shared" si="0"/>
        <v>0</v>
      </c>
      <c r="O19" s="129">
        <v>0</v>
      </c>
      <c r="P19" s="129">
        <f>'Access-Set'!M19</f>
        <v>203592</v>
      </c>
      <c r="Q19" s="129">
        <f>'Access-Set'!N19-'Access-Set'!O19</f>
        <v>0</v>
      </c>
      <c r="R19" s="129">
        <f t="shared" si="1"/>
        <v>203592</v>
      </c>
      <c r="S19" s="129">
        <f>'Access-Set'!P19</f>
        <v>143712</v>
      </c>
      <c r="T19" s="130">
        <f t="shared" si="2"/>
        <v>0.70588235294117652</v>
      </c>
      <c r="U19" s="129">
        <f>'Access-Set'!Q19</f>
        <v>65412.6</v>
      </c>
      <c r="V19" s="130">
        <f t="shared" si="3"/>
        <v>0.32129258517034065</v>
      </c>
      <c r="W19" s="129">
        <f>'Access-Set'!R19</f>
        <v>65412.6</v>
      </c>
      <c r="X19" s="130">
        <f t="shared" si="4"/>
        <v>0.32129258517034065</v>
      </c>
    </row>
    <row r="20" spans="1:24" s="97" customFormat="1" ht="28.5" customHeight="1" x14ac:dyDescent="0.2">
      <c r="A20" s="124" t="str">
        <f>+'Access-Set'!A20</f>
        <v>12101</v>
      </c>
      <c r="B20" s="125" t="str">
        <f>+'Access-Set'!B20</f>
        <v>JUSTICA FEDERAL DE PRIMEIRO GRAU</v>
      </c>
      <c r="C20" s="124" t="str">
        <f>CONCATENATE('Access-Set'!C20,".",'Access-Set'!D20)</f>
        <v>02.122</v>
      </c>
      <c r="D20" s="124" t="str">
        <f>CONCATENATE('Access-Set'!E20,".",'Access-Set'!G20)</f>
        <v>0033.219Z</v>
      </c>
      <c r="E20" s="125" t="str">
        <f>+'Access-Set'!F20</f>
        <v>PROGRAMA DE GESTAO E MANUTENCAO DO PODER JUDICIARIO</v>
      </c>
      <c r="F20" s="125" t="str">
        <f>+'Access-Set'!H20</f>
        <v>CONSERVACAO E RECUPERACAO DE ATIVOS DE INFRAESTRUTURA DA UNI</v>
      </c>
      <c r="G20" s="124" t="str">
        <f>IF('Access-Set'!I20="1","F","S")</f>
        <v>F</v>
      </c>
      <c r="H20" s="124" t="str">
        <f>+'Access-Set'!J20</f>
        <v>1000</v>
      </c>
      <c r="I20" s="125" t="str">
        <f>+'Access-Set'!K20</f>
        <v>RECURSOS LIVRES DA UNIAO</v>
      </c>
      <c r="J20" s="124" t="str">
        <f>+'Access-Set'!L20</f>
        <v>4</v>
      </c>
      <c r="K20" s="129"/>
      <c r="L20" s="129"/>
      <c r="M20" s="129"/>
      <c r="N20" s="127">
        <f t="shared" si="0"/>
        <v>0</v>
      </c>
      <c r="O20" s="129">
        <v>0</v>
      </c>
      <c r="P20" s="129">
        <f>'Access-Set'!M20</f>
        <v>17332083</v>
      </c>
      <c r="Q20" s="129">
        <f>'Access-Set'!N20-'Access-Set'!O20</f>
        <v>0</v>
      </c>
      <c r="R20" s="129">
        <f t="shared" si="1"/>
        <v>17332083</v>
      </c>
      <c r="S20" s="129">
        <f>'Access-Set'!P20</f>
        <v>7910085.1900000004</v>
      </c>
      <c r="T20" s="130">
        <f t="shared" si="2"/>
        <v>0.45638398973741356</v>
      </c>
      <c r="U20" s="129">
        <f>'Access-Set'!Q20</f>
        <v>35831.730000000003</v>
      </c>
      <c r="V20" s="130">
        <f t="shared" si="3"/>
        <v>2.0673643208378358E-3</v>
      </c>
      <c r="W20" s="129">
        <f>'Access-Set'!R20</f>
        <v>0</v>
      </c>
      <c r="X20" s="130">
        <f t="shared" si="4"/>
        <v>0</v>
      </c>
    </row>
    <row r="21" spans="1:24" s="97" customFormat="1" ht="28.5" customHeight="1" x14ac:dyDescent="0.2">
      <c r="A21" s="124" t="str">
        <f>+'Access-Set'!A21</f>
        <v>12101</v>
      </c>
      <c r="B21" s="125" t="str">
        <f>+'Access-Set'!B21</f>
        <v>JUSTICA FEDERAL DE PRIMEIRO GRAU</v>
      </c>
      <c r="C21" s="124" t="str">
        <f>CONCATENATE('Access-Set'!C21,".",'Access-Set'!D21)</f>
        <v>02.331</v>
      </c>
      <c r="D21" s="124" t="str">
        <f>CONCATENATE('Access-Set'!E21,".",'Access-Set'!G21)</f>
        <v>0033.2004</v>
      </c>
      <c r="E21" s="125" t="str">
        <f>+'Access-Set'!F21</f>
        <v>PROGRAMA DE GESTAO E MANUTENCAO DO PODER JUDICIARIO</v>
      </c>
      <c r="F21" s="125" t="str">
        <f>+'Access-Set'!H21</f>
        <v>ASSISTENCIA MEDICA E ODONTOLOGICA AOS SERVIDORES CIVIS, EMPR</v>
      </c>
      <c r="G21" s="124" t="str">
        <f>IF('Access-Set'!I21="1","F","S")</f>
        <v>F</v>
      </c>
      <c r="H21" s="124" t="str">
        <f>+'Access-Set'!J21</f>
        <v>1000</v>
      </c>
      <c r="I21" s="125" t="str">
        <f>+'Access-Set'!K21</f>
        <v>RECURSOS LIVRES DA UNIAO</v>
      </c>
      <c r="J21" s="124" t="str">
        <f>+'Access-Set'!L21</f>
        <v>4</v>
      </c>
      <c r="K21" s="129"/>
      <c r="L21" s="129"/>
      <c r="M21" s="129"/>
      <c r="N21" s="127">
        <f t="shared" si="0"/>
        <v>0</v>
      </c>
      <c r="O21" s="129">
        <v>0</v>
      </c>
      <c r="P21" s="129">
        <f>'Access-Set'!M21</f>
        <v>3000</v>
      </c>
      <c r="Q21" s="129">
        <f>'Access-Set'!N21-'Access-Set'!O21</f>
        <v>0</v>
      </c>
      <c r="R21" s="129">
        <f t="shared" si="1"/>
        <v>3000</v>
      </c>
      <c r="S21" s="129">
        <f>'Access-Set'!P21</f>
        <v>516.35</v>
      </c>
      <c r="T21" s="130">
        <f t="shared" si="2"/>
        <v>0.17211666666666667</v>
      </c>
      <c r="U21" s="129">
        <f>'Access-Set'!Q21</f>
        <v>516.35</v>
      </c>
      <c r="V21" s="130">
        <f t="shared" si="3"/>
        <v>0.17211666666666667</v>
      </c>
      <c r="W21" s="129">
        <f>'Access-Set'!R21</f>
        <v>516.35</v>
      </c>
      <c r="X21" s="130">
        <f t="shared" si="4"/>
        <v>0.17211666666666667</v>
      </c>
    </row>
    <row r="22" spans="1:24" s="97" customFormat="1" ht="28.5" customHeight="1" x14ac:dyDescent="0.2">
      <c r="A22" s="124" t="str">
        <f>+'Access-Set'!A22</f>
        <v>12101</v>
      </c>
      <c r="B22" s="125" t="str">
        <f>+'Access-Set'!B22</f>
        <v>JUSTICA FEDERAL DE PRIMEIRO GRAU</v>
      </c>
      <c r="C22" s="124" t="str">
        <f>CONCATENATE('Access-Set'!C22,".",'Access-Set'!D22)</f>
        <v>02.331</v>
      </c>
      <c r="D22" s="124" t="str">
        <f>CONCATENATE('Access-Set'!E22,".",'Access-Set'!G22)</f>
        <v>0033.2004</v>
      </c>
      <c r="E22" s="125" t="str">
        <f>+'Access-Set'!F22</f>
        <v>PROGRAMA DE GESTAO E MANUTENCAO DO PODER JUDICIARIO</v>
      </c>
      <c r="F22" s="125" t="str">
        <f>+'Access-Set'!H22</f>
        <v>ASSISTENCIA MEDICA E ODONTOLOGICA AOS SERVIDORES CIVIS, EMPR</v>
      </c>
      <c r="G22" s="124" t="str">
        <f>IF('Access-Set'!I22="1","F","S")</f>
        <v>F</v>
      </c>
      <c r="H22" s="124" t="str">
        <f>+'Access-Set'!J22</f>
        <v>1000</v>
      </c>
      <c r="I22" s="125" t="str">
        <f>+'Access-Set'!K22</f>
        <v>RECURSOS LIVRES DA UNIAO</v>
      </c>
      <c r="J22" s="124" t="str">
        <f>+'Access-Set'!L22</f>
        <v>3</v>
      </c>
      <c r="K22" s="129"/>
      <c r="L22" s="129"/>
      <c r="M22" s="129"/>
      <c r="N22" s="127">
        <f t="shared" si="0"/>
        <v>0</v>
      </c>
      <c r="O22" s="129">
        <v>0</v>
      </c>
      <c r="P22" s="129">
        <f>'Access-Set'!M22</f>
        <v>94425095.599999994</v>
      </c>
      <c r="Q22" s="129">
        <f>'Access-Set'!N22-'Access-Set'!O22</f>
        <v>0</v>
      </c>
      <c r="R22" s="129">
        <f t="shared" si="1"/>
        <v>94425095.599999994</v>
      </c>
      <c r="S22" s="129">
        <f>'Access-Set'!P22</f>
        <v>83415834.239999995</v>
      </c>
      <c r="T22" s="130">
        <f t="shared" si="2"/>
        <v>0.88340746397931103</v>
      </c>
      <c r="U22" s="129">
        <f>'Access-Set'!Q22</f>
        <v>56391944.32</v>
      </c>
      <c r="V22" s="130">
        <f t="shared" si="3"/>
        <v>0.59721352635834668</v>
      </c>
      <c r="W22" s="129">
        <f>'Access-Set'!R22</f>
        <v>53720847.130000003</v>
      </c>
      <c r="X22" s="130">
        <f t="shared" si="4"/>
        <v>0.56892552545109631</v>
      </c>
    </row>
    <row r="23" spans="1:24" s="97" customFormat="1" ht="28.5" customHeight="1" x14ac:dyDescent="0.2">
      <c r="A23" s="124" t="str">
        <f>+'Access-Set'!A23</f>
        <v>12101</v>
      </c>
      <c r="B23" s="125" t="str">
        <f>+'Access-Set'!B23</f>
        <v>JUSTICA FEDERAL DE PRIMEIRO GRAU</v>
      </c>
      <c r="C23" s="124" t="str">
        <f>CONCATENATE('Access-Set'!C23,".",'Access-Set'!D23)</f>
        <v>02.331</v>
      </c>
      <c r="D23" s="124" t="str">
        <f>CONCATENATE('Access-Set'!E23,".",'Access-Set'!G23)</f>
        <v>0033.212B</v>
      </c>
      <c r="E23" s="125" t="str">
        <f>+'Access-Set'!F23</f>
        <v>PROGRAMA DE GESTAO E MANUTENCAO DO PODER JUDICIARIO</v>
      </c>
      <c r="F23" s="125" t="str">
        <f>+'Access-Set'!H23</f>
        <v>BENEFICIOS OBRIGATORIOS AOS SERVIDORES CIVIS, EMPREGADOS, MI</v>
      </c>
      <c r="G23" s="124" t="str">
        <f>IF('Access-Set'!I23="1","F","S")</f>
        <v>F</v>
      </c>
      <c r="H23" s="124" t="str">
        <f>+'Access-Set'!J23</f>
        <v>1000</v>
      </c>
      <c r="I23" s="125" t="str">
        <f>+'Access-Set'!K23</f>
        <v>RECURSOS LIVRES DA UNIAO</v>
      </c>
      <c r="J23" s="124" t="str">
        <f>+'Access-Set'!L23</f>
        <v>3</v>
      </c>
      <c r="K23" s="129"/>
      <c r="L23" s="129"/>
      <c r="M23" s="129"/>
      <c r="N23" s="127">
        <f t="shared" si="0"/>
        <v>0</v>
      </c>
      <c r="O23" s="129">
        <v>0</v>
      </c>
      <c r="P23" s="129">
        <f>'Access-Set'!M23</f>
        <v>83177778.969999999</v>
      </c>
      <c r="Q23" s="129">
        <f>'Access-Set'!N23-'Access-Set'!O23</f>
        <v>0</v>
      </c>
      <c r="R23" s="129">
        <f t="shared" si="1"/>
        <v>83177778.969999999</v>
      </c>
      <c r="S23" s="129">
        <f>'Access-Set'!P23</f>
        <v>82220023.780000001</v>
      </c>
      <c r="T23" s="130">
        <f t="shared" si="2"/>
        <v>0.98848544404695593</v>
      </c>
      <c r="U23" s="129">
        <f>'Access-Set'!Q23</f>
        <v>62238439.609999999</v>
      </c>
      <c r="V23" s="130">
        <f t="shared" si="3"/>
        <v>0.74825801290567928</v>
      </c>
      <c r="W23" s="129">
        <f>'Access-Set'!R23</f>
        <v>62238439.609999999</v>
      </c>
      <c r="X23" s="130">
        <f t="shared" si="4"/>
        <v>0.74825801290567928</v>
      </c>
    </row>
    <row r="24" spans="1:24" s="97" customFormat="1" ht="28.5" customHeight="1" x14ac:dyDescent="0.2">
      <c r="A24" s="124" t="str">
        <f>+'Access-Set'!A24</f>
        <v>12101</v>
      </c>
      <c r="B24" s="125" t="str">
        <f>+'Access-Set'!B24</f>
        <v>JUSTICA FEDERAL DE PRIMEIRO GRAU</v>
      </c>
      <c r="C24" s="124" t="str">
        <f>CONCATENATE('Access-Set'!C24,".",'Access-Set'!D24)</f>
        <v>02.846</v>
      </c>
      <c r="D24" s="124" t="str">
        <f>CONCATENATE('Access-Set'!E24,".",'Access-Set'!G24)</f>
        <v>0033.09HB</v>
      </c>
      <c r="E24" s="125" t="str">
        <f>+'Access-Set'!F24</f>
        <v>PROGRAMA DE GESTAO E MANUTENCAO DO PODER JUDICIARIO</v>
      </c>
      <c r="F24" s="125" t="str">
        <f>+'Access-Set'!H24</f>
        <v>CONTRIBUICAO DA UNIAO, DE SUAS AUTARQUIAS E FUNDACOES PARA O</v>
      </c>
      <c r="G24" s="124" t="str">
        <f>IF('Access-Set'!I24="1","F","S")</f>
        <v>F</v>
      </c>
      <c r="H24" s="124" t="str">
        <f>+'Access-Set'!J24</f>
        <v>1000</v>
      </c>
      <c r="I24" s="125" t="str">
        <f>+'Access-Set'!K24</f>
        <v>RECURSOS LIVRES DA UNIAO</v>
      </c>
      <c r="J24" s="124" t="str">
        <f>+'Access-Set'!L24</f>
        <v>1</v>
      </c>
      <c r="K24" s="129"/>
      <c r="L24" s="129"/>
      <c r="M24" s="129"/>
      <c r="N24" s="127">
        <f t="shared" si="0"/>
        <v>0</v>
      </c>
      <c r="O24" s="129">
        <v>0</v>
      </c>
      <c r="P24" s="129">
        <f>'Access-Set'!M24</f>
        <v>166923516.47999999</v>
      </c>
      <c r="Q24" s="129">
        <f>'Access-Set'!N24-'Access-Set'!O24</f>
        <v>0</v>
      </c>
      <c r="R24" s="129">
        <f t="shared" si="1"/>
        <v>166923516.47999999</v>
      </c>
      <c r="S24" s="129">
        <f>'Access-Set'!P24</f>
        <v>166923516.47999999</v>
      </c>
      <c r="T24" s="130">
        <f t="shared" si="2"/>
        <v>1</v>
      </c>
      <c r="U24" s="129">
        <f>'Access-Set'!Q24</f>
        <v>166923516.47999999</v>
      </c>
      <c r="V24" s="130">
        <f t="shared" si="3"/>
        <v>1</v>
      </c>
      <c r="W24" s="129">
        <f>'Access-Set'!R24</f>
        <v>166923516.47999999</v>
      </c>
      <c r="X24" s="130">
        <f t="shared" si="4"/>
        <v>1</v>
      </c>
    </row>
    <row r="25" spans="1:24" s="97" customFormat="1" ht="28.5" customHeight="1" x14ac:dyDescent="0.2">
      <c r="A25" s="124" t="str">
        <f>+'Access-Set'!A25</f>
        <v>12101</v>
      </c>
      <c r="B25" s="125" t="str">
        <f>+'Access-Set'!B25</f>
        <v>JUSTICA FEDERAL DE PRIMEIRO GRAU</v>
      </c>
      <c r="C25" s="124" t="str">
        <f>CONCATENATE('Access-Set'!C25,".",'Access-Set'!D25)</f>
        <v>09.272</v>
      </c>
      <c r="D25" s="124" t="str">
        <f>CONCATENATE('Access-Set'!E25,".",'Access-Set'!G25)</f>
        <v>0033.0181</v>
      </c>
      <c r="E25" s="125" t="str">
        <f>+'Access-Set'!F25</f>
        <v>PROGRAMA DE GESTAO E MANUTENCAO DO PODER JUDICIARIO</v>
      </c>
      <c r="F25" s="125" t="str">
        <f>+'Access-Set'!H25</f>
        <v>APOSENTADORIAS E PENSOES CIVIS DA UNIAO</v>
      </c>
      <c r="G25" s="124" t="str">
        <f>IF('Access-Set'!I25="1","F","S")</f>
        <v>S</v>
      </c>
      <c r="H25" s="124" t="str">
        <f>+'Access-Set'!J25</f>
        <v>1056</v>
      </c>
      <c r="I25" s="125" t="str">
        <f>+'Access-Set'!K25</f>
        <v>BENEFICIOS DO RPPS DA UNIAO</v>
      </c>
      <c r="J25" s="124" t="str">
        <f>+'Access-Set'!L25</f>
        <v>1</v>
      </c>
      <c r="K25" s="129"/>
      <c r="L25" s="129"/>
      <c r="M25" s="129"/>
      <c r="N25" s="127">
        <f t="shared" si="0"/>
        <v>0</v>
      </c>
      <c r="O25" s="129">
        <v>0</v>
      </c>
      <c r="P25" s="129">
        <f>'Access-Set'!M25</f>
        <v>243526810.52000001</v>
      </c>
      <c r="Q25" s="129">
        <f>'Access-Set'!N25-'Access-Set'!O25</f>
        <v>0</v>
      </c>
      <c r="R25" s="129">
        <f t="shared" si="1"/>
        <v>243526810.52000001</v>
      </c>
      <c r="S25" s="129">
        <f>'Access-Set'!P25</f>
        <v>243526810.52000001</v>
      </c>
      <c r="T25" s="130">
        <f t="shared" si="2"/>
        <v>1</v>
      </c>
      <c r="U25" s="129">
        <f>'Access-Set'!Q25</f>
        <v>243502903.19999999</v>
      </c>
      <c r="V25" s="130">
        <f t="shared" si="3"/>
        <v>0.99990182879680078</v>
      </c>
      <c r="W25" s="129">
        <f>'Access-Set'!R25</f>
        <v>236873294.22999999</v>
      </c>
      <c r="X25" s="130">
        <f t="shared" si="4"/>
        <v>0.97267850601010686</v>
      </c>
    </row>
    <row r="26" spans="1:24" s="97" customFormat="1" ht="28.5" customHeight="1" x14ac:dyDescent="0.2">
      <c r="A26" s="124" t="str">
        <f>+'Access-Set'!A26</f>
        <v>12101</v>
      </c>
      <c r="B26" s="125" t="str">
        <f>+'Access-Set'!B26</f>
        <v>JUSTICA FEDERAL DE PRIMEIRO GRAU</v>
      </c>
      <c r="C26" s="124" t="str">
        <f>CONCATENATE('Access-Set'!C26,".",'Access-Set'!D26)</f>
        <v>28.846</v>
      </c>
      <c r="D26" s="124" t="str">
        <f>CONCATENATE('Access-Set'!E26,".",'Access-Set'!G26)</f>
        <v>0909.00S6</v>
      </c>
      <c r="E26" s="125" t="str">
        <f>+'Access-Set'!F26</f>
        <v>OPERACOES ESPECIAIS: OUTROS ENCARGOS ESPECIAIS</v>
      </c>
      <c r="F26" s="125" t="str">
        <f>+'Access-Set'!H26</f>
        <v>BENEFICIO ESPECIAL - LEI N. 12.618, DE 2012</v>
      </c>
      <c r="G26" s="124" t="str">
        <f>IF('Access-Set'!I26="1","F","S")</f>
        <v>F</v>
      </c>
      <c r="H26" s="124" t="str">
        <f>+'Access-Set'!J26</f>
        <v>1000</v>
      </c>
      <c r="I26" s="125" t="str">
        <f>+'Access-Set'!K26</f>
        <v>RECURSOS LIVRES DA UNIAO</v>
      </c>
      <c r="J26" s="124" t="str">
        <f>+'Access-Set'!L26</f>
        <v>1</v>
      </c>
      <c r="K26" s="129"/>
      <c r="L26" s="129"/>
      <c r="M26" s="129"/>
      <c r="N26" s="127">
        <f t="shared" si="0"/>
        <v>0</v>
      </c>
      <c r="O26" s="129">
        <v>0</v>
      </c>
      <c r="P26" s="129">
        <f>'Access-Set'!M26</f>
        <v>1385442.85</v>
      </c>
      <c r="Q26" s="129">
        <f>'Access-Set'!N26-'Access-Set'!O26</f>
        <v>0</v>
      </c>
      <c r="R26" s="129">
        <f t="shared" si="1"/>
        <v>1385442.85</v>
      </c>
      <c r="S26" s="129">
        <f>'Access-Set'!P26</f>
        <v>1385442.85</v>
      </c>
      <c r="T26" s="130">
        <f t="shared" si="2"/>
        <v>1</v>
      </c>
      <c r="U26" s="129">
        <f>'Access-Set'!Q26</f>
        <v>1385442.85</v>
      </c>
      <c r="V26" s="130">
        <f t="shared" si="3"/>
        <v>1</v>
      </c>
      <c r="W26" s="129">
        <f>'Access-Set'!R26</f>
        <v>1385442.85</v>
      </c>
      <c r="X26" s="130">
        <f t="shared" si="4"/>
        <v>1</v>
      </c>
    </row>
    <row r="27" spans="1:24" s="97" customFormat="1" ht="28.5" customHeight="1" x14ac:dyDescent="0.2">
      <c r="A27" s="124" t="str">
        <f>+'Access-Set'!A27</f>
        <v>12102</v>
      </c>
      <c r="B27" s="125" t="str">
        <f>+'Access-Set'!B27</f>
        <v>TRIBUNAL REGIONAL FEDERAL DA 1A. REGIAO</v>
      </c>
      <c r="C27" s="124" t="str">
        <f>CONCATENATE('Access-Set'!C27,".",'Access-Set'!D27)</f>
        <v>02.061</v>
      </c>
      <c r="D27" s="124" t="str">
        <f>CONCATENATE('Access-Set'!E27,".",'Access-Set'!G27)</f>
        <v>0033.4257</v>
      </c>
      <c r="E27" s="125" t="str">
        <f>+'Access-Set'!F27</f>
        <v>PROGRAMA DE GESTAO E MANUTENCAO DO PODER JUDICIARIO</v>
      </c>
      <c r="F27" s="125" t="str">
        <f>+'Access-Set'!H27</f>
        <v>JULGAMENTO DE CAUSAS NA JUSTICA FEDERAL</v>
      </c>
      <c r="G27" s="124" t="str">
        <f>IF('Access-Set'!I27="1","F","S")</f>
        <v>F</v>
      </c>
      <c r="H27" s="124" t="str">
        <f>+'Access-Set'!J27</f>
        <v>1000</v>
      </c>
      <c r="I27" s="125" t="str">
        <f>+'Access-Set'!K27</f>
        <v>RECURSOS LIVRES DA UNIAO</v>
      </c>
      <c r="J27" s="124" t="str">
        <f>+'Access-Set'!L27</f>
        <v>3</v>
      </c>
      <c r="K27" s="129"/>
      <c r="L27" s="129"/>
      <c r="M27" s="129"/>
      <c r="N27" s="127">
        <f t="shared" si="0"/>
        <v>0</v>
      </c>
      <c r="O27" s="129">
        <v>0</v>
      </c>
      <c r="P27" s="129">
        <f>'Access-Set'!M27</f>
        <v>6093.72</v>
      </c>
      <c r="Q27" s="129">
        <f>'Access-Set'!N27-'Access-Set'!O27</f>
        <v>0</v>
      </c>
      <c r="R27" s="129">
        <f t="shared" si="1"/>
        <v>6093.72</v>
      </c>
      <c r="S27" s="129">
        <f>'Access-Set'!P27</f>
        <v>4500</v>
      </c>
      <c r="T27" s="130">
        <f t="shared" si="2"/>
        <v>0.73846517398239497</v>
      </c>
      <c r="U27" s="129">
        <f>'Access-Set'!Q27</f>
        <v>0</v>
      </c>
      <c r="V27" s="130">
        <f t="shared" si="3"/>
        <v>0</v>
      </c>
      <c r="W27" s="129">
        <f>'Access-Set'!R27</f>
        <v>0</v>
      </c>
      <c r="X27" s="130">
        <f t="shared" si="4"/>
        <v>0</v>
      </c>
    </row>
    <row r="28" spans="1:24" s="97" customFormat="1" ht="28.5" customHeight="1" x14ac:dyDescent="0.2">
      <c r="A28" s="124" t="str">
        <f>+'Access-Set'!A28</f>
        <v>12104</v>
      </c>
      <c r="B28" s="125" t="str">
        <f>+'Access-Set'!B28</f>
        <v>TRIBUNAL REGIONAL FEDERAL DA 3A. REGIAO</v>
      </c>
      <c r="C28" s="124" t="str">
        <f>CONCATENATE('Access-Set'!C28,".",'Access-Set'!D28)</f>
        <v>02.061</v>
      </c>
      <c r="D28" s="124" t="str">
        <f>CONCATENATE('Access-Set'!E28,".",'Access-Set'!G28)</f>
        <v>0033.4257</v>
      </c>
      <c r="E28" s="125" t="str">
        <f>+'Access-Set'!F28</f>
        <v>PROGRAMA DE GESTAO E MANUTENCAO DO PODER JUDICIARIO</v>
      </c>
      <c r="F28" s="125" t="str">
        <f>+'Access-Set'!H28</f>
        <v>JULGAMENTO DE CAUSAS NA JUSTICA FEDERAL</v>
      </c>
      <c r="G28" s="124" t="str">
        <f>IF('Access-Set'!I28="1","F","S")</f>
        <v>F</v>
      </c>
      <c r="H28" s="124" t="str">
        <f>+'Access-Set'!J28</f>
        <v>1000</v>
      </c>
      <c r="I28" s="125" t="str">
        <f>+'Access-Set'!K28</f>
        <v>RECURSOS LIVRES DA UNIAO</v>
      </c>
      <c r="J28" s="124" t="str">
        <f>+'Access-Set'!L28</f>
        <v>3</v>
      </c>
      <c r="K28" s="129"/>
      <c r="L28" s="129"/>
      <c r="M28" s="129"/>
      <c r="N28" s="127">
        <f t="shared" si="0"/>
        <v>0</v>
      </c>
      <c r="O28" s="129">
        <v>0</v>
      </c>
      <c r="P28" s="129">
        <f>'Access-Set'!M28</f>
        <v>679059</v>
      </c>
      <c r="Q28" s="129">
        <f>'Access-Set'!N28-'Access-Set'!O28</f>
        <v>0</v>
      </c>
      <c r="R28" s="129">
        <f t="shared" si="1"/>
        <v>679059</v>
      </c>
      <c r="S28" s="129">
        <f>'Access-Set'!P28</f>
        <v>679059</v>
      </c>
      <c r="T28" s="130">
        <f t="shared" si="2"/>
        <v>1</v>
      </c>
      <c r="U28" s="129">
        <f>'Access-Set'!Q28</f>
        <v>275195.14</v>
      </c>
      <c r="V28" s="130">
        <f t="shared" si="3"/>
        <v>0.40525954298521927</v>
      </c>
      <c r="W28" s="129">
        <f>'Access-Set'!R28</f>
        <v>274408.98</v>
      </c>
      <c r="X28" s="130">
        <f t="shared" si="4"/>
        <v>0.40410182325836191</v>
      </c>
    </row>
    <row r="29" spans="1:24" s="97" customFormat="1" ht="28.5" customHeight="1" x14ac:dyDescent="0.2">
      <c r="A29" s="124" t="str">
        <f>+'Access-Set'!A29</f>
        <v>14102</v>
      </c>
      <c r="B29" s="125" t="str">
        <f>+'Access-Set'!B29</f>
        <v>TRIBUNAL REGIONAL ELEITORAL DO ACRE</v>
      </c>
      <c r="C29" s="124" t="str">
        <f>CONCATENATE('Access-Set'!C29,".",'Access-Set'!D29)</f>
        <v>02.122</v>
      </c>
      <c r="D29" s="124" t="str">
        <f>CONCATENATE('Access-Set'!E29,".",'Access-Set'!G29)</f>
        <v>0033.20GP</v>
      </c>
      <c r="E29" s="125" t="str">
        <f>+'Access-Set'!F29</f>
        <v>PROGRAMA DE GESTAO E MANUTENCAO DO PODER JUDICIARIO</v>
      </c>
      <c r="F29" s="125" t="str">
        <f>+'Access-Set'!H29</f>
        <v>JULGAMENTO DE CAUSAS E GESTAO ADMINISTRATIVA NA JUSTICA ELEI</v>
      </c>
      <c r="G29" s="124" t="str">
        <f>IF('Access-Set'!I29="1","F","S")</f>
        <v>F</v>
      </c>
      <c r="H29" s="124" t="str">
        <f>+'Access-Set'!J29</f>
        <v>1000</v>
      </c>
      <c r="I29" s="125" t="str">
        <f>+'Access-Set'!K29</f>
        <v>RECURSOS LIVRES DA UNIAO</v>
      </c>
      <c r="J29" s="124" t="str">
        <f>+'Access-Set'!L29</f>
        <v>3</v>
      </c>
      <c r="K29" s="129"/>
      <c r="L29" s="129"/>
      <c r="M29" s="129"/>
      <c r="N29" s="127">
        <f t="shared" si="0"/>
        <v>0</v>
      </c>
      <c r="O29" s="129">
        <v>0</v>
      </c>
      <c r="P29" s="129">
        <f>'Access-Set'!M29</f>
        <v>0</v>
      </c>
      <c r="Q29" s="129">
        <f>'Access-Set'!N29-'Access-Set'!O29</f>
        <v>10724.6</v>
      </c>
      <c r="R29" s="129">
        <f t="shared" si="1"/>
        <v>10724.6</v>
      </c>
      <c r="S29" s="129">
        <f>'Access-Set'!P29</f>
        <v>10724.6</v>
      </c>
      <c r="T29" s="130">
        <f t="shared" si="2"/>
        <v>1</v>
      </c>
      <c r="U29" s="129">
        <f>'Access-Set'!Q29</f>
        <v>10724.6</v>
      </c>
      <c r="V29" s="130">
        <f t="shared" si="3"/>
        <v>1</v>
      </c>
      <c r="W29" s="129">
        <f>'Access-Set'!R29</f>
        <v>10724.6</v>
      </c>
      <c r="X29" s="130">
        <f t="shared" si="4"/>
        <v>1</v>
      </c>
    </row>
    <row r="30" spans="1:24" s="97" customFormat="1" ht="28.5" customHeight="1" x14ac:dyDescent="0.2">
      <c r="A30" s="124" t="str">
        <f>+'Access-Set'!A30</f>
        <v>14123</v>
      </c>
      <c r="B30" s="125" t="str">
        <f>+'Access-Set'!B30</f>
        <v>TRIBUNAL REGIONAL ELEITORAL DE SANTA CATARINA</v>
      </c>
      <c r="C30" s="124" t="str">
        <f>CONCATENATE('Access-Set'!C30,".",'Access-Set'!D30)</f>
        <v>02.122</v>
      </c>
      <c r="D30" s="124" t="str">
        <f>CONCATENATE('Access-Set'!E30,".",'Access-Set'!G30)</f>
        <v>0033.20GP</v>
      </c>
      <c r="E30" s="125" t="str">
        <f>+'Access-Set'!F30</f>
        <v>PROGRAMA DE GESTAO E MANUTENCAO DO PODER JUDICIARIO</v>
      </c>
      <c r="F30" s="125" t="str">
        <f>+'Access-Set'!H30</f>
        <v>JULGAMENTO DE CAUSAS E GESTAO ADMINISTRATIVA NA JUSTICA ELEI</v>
      </c>
      <c r="G30" s="124" t="str">
        <f>IF('Access-Set'!I30="1","F","S")</f>
        <v>F</v>
      </c>
      <c r="H30" s="124" t="str">
        <f>+'Access-Set'!J30</f>
        <v>1000</v>
      </c>
      <c r="I30" s="125" t="str">
        <f>+'Access-Set'!K30</f>
        <v>RECURSOS LIVRES DA UNIAO</v>
      </c>
      <c r="J30" s="124" t="str">
        <f>+'Access-Set'!L30</f>
        <v>3</v>
      </c>
      <c r="K30" s="129"/>
      <c r="L30" s="129"/>
      <c r="M30" s="129"/>
      <c r="N30" s="127">
        <f t="shared" si="0"/>
        <v>0</v>
      </c>
      <c r="O30" s="129">
        <v>0</v>
      </c>
      <c r="P30" s="129">
        <f>'Access-Set'!M30</f>
        <v>0</v>
      </c>
      <c r="Q30" s="129">
        <f>'Access-Set'!N30-'Access-Set'!O30</f>
        <v>10118.6</v>
      </c>
      <c r="R30" s="129">
        <f t="shared" si="1"/>
        <v>10118.6</v>
      </c>
      <c r="S30" s="129">
        <f>'Access-Set'!P30</f>
        <v>10118.6</v>
      </c>
      <c r="T30" s="130">
        <f t="shared" si="2"/>
        <v>1</v>
      </c>
      <c r="U30" s="129">
        <f>'Access-Set'!Q30</f>
        <v>10118.6</v>
      </c>
      <c r="V30" s="130">
        <f t="shared" si="3"/>
        <v>1</v>
      </c>
      <c r="W30" s="129">
        <f>'Access-Set'!R30</f>
        <v>7491.3</v>
      </c>
      <c r="X30" s="130">
        <f t="shared" si="4"/>
        <v>0.74034945545826492</v>
      </c>
    </row>
    <row r="31" spans="1:24" s="97" customFormat="1" ht="28.5" customHeight="1" x14ac:dyDescent="0.2">
      <c r="A31" s="124" t="str">
        <f>+'Access-Set'!A31</f>
        <v>33201</v>
      </c>
      <c r="B31" s="125" t="str">
        <f>+'Access-Set'!B31</f>
        <v>INSTITUTO NACIONAL DO SEGURO SOCIAL</v>
      </c>
      <c r="C31" s="124" t="str">
        <f>CONCATENATE('Access-Set'!C31,".",'Access-Set'!D31)</f>
        <v>28.846</v>
      </c>
      <c r="D31" s="124" t="str">
        <f>CONCATENATE('Access-Set'!E31,".",'Access-Set'!G31)</f>
        <v>0901.00SA</v>
      </c>
      <c r="E31" s="125" t="str">
        <f>+'Access-Set'!F31</f>
        <v>OPERACOES ESPECIAIS: CUMPRIMENTO DE SENTENCAS JUDICIAIS</v>
      </c>
      <c r="F31" s="125" t="str">
        <f>+'Access-Set'!H31</f>
        <v>PAGAMENTO DE HONORARIOS PERICIAIS NAS ACOES EM QUE O INSS FI</v>
      </c>
      <c r="G31" s="124" t="str">
        <f>IF('Access-Set'!I31="1","F","S")</f>
        <v>S</v>
      </c>
      <c r="H31" s="124" t="str">
        <f>+'Access-Set'!J31</f>
        <v>1000</v>
      </c>
      <c r="I31" s="125" t="str">
        <f>+'Access-Set'!K31</f>
        <v>RECURSOS LIVRES DA UNIAO</v>
      </c>
      <c r="J31" s="124" t="str">
        <f>+'Access-Set'!L31</f>
        <v>3</v>
      </c>
      <c r="K31" s="129"/>
      <c r="L31" s="129"/>
      <c r="M31" s="129"/>
      <c r="N31" s="127">
        <f t="shared" si="0"/>
        <v>0</v>
      </c>
      <c r="O31" s="129">
        <v>0</v>
      </c>
      <c r="P31" s="129">
        <f>'Access-Set'!M31</f>
        <v>40728009</v>
      </c>
      <c r="Q31" s="129">
        <f>'Access-Set'!N31-'Access-Set'!O31</f>
        <v>0</v>
      </c>
      <c r="R31" s="129">
        <f t="shared" si="1"/>
        <v>40728009</v>
      </c>
      <c r="S31" s="129">
        <f>'Access-Set'!P31</f>
        <v>40672724.560000002</v>
      </c>
      <c r="T31" s="130">
        <f t="shared" si="2"/>
        <v>0.99864259409292511</v>
      </c>
      <c r="U31" s="129">
        <f>'Access-Set'!Q31</f>
        <v>40652977.799999997</v>
      </c>
      <c r="V31" s="130">
        <f t="shared" si="3"/>
        <v>0.99815774937586554</v>
      </c>
      <c r="W31" s="129">
        <f>'Access-Set'!R31</f>
        <v>38683303.439999998</v>
      </c>
      <c r="X31" s="130">
        <f t="shared" si="4"/>
        <v>0.94979608357481937</v>
      </c>
    </row>
    <row r="32" spans="1:24" s="97" customFormat="1" ht="28.5" customHeight="1" x14ac:dyDescent="0.2">
      <c r="A32" s="124" t="str">
        <f>+'Access-Set'!A32</f>
        <v>34101</v>
      </c>
      <c r="B32" s="125" t="str">
        <f>+'Access-Set'!B32</f>
        <v>MINISTERIO PUBLICO FEDERAL</v>
      </c>
      <c r="C32" s="124" t="str">
        <f>CONCATENATE('Access-Set'!C32,".",'Access-Set'!D32)</f>
        <v>03.062</v>
      </c>
      <c r="D32" s="124" t="str">
        <f>CONCATENATE('Access-Set'!E32,".",'Access-Set'!G32)</f>
        <v>0031.4264</v>
      </c>
      <c r="E32" s="125" t="str">
        <f>+'Access-Set'!F32</f>
        <v>PROGRAMA DE GESTAO E MANUTENCAO DO MINISTERIO PUBLICO</v>
      </c>
      <c r="F32" s="125" t="str">
        <f>+'Access-Set'!H32</f>
        <v>DEFESA DO INTERESSE PUBLICO NO PROCESSO JUDICIARIO - MINISTE</v>
      </c>
      <c r="G32" s="124" t="str">
        <f>IF('Access-Set'!I32="1","F","S")</f>
        <v>F</v>
      </c>
      <c r="H32" s="124" t="str">
        <f>+'Access-Set'!J32</f>
        <v>1000</v>
      </c>
      <c r="I32" s="125" t="str">
        <f>+'Access-Set'!K32</f>
        <v>RECURSOS LIVRES DA UNIAO</v>
      </c>
      <c r="J32" s="124" t="str">
        <f>+'Access-Set'!L32</f>
        <v>3</v>
      </c>
      <c r="K32" s="129"/>
      <c r="L32" s="129"/>
      <c r="M32" s="129"/>
      <c r="N32" s="127">
        <f t="shared" si="0"/>
        <v>0</v>
      </c>
      <c r="O32" s="129">
        <v>0</v>
      </c>
      <c r="P32" s="129">
        <f>'Access-Set'!M32</f>
        <v>0</v>
      </c>
      <c r="Q32" s="129">
        <f>'Access-Set'!N32-'Access-Set'!O32</f>
        <v>55074.26</v>
      </c>
      <c r="R32" s="129">
        <f t="shared" si="1"/>
        <v>55074.26</v>
      </c>
      <c r="S32" s="129">
        <f>'Access-Set'!P32</f>
        <v>54800.11</v>
      </c>
      <c r="T32" s="130">
        <f t="shared" si="2"/>
        <v>0.9950221755135702</v>
      </c>
      <c r="U32" s="129">
        <f>'Access-Set'!Q32</f>
        <v>46432.38</v>
      </c>
      <c r="V32" s="130">
        <f t="shared" si="3"/>
        <v>0.84308677048043856</v>
      </c>
      <c r="W32" s="129">
        <f>'Access-Set'!R32</f>
        <v>34583.040000000001</v>
      </c>
      <c r="X32" s="130">
        <f t="shared" si="4"/>
        <v>0.62793471941338841</v>
      </c>
    </row>
    <row r="33" spans="1:24" s="97" customFormat="1" ht="28.5" customHeight="1" x14ac:dyDescent="0.2">
      <c r="A33" s="124" t="str">
        <f>+'Access-Set'!A33</f>
        <v>63101</v>
      </c>
      <c r="B33" s="125" t="str">
        <f>+'Access-Set'!B33</f>
        <v>ADVOCACIA-GERAL DA UNIAO - AGU</v>
      </c>
      <c r="C33" s="124" t="str">
        <f>CONCATENATE('Access-Set'!C33,".",'Access-Set'!D33)</f>
        <v>03.092</v>
      </c>
      <c r="D33" s="124" t="str">
        <f>CONCATENATE('Access-Set'!E33,".",'Access-Set'!G33)</f>
        <v>4105.2674</v>
      </c>
      <c r="E33" s="125" t="str">
        <f>+'Access-Set'!F33</f>
        <v>DEFESA DA DEMOCRACIA E SEGURANCA JURIDICA PARA INOVACAOEM PO</v>
      </c>
      <c r="F33" s="125" t="str">
        <f>+'Access-Set'!H33</f>
        <v>REPRESENTACAO JUDICIAL E EXTRAJUDICIAL DA UNIAO E SUAS AUTAR</v>
      </c>
      <c r="G33" s="124" t="str">
        <f>IF('Access-Set'!I33="1","F","S")</f>
        <v>F</v>
      </c>
      <c r="H33" s="124" t="str">
        <f>+'Access-Set'!J33</f>
        <v>1000</v>
      </c>
      <c r="I33" s="125" t="str">
        <f>+'Access-Set'!K33</f>
        <v>RECURSOS LIVRES DA UNIAO</v>
      </c>
      <c r="J33" s="124" t="str">
        <f>+'Access-Set'!L33</f>
        <v>3</v>
      </c>
      <c r="K33" s="129"/>
      <c r="L33" s="129"/>
      <c r="M33" s="129"/>
      <c r="N33" s="127">
        <f t="shared" ref="N33:N34" si="5">K33+L33-M33</f>
        <v>0</v>
      </c>
      <c r="O33" s="129">
        <v>0</v>
      </c>
      <c r="P33" s="129">
        <f>'Access-Set'!M33</f>
        <v>0</v>
      </c>
      <c r="Q33" s="129">
        <f>'Access-Set'!N33-'Access-Set'!O33</f>
        <v>88628.3</v>
      </c>
      <c r="R33" s="129">
        <f t="shared" ref="R33:R34" si="6">N33-O33+P33+Q33</f>
        <v>88628.3</v>
      </c>
      <c r="S33" s="129">
        <f>'Access-Set'!P33</f>
        <v>88628.3</v>
      </c>
      <c r="T33" s="130">
        <f t="shared" ref="T33:T34" si="7">IF(R33&gt;0,S33/R33,0)</f>
        <v>1</v>
      </c>
      <c r="U33" s="129">
        <f>'Access-Set'!Q33</f>
        <v>88628.3</v>
      </c>
      <c r="V33" s="130">
        <f t="shared" ref="V33:V34" si="8">IF(R33&gt;0,U33/R33,0)</f>
        <v>1</v>
      </c>
      <c r="W33" s="129">
        <f>'Access-Set'!R33</f>
        <v>87411.44</v>
      </c>
      <c r="X33" s="130">
        <f t="shared" ref="X33:X34" si="9">IF(R33&gt;0,W33/R33,0)</f>
        <v>0.98627007400570699</v>
      </c>
    </row>
    <row r="34" spans="1:24" s="97" customFormat="1" ht="28.5" customHeight="1" thickBot="1" x14ac:dyDescent="0.25">
      <c r="A34" s="124" t="str">
        <f>+'Access-Set'!A34</f>
        <v>63101</v>
      </c>
      <c r="B34" s="125" t="str">
        <f>+'Access-Set'!B34</f>
        <v>ADVOCACIA-GERAL DA UNIAO - AGU</v>
      </c>
      <c r="C34" s="124" t="str">
        <f>CONCATENATE('Access-Set'!C34,".",'Access-Set'!D34)</f>
        <v>03.092</v>
      </c>
      <c r="D34" s="124" t="str">
        <f>CONCATENATE('Access-Set'!E34,".",'Access-Set'!G34)</f>
        <v>4105.2674</v>
      </c>
      <c r="E34" s="125" t="str">
        <f>+'Access-Set'!F34</f>
        <v>DEFESA DA DEMOCRACIA E SEGURANCA JURIDICA PARA INOVACAOEM PO</v>
      </c>
      <c r="F34" s="125" t="str">
        <f>+'Access-Set'!H34</f>
        <v>REPRESENTACAO JUDICIAL E EXTRAJUDICIAL DA UNIAO E SUAS AUTAR</v>
      </c>
      <c r="G34" s="124" t="str">
        <f>IF('Access-Set'!I34="1","F","S")</f>
        <v>F</v>
      </c>
      <c r="H34" s="124" t="str">
        <f>+'Access-Set'!J34</f>
        <v>3000</v>
      </c>
      <c r="I34" s="125" t="str">
        <f>+'Access-Set'!K34</f>
        <v>RECURSOS LIVRES DA UNIAO</v>
      </c>
      <c r="J34" s="124" t="str">
        <f>+'Access-Set'!L34</f>
        <v>3</v>
      </c>
      <c r="K34" s="129"/>
      <c r="L34" s="129"/>
      <c r="M34" s="129"/>
      <c r="N34" s="127">
        <f t="shared" si="5"/>
        <v>0</v>
      </c>
      <c r="O34" s="129">
        <v>0</v>
      </c>
      <c r="P34" s="129">
        <f>'Access-Set'!M34</f>
        <v>0</v>
      </c>
      <c r="Q34" s="129">
        <f>'Access-Set'!N34-'Access-Set'!O34</f>
        <v>45196.55</v>
      </c>
      <c r="R34" s="129">
        <f t="shared" si="6"/>
        <v>45196.55</v>
      </c>
      <c r="S34" s="129">
        <f>'Access-Set'!P34</f>
        <v>28049.27</v>
      </c>
      <c r="T34" s="130">
        <f t="shared" si="7"/>
        <v>0.62060644009332566</v>
      </c>
      <c r="U34" s="129">
        <f>'Access-Set'!Q34</f>
        <v>12893.89</v>
      </c>
      <c r="V34" s="130">
        <f t="shared" si="8"/>
        <v>0.28528482815613138</v>
      </c>
      <c r="W34" s="129">
        <f>'Access-Set'!R34</f>
        <v>12893.89</v>
      </c>
      <c r="X34" s="130">
        <f t="shared" si="9"/>
        <v>0.28528482815613138</v>
      </c>
    </row>
    <row r="35" spans="1:24" s="97" customFormat="1" ht="28.5" customHeight="1" thickBot="1" x14ac:dyDescent="0.25">
      <c r="A35" s="216" t="s">
        <v>79</v>
      </c>
      <c r="B35" s="220"/>
      <c r="C35" s="220"/>
      <c r="D35" s="220"/>
      <c r="E35" s="220"/>
      <c r="F35" s="220"/>
      <c r="G35" s="220"/>
      <c r="H35" s="220"/>
      <c r="I35" s="220"/>
      <c r="J35" s="217"/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2">
        <f>SUM(P10:P34)</f>
        <v>1816938018.8899999</v>
      </c>
      <c r="Q35" s="132">
        <f>SUM(Q10:Q34)</f>
        <v>89917.85</v>
      </c>
      <c r="R35" s="132">
        <f>SUM(R10:R34)</f>
        <v>1817027936.7399995</v>
      </c>
      <c r="S35" s="132">
        <f>SUM(S10:S34)</f>
        <v>1761749121.4099994</v>
      </c>
      <c r="T35" s="133">
        <f t="shared" si="2"/>
        <v>0.9695773442926926</v>
      </c>
      <c r="U35" s="132">
        <f>SUM(U10:U34)</f>
        <v>1622323009.45</v>
      </c>
      <c r="V35" s="133">
        <f t="shared" si="3"/>
        <v>0.89284428524564841</v>
      </c>
      <c r="W35" s="132">
        <f>SUM(W10:W34)</f>
        <v>1577072865.48</v>
      </c>
      <c r="X35" s="133">
        <f t="shared" si="4"/>
        <v>0.86794090150836523</v>
      </c>
    </row>
    <row r="36" spans="1:24" ht="12.75" x14ac:dyDescent="0.2">
      <c r="A36" s="89" t="s">
        <v>80</v>
      </c>
      <c r="B36" s="89"/>
      <c r="C36" s="89"/>
      <c r="D36" s="89"/>
      <c r="E36" s="89"/>
      <c r="F36" s="89"/>
      <c r="G36" s="89"/>
      <c r="H36" s="90"/>
      <c r="I36" s="90"/>
      <c r="J36" s="90"/>
      <c r="K36" s="89"/>
      <c r="L36" s="89"/>
      <c r="M36" s="89"/>
      <c r="N36" s="89"/>
      <c r="O36" s="89"/>
      <c r="P36" s="89"/>
      <c r="Q36" s="89"/>
      <c r="R36" s="134"/>
      <c r="S36" s="89"/>
      <c r="T36" s="89"/>
      <c r="U36" s="91"/>
      <c r="V36" s="89"/>
      <c r="W36" s="91"/>
      <c r="X36" s="89"/>
    </row>
    <row r="37" spans="1:24" ht="12.75" x14ac:dyDescent="0.2">
      <c r="A37" s="89" t="s">
        <v>121</v>
      </c>
      <c r="B37" s="135"/>
      <c r="C37" s="89"/>
      <c r="D37" s="89"/>
      <c r="E37" s="89"/>
      <c r="F37" s="89"/>
      <c r="G37" s="89"/>
      <c r="H37" s="90"/>
      <c r="I37" s="90"/>
      <c r="J37" s="90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91"/>
      <c r="V37" s="89"/>
      <c r="W37" s="91"/>
      <c r="X37" s="89"/>
    </row>
    <row r="38" spans="1:24" s="94" customFormat="1" ht="15.95" customHeight="1" x14ac:dyDescent="0.2">
      <c r="R38" s="187"/>
    </row>
    <row r="39" spans="1:24" s="94" customFormat="1" ht="39.75" customHeight="1" x14ac:dyDescent="0.2">
      <c r="N39" s="136"/>
      <c r="O39" s="137"/>
      <c r="P39" s="138" t="s">
        <v>136</v>
      </c>
      <c r="Q39" s="139" t="s">
        <v>135</v>
      </c>
      <c r="R39" s="140" t="s">
        <v>134</v>
      </c>
      <c r="S39" s="141" t="s">
        <v>133</v>
      </c>
      <c r="T39" s="137"/>
      <c r="U39" s="137" t="s">
        <v>132</v>
      </c>
      <c r="V39" s="137"/>
      <c r="W39" s="137" t="s">
        <v>131</v>
      </c>
    </row>
    <row r="40" spans="1:24" s="94" customFormat="1" ht="15.95" customHeight="1" x14ac:dyDescent="0.2">
      <c r="N40" s="136" t="s">
        <v>124</v>
      </c>
      <c r="O40" s="136" t="s">
        <v>120</v>
      </c>
      <c r="P40" s="142">
        <f>SUM(P10:P34)</f>
        <v>1816938018.8899999</v>
      </c>
      <c r="Q40" s="142">
        <f>SUM(Q10:Q34)</f>
        <v>89917.85</v>
      </c>
      <c r="R40" s="142">
        <f>R35</f>
        <v>1817027936.7399995</v>
      </c>
      <c r="S40" s="142">
        <f>SUM(S10:S34)</f>
        <v>1761749121.4099994</v>
      </c>
      <c r="T40" s="142"/>
      <c r="U40" s="142">
        <f>SUM(U10:U34)</f>
        <v>1622323009.45</v>
      </c>
      <c r="V40" s="142"/>
      <c r="W40" s="142">
        <f>SUM(W10:W34)</f>
        <v>1577072865.48</v>
      </c>
      <c r="X40" s="143"/>
    </row>
    <row r="41" spans="1:24" s="94" customFormat="1" ht="15.95" customHeight="1" x14ac:dyDescent="0.2">
      <c r="N41" s="136"/>
      <c r="O41" s="136" t="s">
        <v>125</v>
      </c>
      <c r="P41" s="142">
        <f>'Access-Set'!M36</f>
        <v>1816938018.8899999</v>
      </c>
      <c r="Q41" s="142">
        <f>'Access-Set'!N36-'Access-Set'!O36</f>
        <v>89917.849999999991</v>
      </c>
      <c r="R41" s="142">
        <f>'Access-Set'!M36+'Access-Set'!N36-'Access-Set'!O36</f>
        <v>1817027936.7399998</v>
      </c>
      <c r="S41" s="142">
        <f>'Access-Set'!P36</f>
        <v>1761749121.4099994</v>
      </c>
      <c r="T41" s="142"/>
      <c r="U41" s="142">
        <f>'Access-Set'!Q36</f>
        <v>1622323009.45</v>
      </c>
      <c r="V41" s="142"/>
      <c r="W41" s="142">
        <f>'Access-Set'!R36</f>
        <v>1577072865.48</v>
      </c>
      <c r="X41" s="143"/>
    </row>
    <row r="42" spans="1:24" s="94" customFormat="1" ht="15.95" customHeight="1" x14ac:dyDescent="0.2">
      <c r="N42" s="136"/>
      <c r="O42" s="144" t="s">
        <v>126</v>
      </c>
      <c r="P42" s="145">
        <f>+P40-P41</f>
        <v>0</v>
      </c>
      <c r="Q42" s="145">
        <f>+Q40-Q41</f>
        <v>0</v>
      </c>
      <c r="R42" s="145">
        <f>+R40-R41</f>
        <v>0</v>
      </c>
      <c r="S42" s="145">
        <f>+S40-S41</f>
        <v>0</v>
      </c>
      <c r="T42" s="145"/>
      <c r="U42" s="145">
        <f>+U40-U41</f>
        <v>0</v>
      </c>
      <c r="V42" s="145"/>
      <c r="W42" s="146">
        <f>+W40-W41</f>
        <v>0</v>
      </c>
      <c r="X42" s="143"/>
    </row>
    <row r="43" spans="1:24" s="94" customFormat="1" ht="15.95" customHeight="1" x14ac:dyDescent="0.2">
      <c r="N43" s="136"/>
      <c r="O43" s="136"/>
      <c r="P43" s="147"/>
      <c r="Q43" s="147"/>
      <c r="R43" s="148"/>
      <c r="S43" s="148"/>
      <c r="T43" s="148"/>
      <c r="U43" s="148"/>
      <c r="V43" s="148"/>
      <c r="W43" s="148"/>
    </row>
    <row r="44" spans="1:24" s="94" customFormat="1" ht="15.95" customHeight="1" x14ac:dyDescent="0.2">
      <c r="N44" s="136"/>
      <c r="O44" s="136"/>
      <c r="P44" s="149" t="s">
        <v>127</v>
      </c>
      <c r="Q44" s="149"/>
      <c r="R44" s="149" t="s">
        <v>127</v>
      </c>
      <c r="S44" s="149" t="s">
        <v>128</v>
      </c>
      <c r="T44" s="149"/>
      <c r="U44" s="149" t="s">
        <v>129</v>
      </c>
      <c r="V44" s="149"/>
      <c r="W44" s="149" t="s">
        <v>130</v>
      </c>
    </row>
    <row r="45" spans="1:24" s="94" customFormat="1" ht="15.95" customHeight="1" x14ac:dyDescent="0.2">
      <c r="N45" s="136" t="s">
        <v>123</v>
      </c>
      <c r="O45" s="150" t="s">
        <v>122</v>
      </c>
      <c r="P45" s="142">
        <v>1817153723.7</v>
      </c>
      <c r="Q45" s="64"/>
      <c r="R45" s="142">
        <v>1817153723.7</v>
      </c>
      <c r="S45" s="142">
        <v>1761749121.4100001</v>
      </c>
      <c r="T45" s="64"/>
      <c r="U45" s="142">
        <v>1622323009.45</v>
      </c>
      <c r="V45" s="64"/>
      <c r="W45" s="142">
        <v>1577072865.48</v>
      </c>
    </row>
    <row r="46" spans="1:24" s="94" customFormat="1" ht="15.95" customHeight="1" x14ac:dyDescent="0.2">
      <c r="N46" s="136"/>
      <c r="O46" s="144" t="s">
        <v>126</v>
      </c>
      <c r="P46" s="67">
        <f>P40-P45</f>
        <v>-215704.8100001812</v>
      </c>
      <c r="Q46" s="65"/>
      <c r="R46" s="151">
        <f>R40-R45</f>
        <v>-125786.96000051498</v>
      </c>
      <c r="S46" s="65">
        <f>S40-S45</f>
        <v>0</v>
      </c>
      <c r="T46" s="65"/>
      <c r="U46" s="65">
        <f t="shared" ref="U46:W46" si="10">U40-U45</f>
        <v>0</v>
      </c>
      <c r="V46" s="65"/>
      <c r="W46" s="66">
        <f t="shared" si="10"/>
        <v>0</v>
      </c>
    </row>
    <row r="47" spans="1:24" ht="12.75" x14ac:dyDescent="0.2">
      <c r="N47" s="136"/>
      <c r="O47" s="136"/>
      <c r="P47" s="152"/>
      <c r="Q47" s="153"/>
      <c r="R47" s="188"/>
      <c r="S47" s="154"/>
      <c r="T47" s="154"/>
      <c r="U47" s="154"/>
      <c r="V47" s="154"/>
      <c r="W47" s="154"/>
      <c r="X47" s="94"/>
    </row>
    <row r="48" spans="1:24" ht="12.75" x14ac:dyDescent="0.2">
      <c r="N48" s="136"/>
      <c r="O48" s="154"/>
      <c r="P48" s="142">
        <f>+P46-R46</f>
        <v>-89917.849999666214</v>
      </c>
      <c r="Q48" s="142"/>
      <c r="R48" s="155"/>
      <c r="S48" s="154"/>
      <c r="T48" s="154"/>
      <c r="U48" s="154"/>
      <c r="V48" s="154"/>
      <c r="W48" s="154"/>
      <c r="X48" s="94"/>
    </row>
    <row r="49" spans="14:24" ht="12.75" x14ac:dyDescent="0.2">
      <c r="N49" s="156"/>
      <c r="O49" s="97"/>
      <c r="P49" s="97"/>
      <c r="Q49" s="97"/>
      <c r="R49" s="157"/>
      <c r="S49" s="97"/>
      <c r="T49" s="97"/>
      <c r="U49" s="97"/>
      <c r="V49" s="97"/>
      <c r="W49" s="97"/>
      <c r="X49" s="94"/>
    </row>
    <row r="50" spans="14:24" ht="25.5" customHeight="1" x14ac:dyDescent="0.2">
      <c r="N50" s="158"/>
      <c r="O50" s="94"/>
      <c r="P50" s="94"/>
      <c r="Q50" s="94"/>
      <c r="R50" s="94"/>
      <c r="S50" s="94"/>
      <c r="T50" s="94"/>
      <c r="U50" s="94"/>
      <c r="V50" s="94"/>
      <c r="W50" s="94"/>
      <c r="X50" s="94"/>
    </row>
    <row r="51" spans="14:24" ht="25.5" customHeight="1" x14ac:dyDescent="0.2">
      <c r="N51" s="159"/>
    </row>
  </sheetData>
  <mergeCells count="17">
    <mergeCell ref="A35:J3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zoomScaleNormal="100" workbookViewId="0">
      <selection activeCell="R36" sqref="M36:R36"/>
    </sheetView>
  </sheetViews>
  <sheetFormatPr defaultRowHeight="12.75" x14ac:dyDescent="0.2"/>
  <cols>
    <col min="1" max="12" width="9.140625" style="78"/>
    <col min="13" max="13" width="24.7109375" style="78" bestFit="1" customWidth="1"/>
    <col min="14" max="14" width="16.140625" style="78" bestFit="1" customWidth="1"/>
    <col min="15" max="15" width="17.85546875" style="78" bestFit="1" customWidth="1"/>
    <col min="16" max="18" width="24.7109375" style="78" bestFit="1" customWidth="1"/>
    <col min="19" max="16384" width="9.140625" style="78"/>
  </cols>
  <sheetData>
    <row r="1" spans="1:18" x14ac:dyDescent="0.2">
      <c r="A1" s="78" t="s">
        <v>95</v>
      </c>
    </row>
    <row r="3" spans="1:18" ht="10.5" customHeight="1" x14ac:dyDescent="0.2">
      <c r="A3" s="78" t="s">
        <v>15</v>
      </c>
    </row>
    <row r="4" spans="1:18" ht="10.5" customHeight="1" x14ac:dyDescent="0.2">
      <c r="A4" s="227" t="s">
        <v>180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</row>
    <row r="5" spans="1:18" ht="10.5" customHeight="1" x14ac:dyDescent="0.2">
      <c r="A5" s="227" t="s">
        <v>16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</row>
    <row r="7" spans="1:18" x14ac:dyDescent="0.2">
      <c r="A7" s="78" t="s">
        <v>17</v>
      </c>
      <c r="C7" s="78" t="s">
        <v>18</v>
      </c>
      <c r="D7" s="78" t="s">
        <v>19</v>
      </c>
      <c r="E7" s="78" t="s">
        <v>20</v>
      </c>
      <c r="G7" s="78" t="s">
        <v>21</v>
      </c>
      <c r="I7" s="78" t="s">
        <v>22</v>
      </c>
      <c r="J7" s="78" t="s">
        <v>23</v>
      </c>
      <c r="K7" s="78" t="s">
        <v>24</v>
      </c>
      <c r="L7" s="78" t="s">
        <v>25</v>
      </c>
      <c r="M7" s="78" t="s">
        <v>26</v>
      </c>
      <c r="N7" s="78" t="s">
        <v>96</v>
      </c>
      <c r="O7" s="78" t="s">
        <v>167</v>
      </c>
      <c r="P7" s="78" t="s">
        <v>84</v>
      </c>
      <c r="Q7" s="78" t="s">
        <v>85</v>
      </c>
      <c r="R7" s="78" t="s">
        <v>86</v>
      </c>
    </row>
    <row r="8" spans="1:18" x14ac:dyDescent="0.2">
      <c r="M8" s="78" t="s">
        <v>27</v>
      </c>
      <c r="N8" s="78" t="s">
        <v>97</v>
      </c>
      <c r="O8" s="78" t="s">
        <v>168</v>
      </c>
      <c r="P8" s="78" t="s">
        <v>87</v>
      </c>
      <c r="Q8" s="78" t="s">
        <v>88</v>
      </c>
      <c r="R8" s="78" t="s">
        <v>89</v>
      </c>
    </row>
    <row r="9" spans="1:18" x14ac:dyDescent="0.2">
      <c r="L9" s="78" t="s">
        <v>28</v>
      </c>
      <c r="M9" s="78" t="s">
        <v>99</v>
      </c>
      <c r="N9" s="78" t="s">
        <v>99</v>
      </c>
      <c r="O9" s="78" t="s">
        <v>99</v>
      </c>
      <c r="P9" s="78" t="s">
        <v>99</v>
      </c>
      <c r="Q9" s="78" t="s">
        <v>99</v>
      </c>
      <c r="R9" s="78" t="s">
        <v>99</v>
      </c>
    </row>
    <row r="10" spans="1:18" x14ac:dyDescent="0.2">
      <c r="A10" s="78" t="s">
        <v>170</v>
      </c>
      <c r="B10" s="78" t="s">
        <v>171</v>
      </c>
      <c r="C10" s="78" t="s">
        <v>31</v>
      </c>
      <c r="D10" s="78" t="s">
        <v>172</v>
      </c>
      <c r="E10" s="78" t="s">
        <v>100</v>
      </c>
      <c r="F10" s="78" t="s">
        <v>101</v>
      </c>
      <c r="G10" s="78" t="s">
        <v>173</v>
      </c>
      <c r="H10" s="78" t="s">
        <v>174</v>
      </c>
      <c r="I10" s="78" t="s">
        <v>13</v>
      </c>
      <c r="J10" s="78" t="s">
        <v>113</v>
      </c>
      <c r="K10" s="78" t="s">
        <v>114</v>
      </c>
      <c r="L10" s="78" t="s">
        <v>12</v>
      </c>
      <c r="N10" s="228">
        <v>5962.5</v>
      </c>
      <c r="P10" s="228">
        <v>5962.5</v>
      </c>
      <c r="Q10" s="228">
        <v>5962.5</v>
      </c>
      <c r="R10" s="228">
        <v>5962.5</v>
      </c>
    </row>
    <row r="11" spans="1:18" x14ac:dyDescent="0.2">
      <c r="A11" s="78" t="s">
        <v>29</v>
      </c>
      <c r="B11" s="78" t="s">
        <v>30</v>
      </c>
      <c r="C11" s="78" t="s">
        <v>31</v>
      </c>
      <c r="D11" s="78" t="s">
        <v>32</v>
      </c>
      <c r="E11" s="78" t="s">
        <v>100</v>
      </c>
      <c r="F11" s="78" t="s">
        <v>101</v>
      </c>
      <c r="G11" s="78" t="s">
        <v>142</v>
      </c>
      <c r="H11" s="78" t="s">
        <v>143</v>
      </c>
      <c r="I11" s="78" t="s">
        <v>13</v>
      </c>
      <c r="J11" s="78" t="s">
        <v>113</v>
      </c>
      <c r="K11" s="78" t="s">
        <v>114</v>
      </c>
      <c r="L11" s="78" t="s">
        <v>12</v>
      </c>
      <c r="M11" s="228">
        <v>3870638</v>
      </c>
      <c r="P11" s="228">
        <v>3841646.22</v>
      </c>
      <c r="Q11" s="228">
        <v>3834509.74</v>
      </c>
      <c r="R11" s="228">
        <v>3677628.35</v>
      </c>
    </row>
    <row r="12" spans="1:18" x14ac:dyDescent="0.2">
      <c r="A12" s="78" t="s">
        <v>29</v>
      </c>
      <c r="B12" s="78" t="s">
        <v>30</v>
      </c>
      <c r="C12" s="78" t="s">
        <v>31</v>
      </c>
      <c r="D12" s="78" t="s">
        <v>32</v>
      </c>
      <c r="E12" s="78" t="s">
        <v>100</v>
      </c>
      <c r="F12" s="78" t="s">
        <v>101</v>
      </c>
      <c r="G12" s="78" t="s">
        <v>33</v>
      </c>
      <c r="H12" s="78" t="s">
        <v>34</v>
      </c>
      <c r="I12" s="78" t="s">
        <v>13</v>
      </c>
      <c r="J12" s="78" t="s">
        <v>113</v>
      </c>
      <c r="K12" s="78" t="s">
        <v>114</v>
      </c>
      <c r="L12" s="78" t="s">
        <v>14</v>
      </c>
      <c r="M12" s="228">
        <v>28556015</v>
      </c>
      <c r="P12" s="228">
        <v>7752906</v>
      </c>
      <c r="Q12" s="228">
        <v>677275.64</v>
      </c>
      <c r="R12" s="228">
        <v>661705.04</v>
      </c>
    </row>
    <row r="13" spans="1:18" x14ac:dyDescent="0.2">
      <c r="A13" s="78" t="s">
        <v>29</v>
      </c>
      <c r="B13" s="78" t="s">
        <v>30</v>
      </c>
      <c r="C13" s="78" t="s">
        <v>31</v>
      </c>
      <c r="D13" s="78" t="s">
        <v>32</v>
      </c>
      <c r="E13" s="78" t="s">
        <v>100</v>
      </c>
      <c r="F13" s="78" t="s">
        <v>101</v>
      </c>
      <c r="G13" s="78" t="s">
        <v>33</v>
      </c>
      <c r="H13" s="78" t="s">
        <v>34</v>
      </c>
      <c r="I13" s="78" t="s">
        <v>13</v>
      </c>
      <c r="J13" s="78" t="s">
        <v>113</v>
      </c>
      <c r="K13" s="78" t="s">
        <v>114</v>
      </c>
      <c r="L13" s="78" t="s">
        <v>12</v>
      </c>
      <c r="M13" s="228">
        <v>143073281.09999999</v>
      </c>
      <c r="O13" s="228">
        <v>125786.96</v>
      </c>
      <c r="P13" s="228">
        <v>130399010.31</v>
      </c>
      <c r="Q13" s="228">
        <v>89020254.780000001</v>
      </c>
      <c r="R13" s="228">
        <v>80586592.230000004</v>
      </c>
    </row>
    <row r="14" spans="1:18" x14ac:dyDescent="0.2">
      <c r="A14" s="78" t="s">
        <v>29</v>
      </c>
      <c r="B14" s="78" t="s">
        <v>30</v>
      </c>
      <c r="C14" s="78" t="s">
        <v>31</v>
      </c>
      <c r="D14" s="78" t="s">
        <v>32</v>
      </c>
      <c r="E14" s="78" t="s">
        <v>100</v>
      </c>
      <c r="F14" s="78" t="s">
        <v>101</v>
      </c>
      <c r="G14" s="78" t="s">
        <v>33</v>
      </c>
      <c r="H14" s="78" t="s">
        <v>34</v>
      </c>
      <c r="I14" s="78" t="s">
        <v>13</v>
      </c>
      <c r="J14" s="78" t="s">
        <v>115</v>
      </c>
      <c r="K14" s="78" t="s">
        <v>116</v>
      </c>
      <c r="L14" s="78" t="s">
        <v>12</v>
      </c>
      <c r="M14" s="228">
        <v>12298670</v>
      </c>
      <c r="P14" s="228">
        <v>11971968.08</v>
      </c>
      <c r="Q14" s="228">
        <v>8043329.4299999997</v>
      </c>
      <c r="R14" s="228">
        <v>7912845.5700000003</v>
      </c>
    </row>
    <row r="15" spans="1:18" x14ac:dyDescent="0.2">
      <c r="A15" s="78" t="s">
        <v>29</v>
      </c>
      <c r="B15" s="78" t="s">
        <v>30</v>
      </c>
      <c r="C15" s="78" t="s">
        <v>31</v>
      </c>
      <c r="D15" s="78" t="s">
        <v>32</v>
      </c>
      <c r="E15" s="78" t="s">
        <v>100</v>
      </c>
      <c r="F15" s="78" t="s">
        <v>101</v>
      </c>
      <c r="G15" s="78" t="s">
        <v>33</v>
      </c>
      <c r="H15" s="78" t="s">
        <v>34</v>
      </c>
      <c r="I15" s="78" t="s">
        <v>13</v>
      </c>
      <c r="J15" s="78" t="s">
        <v>175</v>
      </c>
      <c r="K15" s="78" t="s">
        <v>114</v>
      </c>
      <c r="L15" s="78" t="s">
        <v>14</v>
      </c>
      <c r="M15" s="228">
        <v>6596895</v>
      </c>
      <c r="P15" s="228">
        <v>6551043.7999999998</v>
      </c>
    </row>
    <row r="16" spans="1:18" x14ac:dyDescent="0.2">
      <c r="A16" s="78" t="s">
        <v>29</v>
      </c>
      <c r="B16" s="78" t="s">
        <v>30</v>
      </c>
      <c r="C16" s="78" t="s">
        <v>31</v>
      </c>
      <c r="D16" s="78" t="s">
        <v>32</v>
      </c>
      <c r="E16" s="78" t="s">
        <v>100</v>
      </c>
      <c r="F16" s="78" t="s">
        <v>101</v>
      </c>
      <c r="G16" s="78" t="s">
        <v>33</v>
      </c>
      <c r="H16" s="78" t="s">
        <v>34</v>
      </c>
      <c r="I16" s="78" t="s">
        <v>13</v>
      </c>
      <c r="J16" s="78" t="s">
        <v>175</v>
      </c>
      <c r="K16" s="78" t="s">
        <v>114</v>
      </c>
      <c r="L16" s="78" t="s">
        <v>12</v>
      </c>
      <c r="M16" s="228">
        <v>25093195.5</v>
      </c>
      <c r="P16" s="228">
        <v>25093195.5</v>
      </c>
      <c r="Q16" s="228">
        <v>90311.49</v>
      </c>
      <c r="R16" s="228">
        <v>76063.17</v>
      </c>
    </row>
    <row r="17" spans="1:18" x14ac:dyDescent="0.2">
      <c r="A17" s="78" t="s">
        <v>29</v>
      </c>
      <c r="B17" s="78" t="s">
        <v>30</v>
      </c>
      <c r="C17" s="78" t="s">
        <v>31</v>
      </c>
      <c r="D17" s="78" t="s">
        <v>35</v>
      </c>
      <c r="E17" s="78" t="s">
        <v>100</v>
      </c>
      <c r="F17" s="78" t="s">
        <v>101</v>
      </c>
      <c r="G17" s="78" t="s">
        <v>38</v>
      </c>
      <c r="H17" s="78" t="s">
        <v>91</v>
      </c>
      <c r="I17" s="78" t="s">
        <v>13</v>
      </c>
      <c r="J17" s="78" t="s">
        <v>113</v>
      </c>
      <c r="K17" s="78" t="s">
        <v>114</v>
      </c>
      <c r="L17" s="78" t="s">
        <v>13</v>
      </c>
      <c r="M17" s="228">
        <v>897058843.14999998</v>
      </c>
      <c r="P17" s="228">
        <v>897058843.14999998</v>
      </c>
      <c r="Q17" s="228">
        <v>897010388.01999998</v>
      </c>
      <c r="R17" s="228">
        <v>871833782.67999995</v>
      </c>
    </row>
    <row r="18" spans="1:18" x14ac:dyDescent="0.2">
      <c r="A18" s="78" t="s">
        <v>29</v>
      </c>
      <c r="B18" s="78" t="s">
        <v>30</v>
      </c>
      <c r="C18" s="78" t="s">
        <v>31</v>
      </c>
      <c r="D18" s="78" t="s">
        <v>35</v>
      </c>
      <c r="E18" s="78" t="s">
        <v>100</v>
      </c>
      <c r="F18" s="78" t="s">
        <v>101</v>
      </c>
      <c r="G18" s="78" t="s">
        <v>38</v>
      </c>
      <c r="H18" s="78" t="s">
        <v>91</v>
      </c>
      <c r="I18" s="78" t="s">
        <v>13</v>
      </c>
      <c r="J18" s="78" t="s">
        <v>175</v>
      </c>
      <c r="K18" s="78" t="s">
        <v>114</v>
      </c>
      <c r="L18" s="78" t="s">
        <v>13</v>
      </c>
      <c r="M18" s="228">
        <v>52000000</v>
      </c>
      <c r="P18" s="228">
        <v>52000000</v>
      </c>
      <c r="Q18" s="228">
        <v>52000000</v>
      </c>
      <c r="R18" s="228">
        <v>52000000</v>
      </c>
    </row>
    <row r="19" spans="1:18" x14ac:dyDescent="0.2">
      <c r="A19" s="78" t="s">
        <v>29</v>
      </c>
      <c r="B19" s="78" t="s">
        <v>30</v>
      </c>
      <c r="C19" s="78" t="s">
        <v>31</v>
      </c>
      <c r="D19" s="78" t="s">
        <v>35</v>
      </c>
      <c r="E19" s="78" t="s">
        <v>100</v>
      </c>
      <c r="F19" s="78" t="s">
        <v>101</v>
      </c>
      <c r="G19" s="78" t="s">
        <v>82</v>
      </c>
      <c r="H19" s="78" t="s">
        <v>83</v>
      </c>
      <c r="I19" s="78" t="s">
        <v>13</v>
      </c>
      <c r="J19" s="78" t="s">
        <v>113</v>
      </c>
      <c r="K19" s="78" t="s">
        <v>114</v>
      </c>
      <c r="L19" s="78" t="s">
        <v>12</v>
      </c>
      <c r="M19" s="228">
        <v>203592</v>
      </c>
      <c r="P19" s="228">
        <v>143712</v>
      </c>
      <c r="Q19" s="228">
        <v>65412.6</v>
      </c>
      <c r="R19" s="228">
        <v>65412.6</v>
      </c>
    </row>
    <row r="20" spans="1:18" x14ac:dyDescent="0.2">
      <c r="A20" s="78" t="s">
        <v>29</v>
      </c>
      <c r="B20" s="78" t="s">
        <v>30</v>
      </c>
      <c r="C20" s="78" t="s">
        <v>31</v>
      </c>
      <c r="D20" s="78" t="s">
        <v>35</v>
      </c>
      <c r="E20" s="78" t="s">
        <v>100</v>
      </c>
      <c r="F20" s="78" t="s">
        <v>101</v>
      </c>
      <c r="G20" s="78" t="s">
        <v>108</v>
      </c>
      <c r="H20" s="78" t="s">
        <v>109</v>
      </c>
      <c r="I20" s="78" t="s">
        <v>13</v>
      </c>
      <c r="J20" s="78" t="s">
        <v>113</v>
      </c>
      <c r="K20" s="78" t="s">
        <v>114</v>
      </c>
      <c r="L20" s="78" t="s">
        <v>14</v>
      </c>
      <c r="M20" s="228">
        <v>17332083</v>
      </c>
      <c r="P20" s="228">
        <v>7910085.1900000004</v>
      </c>
      <c r="Q20" s="228">
        <v>35831.730000000003</v>
      </c>
    </row>
    <row r="21" spans="1:18" x14ac:dyDescent="0.2">
      <c r="A21" s="78" t="s">
        <v>29</v>
      </c>
      <c r="B21" s="78" t="s">
        <v>30</v>
      </c>
      <c r="C21" s="78" t="s">
        <v>31</v>
      </c>
      <c r="D21" s="78" t="s">
        <v>117</v>
      </c>
      <c r="E21" s="78" t="s">
        <v>100</v>
      </c>
      <c r="F21" s="78" t="s">
        <v>101</v>
      </c>
      <c r="G21" s="78" t="s">
        <v>39</v>
      </c>
      <c r="H21" s="78" t="s">
        <v>40</v>
      </c>
      <c r="I21" s="78" t="s">
        <v>13</v>
      </c>
      <c r="J21" s="78" t="s">
        <v>113</v>
      </c>
      <c r="K21" s="78" t="s">
        <v>114</v>
      </c>
      <c r="L21" s="78" t="s">
        <v>14</v>
      </c>
      <c r="M21" s="228">
        <v>3000</v>
      </c>
      <c r="P21" s="228">
        <v>516.35</v>
      </c>
      <c r="Q21" s="228">
        <v>516.35</v>
      </c>
      <c r="R21" s="228">
        <v>516.35</v>
      </c>
    </row>
    <row r="22" spans="1:18" x14ac:dyDescent="0.2">
      <c r="A22" s="78" t="s">
        <v>29</v>
      </c>
      <c r="B22" s="78" t="s">
        <v>30</v>
      </c>
      <c r="C22" s="78" t="s">
        <v>31</v>
      </c>
      <c r="D22" s="78" t="s">
        <v>117</v>
      </c>
      <c r="E22" s="78" t="s">
        <v>100</v>
      </c>
      <c r="F22" s="78" t="s">
        <v>101</v>
      </c>
      <c r="G22" s="78" t="s">
        <v>39</v>
      </c>
      <c r="H22" s="78" t="s">
        <v>40</v>
      </c>
      <c r="I22" s="78" t="s">
        <v>13</v>
      </c>
      <c r="J22" s="78" t="s">
        <v>113</v>
      </c>
      <c r="K22" s="78" t="s">
        <v>114</v>
      </c>
      <c r="L22" s="78" t="s">
        <v>12</v>
      </c>
      <c r="M22" s="228">
        <v>94425095.599999994</v>
      </c>
      <c r="P22" s="228">
        <v>83415834.239999995</v>
      </c>
      <c r="Q22" s="228">
        <v>56391944.32</v>
      </c>
      <c r="R22" s="228">
        <v>53720847.130000003</v>
      </c>
    </row>
    <row r="23" spans="1:18" x14ac:dyDescent="0.2">
      <c r="A23" s="78" t="s">
        <v>29</v>
      </c>
      <c r="B23" s="78" t="s">
        <v>30</v>
      </c>
      <c r="C23" s="78" t="s">
        <v>31</v>
      </c>
      <c r="D23" s="78" t="s">
        <v>117</v>
      </c>
      <c r="E23" s="78" t="s">
        <v>100</v>
      </c>
      <c r="F23" s="78" t="s">
        <v>101</v>
      </c>
      <c r="G23" s="78" t="s">
        <v>93</v>
      </c>
      <c r="H23" s="78" t="s">
        <v>94</v>
      </c>
      <c r="I23" s="78" t="s">
        <v>13</v>
      </c>
      <c r="J23" s="78" t="s">
        <v>113</v>
      </c>
      <c r="K23" s="78" t="s">
        <v>114</v>
      </c>
      <c r="L23" s="78" t="s">
        <v>12</v>
      </c>
      <c r="M23" s="228">
        <v>83177778.969999999</v>
      </c>
      <c r="P23" s="228">
        <v>82220023.780000001</v>
      </c>
      <c r="Q23" s="228">
        <v>62238439.609999999</v>
      </c>
      <c r="R23" s="228">
        <v>62238439.609999999</v>
      </c>
    </row>
    <row r="24" spans="1:18" x14ac:dyDescent="0.2">
      <c r="A24" s="78" t="s">
        <v>29</v>
      </c>
      <c r="B24" s="78" t="s">
        <v>30</v>
      </c>
      <c r="C24" s="78" t="s">
        <v>31</v>
      </c>
      <c r="D24" s="78" t="s">
        <v>90</v>
      </c>
      <c r="E24" s="78" t="s">
        <v>100</v>
      </c>
      <c r="F24" s="78" t="s">
        <v>101</v>
      </c>
      <c r="G24" s="78" t="s">
        <v>36</v>
      </c>
      <c r="H24" s="78" t="s">
        <v>37</v>
      </c>
      <c r="I24" s="78" t="s">
        <v>13</v>
      </c>
      <c r="J24" s="78" t="s">
        <v>113</v>
      </c>
      <c r="K24" s="78" t="s">
        <v>114</v>
      </c>
      <c r="L24" s="78" t="s">
        <v>13</v>
      </c>
      <c r="M24" s="228">
        <v>166923516.47999999</v>
      </c>
      <c r="P24" s="228">
        <v>166923516.47999999</v>
      </c>
      <c r="Q24" s="228">
        <v>166923516.47999999</v>
      </c>
      <c r="R24" s="228">
        <v>166923516.47999999</v>
      </c>
    </row>
    <row r="25" spans="1:18" x14ac:dyDescent="0.2">
      <c r="A25" s="78" t="s">
        <v>29</v>
      </c>
      <c r="B25" s="78" t="s">
        <v>30</v>
      </c>
      <c r="C25" s="78" t="s">
        <v>42</v>
      </c>
      <c r="D25" s="78" t="s">
        <v>43</v>
      </c>
      <c r="E25" s="78" t="s">
        <v>100</v>
      </c>
      <c r="F25" s="78" t="s">
        <v>101</v>
      </c>
      <c r="G25" s="78" t="s">
        <v>44</v>
      </c>
      <c r="H25" s="78" t="s">
        <v>92</v>
      </c>
      <c r="I25" s="78" t="s">
        <v>41</v>
      </c>
      <c r="J25" s="78" t="s">
        <v>118</v>
      </c>
      <c r="K25" s="78" t="s">
        <v>119</v>
      </c>
      <c r="L25" s="78" t="s">
        <v>13</v>
      </c>
      <c r="M25" s="228">
        <v>243526810.52000001</v>
      </c>
      <c r="P25" s="228">
        <v>243526810.52000001</v>
      </c>
      <c r="Q25" s="228">
        <v>243502903.19999999</v>
      </c>
      <c r="R25" s="228">
        <v>236873294.22999999</v>
      </c>
    </row>
    <row r="26" spans="1:18" x14ac:dyDescent="0.2">
      <c r="A26" s="78" t="s">
        <v>29</v>
      </c>
      <c r="B26" s="78" t="s">
        <v>30</v>
      </c>
      <c r="C26" s="78" t="s">
        <v>98</v>
      </c>
      <c r="D26" s="78" t="s">
        <v>90</v>
      </c>
      <c r="E26" s="78" t="s">
        <v>110</v>
      </c>
      <c r="F26" s="78" t="s">
        <v>111</v>
      </c>
      <c r="G26" s="78" t="s">
        <v>112</v>
      </c>
      <c r="H26" s="78" t="s">
        <v>137</v>
      </c>
      <c r="I26" s="78" t="s">
        <v>13</v>
      </c>
      <c r="J26" s="78" t="s">
        <v>113</v>
      </c>
      <c r="K26" s="78" t="s">
        <v>114</v>
      </c>
      <c r="L26" s="78" t="s">
        <v>13</v>
      </c>
      <c r="M26" s="228">
        <v>1385442.85</v>
      </c>
      <c r="P26" s="228">
        <v>1385442.85</v>
      </c>
      <c r="Q26" s="228">
        <v>1385442.85</v>
      </c>
      <c r="R26" s="228">
        <v>1385442.85</v>
      </c>
    </row>
    <row r="27" spans="1:18" x14ac:dyDescent="0.2">
      <c r="A27" s="78" t="s">
        <v>181</v>
      </c>
      <c r="B27" s="78" t="s">
        <v>182</v>
      </c>
      <c r="C27" s="78" t="s">
        <v>31</v>
      </c>
      <c r="D27" s="78" t="s">
        <v>32</v>
      </c>
      <c r="E27" s="78" t="s">
        <v>100</v>
      </c>
      <c r="F27" s="78" t="s">
        <v>101</v>
      </c>
      <c r="G27" s="78" t="s">
        <v>33</v>
      </c>
      <c r="H27" s="78" t="s">
        <v>34</v>
      </c>
      <c r="I27" s="78" t="s">
        <v>13</v>
      </c>
      <c r="J27" s="78" t="s">
        <v>113</v>
      </c>
      <c r="K27" s="78" t="s">
        <v>114</v>
      </c>
      <c r="L27" s="78" t="s">
        <v>12</v>
      </c>
      <c r="M27" s="228">
        <v>6093.72</v>
      </c>
      <c r="P27" s="228">
        <v>4500</v>
      </c>
    </row>
    <row r="28" spans="1:18" x14ac:dyDescent="0.2">
      <c r="A28" s="78" t="s">
        <v>156</v>
      </c>
      <c r="B28" s="78" t="s">
        <v>157</v>
      </c>
      <c r="C28" s="78" t="s">
        <v>31</v>
      </c>
      <c r="D28" s="78" t="s">
        <v>32</v>
      </c>
      <c r="E28" s="78" t="s">
        <v>100</v>
      </c>
      <c r="F28" s="78" t="s">
        <v>101</v>
      </c>
      <c r="G28" s="78" t="s">
        <v>33</v>
      </c>
      <c r="H28" s="78" t="s">
        <v>34</v>
      </c>
      <c r="I28" s="78" t="s">
        <v>13</v>
      </c>
      <c r="J28" s="78" t="s">
        <v>113</v>
      </c>
      <c r="K28" s="78" t="s">
        <v>114</v>
      </c>
      <c r="L28" s="78" t="s">
        <v>12</v>
      </c>
      <c r="M28" s="228">
        <v>679059</v>
      </c>
      <c r="P28" s="228">
        <v>679059</v>
      </c>
      <c r="Q28" s="228">
        <v>275195.14</v>
      </c>
      <c r="R28" s="228">
        <v>274408.98</v>
      </c>
    </row>
    <row r="29" spans="1:18" x14ac:dyDescent="0.2">
      <c r="A29" s="78" t="s">
        <v>151</v>
      </c>
      <c r="B29" s="78" t="s">
        <v>152</v>
      </c>
      <c r="C29" s="78" t="s">
        <v>31</v>
      </c>
      <c r="D29" s="78" t="s">
        <v>35</v>
      </c>
      <c r="E29" s="78" t="s">
        <v>100</v>
      </c>
      <c r="F29" s="78" t="s">
        <v>101</v>
      </c>
      <c r="G29" s="78" t="s">
        <v>153</v>
      </c>
      <c r="H29" s="78" t="s">
        <v>154</v>
      </c>
      <c r="I29" s="78" t="s">
        <v>13</v>
      </c>
      <c r="J29" s="78" t="s">
        <v>113</v>
      </c>
      <c r="K29" s="78" t="s">
        <v>114</v>
      </c>
      <c r="L29" s="78" t="s">
        <v>12</v>
      </c>
      <c r="N29" s="228">
        <v>10724.6</v>
      </c>
      <c r="P29" s="228">
        <v>10724.6</v>
      </c>
      <c r="Q29" s="228">
        <v>10724.6</v>
      </c>
      <c r="R29" s="228">
        <v>10724.6</v>
      </c>
    </row>
    <row r="30" spans="1:18" x14ac:dyDescent="0.2">
      <c r="A30" s="78" t="s">
        <v>176</v>
      </c>
      <c r="B30" s="78" t="s">
        <v>177</v>
      </c>
      <c r="C30" s="78" t="s">
        <v>31</v>
      </c>
      <c r="D30" s="78" t="s">
        <v>35</v>
      </c>
      <c r="E30" s="78" t="s">
        <v>100</v>
      </c>
      <c r="F30" s="78" t="s">
        <v>101</v>
      </c>
      <c r="G30" s="78" t="s">
        <v>153</v>
      </c>
      <c r="H30" s="78" t="s">
        <v>154</v>
      </c>
      <c r="I30" s="78" t="s">
        <v>13</v>
      </c>
      <c r="J30" s="78" t="s">
        <v>113</v>
      </c>
      <c r="K30" s="78" t="s">
        <v>114</v>
      </c>
      <c r="L30" s="78" t="s">
        <v>12</v>
      </c>
      <c r="N30" s="228">
        <v>10118.6</v>
      </c>
      <c r="P30" s="228">
        <v>10118.6</v>
      </c>
      <c r="Q30" s="228">
        <v>10118.6</v>
      </c>
      <c r="R30" s="228">
        <v>7491.3</v>
      </c>
    </row>
    <row r="31" spans="1:18" x14ac:dyDescent="0.2">
      <c r="A31" s="78" t="s">
        <v>144</v>
      </c>
      <c r="B31" s="78" t="s">
        <v>145</v>
      </c>
      <c r="C31" s="78" t="s">
        <v>98</v>
      </c>
      <c r="D31" s="78" t="s">
        <v>90</v>
      </c>
      <c r="E31" s="78" t="s">
        <v>146</v>
      </c>
      <c r="F31" s="78" t="s">
        <v>147</v>
      </c>
      <c r="G31" s="78" t="s">
        <v>148</v>
      </c>
      <c r="H31" s="78" t="s">
        <v>149</v>
      </c>
      <c r="I31" s="78" t="s">
        <v>41</v>
      </c>
      <c r="J31" s="78" t="s">
        <v>113</v>
      </c>
      <c r="K31" s="78" t="s">
        <v>114</v>
      </c>
      <c r="L31" s="78" t="s">
        <v>12</v>
      </c>
      <c r="M31" s="228">
        <v>40728009</v>
      </c>
      <c r="P31" s="228">
        <v>40672724.560000002</v>
      </c>
      <c r="Q31" s="228">
        <v>40652977.799999997</v>
      </c>
      <c r="R31" s="228">
        <v>38683303.439999998</v>
      </c>
    </row>
    <row r="32" spans="1:18" x14ac:dyDescent="0.2">
      <c r="A32" s="78" t="s">
        <v>158</v>
      </c>
      <c r="B32" s="78" t="s">
        <v>159</v>
      </c>
      <c r="C32" s="78" t="s">
        <v>104</v>
      </c>
      <c r="D32" s="78" t="s">
        <v>160</v>
      </c>
      <c r="E32" s="78" t="s">
        <v>161</v>
      </c>
      <c r="F32" s="78" t="s">
        <v>162</v>
      </c>
      <c r="G32" s="78" t="s">
        <v>163</v>
      </c>
      <c r="H32" s="78" t="s">
        <v>164</v>
      </c>
      <c r="I32" s="78" t="s">
        <v>13</v>
      </c>
      <c r="J32" s="78" t="s">
        <v>113</v>
      </c>
      <c r="K32" s="78" t="s">
        <v>114</v>
      </c>
      <c r="L32" s="78" t="s">
        <v>12</v>
      </c>
      <c r="N32" s="228">
        <v>55074.26</v>
      </c>
      <c r="P32" s="228">
        <v>54800.11</v>
      </c>
      <c r="Q32" s="228">
        <v>46432.38</v>
      </c>
      <c r="R32" s="228">
        <v>34583.040000000001</v>
      </c>
    </row>
    <row r="33" spans="1:18" x14ac:dyDescent="0.2">
      <c r="A33" s="78" t="s">
        <v>102</v>
      </c>
      <c r="B33" s="78" t="s">
        <v>103</v>
      </c>
      <c r="C33" s="78" t="s">
        <v>104</v>
      </c>
      <c r="D33" s="78" t="s">
        <v>105</v>
      </c>
      <c r="E33" s="78" t="s">
        <v>139</v>
      </c>
      <c r="F33" s="78" t="s">
        <v>165</v>
      </c>
      <c r="G33" s="78" t="s">
        <v>106</v>
      </c>
      <c r="H33" s="78" t="s">
        <v>107</v>
      </c>
      <c r="I33" s="78" t="s">
        <v>13</v>
      </c>
      <c r="J33" s="78" t="s">
        <v>113</v>
      </c>
      <c r="K33" s="78" t="s">
        <v>114</v>
      </c>
      <c r="L33" s="78" t="s">
        <v>12</v>
      </c>
      <c r="N33" s="228">
        <v>88628.3</v>
      </c>
      <c r="P33" s="228">
        <v>88628.3</v>
      </c>
      <c r="Q33" s="228">
        <v>88628.3</v>
      </c>
      <c r="R33" s="228">
        <v>87411.44</v>
      </c>
    </row>
    <row r="34" spans="1:18" x14ac:dyDescent="0.2">
      <c r="A34" s="78" t="s">
        <v>102</v>
      </c>
      <c r="B34" s="78" t="s">
        <v>103</v>
      </c>
      <c r="C34" s="78" t="s">
        <v>104</v>
      </c>
      <c r="D34" s="78" t="s">
        <v>105</v>
      </c>
      <c r="E34" s="78" t="s">
        <v>139</v>
      </c>
      <c r="F34" s="78" t="s">
        <v>165</v>
      </c>
      <c r="G34" s="78" t="s">
        <v>106</v>
      </c>
      <c r="H34" s="78" t="s">
        <v>107</v>
      </c>
      <c r="I34" s="78" t="s">
        <v>13</v>
      </c>
      <c r="J34" s="78" t="s">
        <v>175</v>
      </c>
      <c r="K34" s="78" t="s">
        <v>114</v>
      </c>
      <c r="L34" s="78" t="s">
        <v>12</v>
      </c>
      <c r="N34" s="228">
        <v>45196.55</v>
      </c>
      <c r="P34" s="228">
        <v>28049.27</v>
      </c>
      <c r="Q34" s="228">
        <v>12893.89</v>
      </c>
      <c r="R34" s="228">
        <v>12893.89</v>
      </c>
    </row>
    <row r="36" spans="1:18" x14ac:dyDescent="0.2">
      <c r="M36" s="229">
        <f>SUM(M10:M35)</f>
        <v>1816938018.8899999</v>
      </c>
      <c r="N36" s="229">
        <f>SUM(N10:N35)</f>
        <v>215704.81</v>
      </c>
      <c r="O36" s="229">
        <f>SUM(O10:O35)</f>
        <v>125786.96</v>
      </c>
      <c r="P36" s="229">
        <f>SUM(P10:P35)</f>
        <v>1761749121.4099994</v>
      </c>
      <c r="Q36" s="229">
        <f>SUM(Q10:Q35)</f>
        <v>1622323009.45</v>
      </c>
      <c r="R36" s="229">
        <f>SUM(R10:R35)</f>
        <v>1577072865.48</v>
      </c>
    </row>
  </sheetData>
  <mergeCells count="2">
    <mergeCell ref="A4:R4"/>
    <mergeCell ref="A5:R5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showGridLines="0" view="pageBreakPreview" zoomScale="80" zoomScaleNormal="85" zoomScaleSheetLayoutView="80" workbookViewId="0">
      <selection activeCell="A10" sqref="A10"/>
    </sheetView>
  </sheetViews>
  <sheetFormatPr defaultRowHeight="25.5" customHeight="1" x14ac:dyDescent="0.2"/>
  <cols>
    <col min="1" max="1" width="17.7109375" style="92" customWidth="1"/>
    <col min="2" max="2" width="35.7109375" style="92" customWidth="1"/>
    <col min="3" max="4" width="15.7109375" style="92" customWidth="1"/>
    <col min="5" max="6" width="55.7109375" style="92" customWidth="1"/>
    <col min="7" max="8" width="8.7109375" style="92" customWidth="1"/>
    <col min="9" max="9" width="35.7109375" style="92" customWidth="1"/>
    <col min="10" max="10" width="8.7109375" style="92" customWidth="1"/>
    <col min="11" max="19" width="16.7109375" style="92" customWidth="1"/>
    <col min="20" max="20" width="8.7109375" style="92" customWidth="1"/>
    <col min="21" max="21" width="16.7109375" style="92" customWidth="1"/>
    <col min="22" max="22" width="8.7109375" style="92" customWidth="1"/>
    <col min="23" max="23" width="16.7109375" style="92" customWidth="1"/>
    <col min="24" max="24" width="8.7109375" style="92" customWidth="1"/>
    <col min="25" max="16384" width="9.140625" style="92"/>
  </cols>
  <sheetData>
    <row r="1" spans="1:24" ht="12.75" x14ac:dyDescent="0.2">
      <c r="A1" s="88" t="s">
        <v>45</v>
      </c>
      <c r="B1" s="88"/>
      <c r="C1" s="88"/>
      <c r="D1" s="88"/>
      <c r="E1" s="89"/>
      <c r="F1" s="89"/>
      <c r="G1" s="89"/>
      <c r="H1" s="90"/>
      <c r="I1" s="90"/>
      <c r="J1" s="90"/>
      <c r="K1" s="89"/>
      <c r="L1" s="89"/>
      <c r="M1" s="89"/>
      <c r="N1" s="89"/>
      <c r="O1" s="89"/>
      <c r="P1" s="89"/>
      <c r="Q1" s="89"/>
      <c r="R1" s="89"/>
      <c r="S1" s="89"/>
      <c r="T1" s="89"/>
      <c r="U1" s="91"/>
      <c r="V1" s="89"/>
      <c r="W1" s="91"/>
      <c r="X1" s="89"/>
    </row>
    <row r="2" spans="1:24" ht="12.75" x14ac:dyDescent="0.2">
      <c r="A2" s="88" t="s">
        <v>46</v>
      </c>
      <c r="B2" s="88" t="s">
        <v>47</v>
      </c>
      <c r="C2" s="88"/>
      <c r="D2" s="88"/>
      <c r="E2" s="89"/>
      <c r="F2" s="89"/>
      <c r="G2" s="89"/>
      <c r="H2" s="90"/>
      <c r="I2" s="90"/>
      <c r="J2" s="90"/>
      <c r="K2" s="89"/>
      <c r="L2" s="89"/>
      <c r="M2" s="89"/>
      <c r="N2" s="89"/>
      <c r="O2" s="89"/>
      <c r="P2" s="89"/>
      <c r="Q2" s="89"/>
      <c r="R2" s="89"/>
      <c r="S2" s="89"/>
      <c r="T2" s="89"/>
      <c r="U2" s="91"/>
      <c r="V2" s="89"/>
      <c r="W2" s="91"/>
      <c r="X2" s="89"/>
    </row>
    <row r="3" spans="1:24" ht="12.75" x14ac:dyDescent="0.2">
      <c r="A3" s="88" t="s">
        <v>48</v>
      </c>
      <c r="B3" s="93" t="s">
        <v>81</v>
      </c>
      <c r="C3" s="93"/>
      <c r="D3" s="93"/>
      <c r="E3" s="89"/>
      <c r="F3" s="89"/>
      <c r="G3" s="89"/>
      <c r="H3" s="90"/>
      <c r="I3" s="90"/>
      <c r="J3" s="90"/>
      <c r="K3" s="89"/>
      <c r="L3" s="89"/>
      <c r="M3" s="89"/>
      <c r="N3" s="89"/>
      <c r="O3" s="89"/>
      <c r="P3" s="89"/>
      <c r="Q3" s="89"/>
      <c r="R3" s="89"/>
      <c r="S3" s="89"/>
      <c r="T3" s="89"/>
      <c r="U3" s="91"/>
      <c r="V3" s="89"/>
      <c r="W3" s="91"/>
      <c r="X3" s="89"/>
    </row>
    <row r="4" spans="1:24" ht="12.75" x14ac:dyDescent="0.2">
      <c r="A4" s="94" t="s">
        <v>49</v>
      </c>
      <c r="B4" s="95">
        <v>45323</v>
      </c>
      <c r="C4" s="96"/>
      <c r="D4" s="94"/>
      <c r="E4" s="89"/>
      <c r="F4" s="89"/>
      <c r="G4" s="89"/>
      <c r="H4" s="90"/>
      <c r="I4" s="90"/>
      <c r="J4" s="90"/>
      <c r="K4" s="89"/>
      <c r="L4" s="89"/>
      <c r="M4" s="89"/>
      <c r="N4" s="89"/>
      <c r="O4" s="89"/>
      <c r="P4" s="89"/>
      <c r="Q4" s="89"/>
      <c r="R4" s="89"/>
      <c r="S4" s="89"/>
      <c r="T4" s="89"/>
      <c r="U4" s="91"/>
      <c r="V4" s="89"/>
      <c r="W4" s="91"/>
      <c r="X4" s="89"/>
    </row>
    <row r="5" spans="1:24" s="97" customFormat="1" ht="12.75" x14ac:dyDescent="0.2">
      <c r="A5" s="210" t="s">
        <v>50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</row>
    <row r="6" spans="1:24" s="97" customFormat="1" ht="13.5" thickBot="1" x14ac:dyDescent="0.25">
      <c r="A6" s="98"/>
      <c r="B6" s="98"/>
      <c r="C6" s="98"/>
      <c r="D6" s="98"/>
      <c r="E6" s="98"/>
      <c r="F6" s="98"/>
      <c r="G6" s="98"/>
      <c r="H6" s="99"/>
      <c r="I6" s="99"/>
      <c r="J6" s="99"/>
      <c r="K6" s="98"/>
      <c r="L6" s="98"/>
      <c r="M6" s="98"/>
      <c r="N6" s="98"/>
      <c r="O6" s="98"/>
      <c r="P6" s="98"/>
      <c r="Q6" s="98"/>
      <c r="R6" s="98"/>
      <c r="S6" s="98"/>
      <c r="T6" s="98"/>
      <c r="U6" s="100"/>
      <c r="V6" s="98"/>
      <c r="W6" s="100"/>
      <c r="X6" s="98"/>
    </row>
    <row r="7" spans="1:24" s="97" customFormat="1" ht="28.5" customHeight="1" thickBot="1" x14ac:dyDescent="0.25">
      <c r="A7" s="211" t="s">
        <v>51</v>
      </c>
      <c r="B7" s="212"/>
      <c r="C7" s="212"/>
      <c r="D7" s="212"/>
      <c r="E7" s="212"/>
      <c r="F7" s="212"/>
      <c r="G7" s="212"/>
      <c r="H7" s="212"/>
      <c r="I7" s="212"/>
      <c r="J7" s="213"/>
      <c r="K7" s="214" t="s">
        <v>3</v>
      </c>
      <c r="L7" s="216" t="s">
        <v>52</v>
      </c>
      <c r="M7" s="217"/>
      <c r="N7" s="214" t="s">
        <v>53</v>
      </c>
      <c r="O7" s="214" t="s">
        <v>54</v>
      </c>
      <c r="P7" s="211" t="s">
        <v>55</v>
      </c>
      <c r="Q7" s="213"/>
      <c r="R7" s="214" t="s">
        <v>6</v>
      </c>
      <c r="S7" s="211" t="s">
        <v>56</v>
      </c>
      <c r="T7" s="212"/>
      <c r="U7" s="212"/>
      <c r="V7" s="212"/>
      <c r="W7" s="212"/>
      <c r="X7" s="213"/>
    </row>
    <row r="8" spans="1:24" s="97" customFormat="1" ht="28.5" customHeight="1" x14ac:dyDescent="0.2">
      <c r="A8" s="218" t="s">
        <v>17</v>
      </c>
      <c r="B8" s="219"/>
      <c r="C8" s="221" t="s">
        <v>57</v>
      </c>
      <c r="D8" s="221" t="s">
        <v>58</v>
      </c>
      <c r="E8" s="223" t="s">
        <v>59</v>
      </c>
      <c r="F8" s="224"/>
      <c r="G8" s="221" t="s">
        <v>0</v>
      </c>
      <c r="H8" s="225" t="s">
        <v>2</v>
      </c>
      <c r="I8" s="226"/>
      <c r="J8" s="221" t="s">
        <v>1</v>
      </c>
      <c r="K8" s="215"/>
      <c r="L8" s="101" t="s">
        <v>60</v>
      </c>
      <c r="M8" s="101" t="s">
        <v>61</v>
      </c>
      <c r="N8" s="215"/>
      <c r="O8" s="215"/>
      <c r="P8" s="102" t="s">
        <v>4</v>
      </c>
      <c r="Q8" s="102" t="s">
        <v>5</v>
      </c>
      <c r="R8" s="215"/>
      <c r="S8" s="103" t="s">
        <v>7</v>
      </c>
      <c r="T8" s="104" t="s">
        <v>8</v>
      </c>
      <c r="U8" s="103" t="s">
        <v>9</v>
      </c>
      <c r="V8" s="105" t="s">
        <v>8</v>
      </c>
      <c r="W8" s="106" t="s">
        <v>10</v>
      </c>
      <c r="X8" s="105" t="s">
        <v>8</v>
      </c>
    </row>
    <row r="9" spans="1:24" s="97" customFormat="1" ht="28.5" customHeight="1" thickBot="1" x14ac:dyDescent="0.25">
      <c r="A9" s="107" t="s">
        <v>62</v>
      </c>
      <c r="B9" s="107" t="s">
        <v>63</v>
      </c>
      <c r="C9" s="222"/>
      <c r="D9" s="222"/>
      <c r="E9" s="109" t="s">
        <v>64</v>
      </c>
      <c r="F9" s="109" t="s">
        <v>65</v>
      </c>
      <c r="G9" s="222"/>
      <c r="H9" s="109" t="s">
        <v>62</v>
      </c>
      <c r="I9" s="109" t="s">
        <v>63</v>
      </c>
      <c r="J9" s="222"/>
      <c r="K9" s="107" t="s">
        <v>66</v>
      </c>
      <c r="L9" s="110" t="s">
        <v>67</v>
      </c>
      <c r="M9" s="110" t="s">
        <v>68</v>
      </c>
      <c r="N9" s="110" t="s">
        <v>69</v>
      </c>
      <c r="O9" s="110" t="s">
        <v>70</v>
      </c>
      <c r="P9" s="110" t="s">
        <v>11</v>
      </c>
      <c r="Q9" s="110" t="s">
        <v>71</v>
      </c>
      <c r="R9" s="107" t="s">
        <v>72</v>
      </c>
      <c r="S9" s="111" t="s">
        <v>73</v>
      </c>
      <c r="T9" s="112" t="s">
        <v>74</v>
      </c>
      <c r="U9" s="111" t="s">
        <v>75</v>
      </c>
      <c r="V9" s="112" t="s">
        <v>76</v>
      </c>
      <c r="W9" s="113" t="s">
        <v>77</v>
      </c>
      <c r="X9" s="112" t="s">
        <v>78</v>
      </c>
    </row>
    <row r="10" spans="1:24" s="97" customFormat="1" ht="28.5" customHeight="1" x14ac:dyDescent="0.2">
      <c r="A10" s="114" t="str">
        <f>+'Access-Fev'!A10</f>
        <v>12101</v>
      </c>
      <c r="B10" s="115" t="str">
        <f>+'Access-Fev'!B10</f>
        <v>JUSTICA FEDERAL DE PRIMEIRO GRAU</v>
      </c>
      <c r="C10" s="116" t="str">
        <f>CONCATENATE('Access-Fev'!C10,".",'Access-Fev'!D10)</f>
        <v>02.061</v>
      </c>
      <c r="D10" s="116" t="str">
        <f>CONCATENATE('Access-Fev'!E10,".",'Access-Fev'!G10)</f>
        <v>0033.4224</v>
      </c>
      <c r="E10" s="115" t="str">
        <f>+'Access-Fev'!F10</f>
        <v>PROGRAMA DE GESTAO E MANUTENCAO DO PODER JUDICIARIO</v>
      </c>
      <c r="F10" s="117" t="str">
        <f>+'Access-Fev'!H10</f>
        <v>ASSISTENCIA JURIDICA A PESSOAS CARENTES</v>
      </c>
      <c r="G10" s="114" t="str">
        <f>IF('Access-Fev'!I10="1","F","S")</f>
        <v>F</v>
      </c>
      <c r="H10" s="114" t="str">
        <f>+'Access-Fev'!J10</f>
        <v>1000</v>
      </c>
      <c r="I10" s="118" t="str">
        <f>+'Access-Fev'!K10</f>
        <v>RECURSOS LIVRES DA UNIAO</v>
      </c>
      <c r="J10" s="114" t="str">
        <f>+'Access-Fev'!L10</f>
        <v>3</v>
      </c>
      <c r="K10" s="119"/>
      <c r="L10" s="120"/>
      <c r="M10" s="120"/>
      <c r="N10" s="121">
        <f>K10+L10-M10</f>
        <v>0</v>
      </c>
      <c r="O10" s="119">
        <v>0</v>
      </c>
      <c r="P10" s="122">
        <f>'Access-Fev'!M10</f>
        <v>525436</v>
      </c>
      <c r="Q10" s="122">
        <f>'Access-Fev'!N10</f>
        <v>0</v>
      </c>
      <c r="R10" s="122">
        <f>N10-O10+P10+Q10</f>
        <v>525436</v>
      </c>
      <c r="S10" s="122">
        <f>'Access-Fev'!O10</f>
        <v>505572.59</v>
      </c>
      <c r="T10" s="123">
        <f>IF(R10&gt;0,S10/R10,0)</f>
        <v>0.96219632838252422</v>
      </c>
      <c r="U10" s="122">
        <f>'Access-Fev'!P10</f>
        <v>505122.62</v>
      </c>
      <c r="V10" s="123">
        <f>IF(R10&gt;0,U10/R10,0)</f>
        <v>0.96133995386688387</v>
      </c>
      <c r="W10" s="122">
        <f>'Access-Fev'!Q10</f>
        <v>325944.38</v>
      </c>
      <c r="X10" s="123">
        <f>IF(R10&gt;0,W10/R10,0)</f>
        <v>0.62033126774716618</v>
      </c>
    </row>
    <row r="11" spans="1:24" s="97" customFormat="1" ht="28.5" customHeight="1" x14ac:dyDescent="0.2">
      <c r="A11" s="124" t="str">
        <f>+'Access-Fev'!A11</f>
        <v>12101</v>
      </c>
      <c r="B11" s="125" t="str">
        <f>+'Access-Fev'!B11</f>
        <v>JUSTICA FEDERAL DE PRIMEIRO GRAU</v>
      </c>
      <c r="C11" s="124" t="str">
        <f>CONCATENATE('Access-Fev'!C11,".",'Access-Fev'!D11)</f>
        <v>02.061</v>
      </c>
      <c r="D11" s="124" t="str">
        <f>CONCATENATE('Access-Fev'!E11,".",'Access-Fev'!G11)</f>
        <v>0033.4257</v>
      </c>
      <c r="E11" s="125" t="str">
        <f>+'Access-Fev'!F11</f>
        <v>PROGRAMA DE GESTAO E MANUTENCAO DO PODER JUDICIARIO</v>
      </c>
      <c r="F11" s="126" t="str">
        <f>+'Access-Fev'!H11</f>
        <v>JULGAMENTO DE CAUSAS NA JUSTICA FEDERAL</v>
      </c>
      <c r="G11" s="124" t="str">
        <f>IF('Access-Fev'!I11="1","F","S")</f>
        <v>F</v>
      </c>
      <c r="H11" s="124" t="str">
        <f>+'Access-Fev'!J11</f>
        <v>1000</v>
      </c>
      <c r="I11" s="125" t="str">
        <f>+'Access-Fev'!K11</f>
        <v>RECURSOS LIVRES DA UNIAO</v>
      </c>
      <c r="J11" s="124" t="str">
        <f>+'Access-Fev'!L11</f>
        <v>4</v>
      </c>
      <c r="K11" s="127"/>
      <c r="L11" s="127"/>
      <c r="M11" s="127"/>
      <c r="N11" s="128">
        <f t="shared" ref="N11:N24" si="0">K11+L11-M11</f>
        <v>0</v>
      </c>
      <c r="O11" s="127">
        <v>0</v>
      </c>
      <c r="P11" s="129">
        <f>'Access-Fev'!M11</f>
        <v>23463474</v>
      </c>
      <c r="Q11" s="129">
        <f>'Access-Fev'!N11</f>
        <v>0</v>
      </c>
      <c r="R11" s="129">
        <f t="shared" ref="R11:R24" si="1">N11-O11+P11+Q11</f>
        <v>23463474</v>
      </c>
      <c r="S11" s="129">
        <f>'Access-Fev'!O11</f>
        <v>137008.70000000001</v>
      </c>
      <c r="T11" s="130">
        <f t="shared" ref="T11:T25" si="2">IF(R11&gt;0,S11/R11,0)</f>
        <v>5.8392333547879569E-3</v>
      </c>
      <c r="U11" s="129">
        <f>'Access-Fev'!P11</f>
        <v>0</v>
      </c>
      <c r="V11" s="130">
        <f t="shared" ref="V11:V25" si="3">IF(R11&gt;0,U11/R11,0)</f>
        <v>0</v>
      </c>
      <c r="W11" s="129">
        <f>'Access-Fev'!Q11</f>
        <v>0</v>
      </c>
      <c r="X11" s="130">
        <f t="shared" ref="X11:X25" si="4">IF(R11&gt;0,W11/R11,0)</f>
        <v>0</v>
      </c>
    </row>
    <row r="12" spans="1:24" s="97" customFormat="1" ht="28.5" customHeight="1" x14ac:dyDescent="0.2">
      <c r="A12" s="124" t="str">
        <f>+'Access-Fev'!A12</f>
        <v>12101</v>
      </c>
      <c r="B12" s="125" t="str">
        <f>+'Access-Fev'!B12</f>
        <v>JUSTICA FEDERAL DE PRIMEIRO GRAU</v>
      </c>
      <c r="C12" s="124" t="str">
        <f>CONCATENATE('Access-Fev'!C12,".",'Access-Fev'!D12)</f>
        <v>02.061</v>
      </c>
      <c r="D12" s="124" t="str">
        <f>CONCATENATE('Access-Fev'!E12,".",'Access-Fev'!G12)</f>
        <v>0033.4257</v>
      </c>
      <c r="E12" s="125" t="str">
        <f>+'Access-Fev'!F12</f>
        <v>PROGRAMA DE GESTAO E MANUTENCAO DO PODER JUDICIARIO</v>
      </c>
      <c r="F12" s="125" t="str">
        <f>+'Access-Fev'!H12</f>
        <v>JULGAMENTO DE CAUSAS NA JUSTICA FEDERAL</v>
      </c>
      <c r="G12" s="124" t="str">
        <f>IF('Access-Fev'!I12="1","F","S")</f>
        <v>F</v>
      </c>
      <c r="H12" s="124" t="str">
        <f>+'Access-Fev'!J12</f>
        <v>1000</v>
      </c>
      <c r="I12" s="125" t="str">
        <f>+'Access-Fev'!K12</f>
        <v>RECURSOS LIVRES DA UNIAO</v>
      </c>
      <c r="J12" s="124" t="str">
        <f>+'Access-Fev'!L12</f>
        <v>3</v>
      </c>
      <c r="K12" s="129"/>
      <c r="L12" s="129"/>
      <c r="M12" s="129"/>
      <c r="N12" s="127">
        <f t="shared" si="0"/>
        <v>0</v>
      </c>
      <c r="O12" s="129">
        <v>0</v>
      </c>
      <c r="P12" s="129">
        <f>'Access-Fev'!M12</f>
        <v>170267485</v>
      </c>
      <c r="Q12" s="129">
        <f>'Access-Fev'!N12</f>
        <v>0</v>
      </c>
      <c r="R12" s="129">
        <f t="shared" si="1"/>
        <v>170267485</v>
      </c>
      <c r="S12" s="129">
        <f>'Access-Fev'!O12</f>
        <v>125245023.25</v>
      </c>
      <c r="T12" s="130">
        <f t="shared" si="2"/>
        <v>0.73557804210240141</v>
      </c>
      <c r="U12" s="129">
        <f>'Access-Fev'!P12</f>
        <v>9819213.9900000002</v>
      </c>
      <c r="V12" s="130">
        <f t="shared" si="3"/>
        <v>5.7669342975260371E-2</v>
      </c>
      <c r="W12" s="129">
        <f>'Access-Fev'!Q12</f>
        <v>3635867.77</v>
      </c>
      <c r="X12" s="130">
        <f t="shared" si="4"/>
        <v>2.1353858430457229E-2</v>
      </c>
    </row>
    <row r="13" spans="1:24" s="97" customFormat="1" ht="28.5" customHeight="1" x14ac:dyDescent="0.2">
      <c r="A13" s="124" t="str">
        <f>+'Access-Fev'!A13</f>
        <v>12101</v>
      </c>
      <c r="B13" s="125" t="str">
        <f>+'Access-Fev'!B13</f>
        <v>JUSTICA FEDERAL DE PRIMEIRO GRAU</v>
      </c>
      <c r="C13" s="124" t="str">
        <f>CONCATENATE('Access-Fev'!C13,".",'Access-Fev'!D13)</f>
        <v>02.061</v>
      </c>
      <c r="D13" s="124" t="str">
        <f>CONCATENATE('Access-Fev'!E13,".",'Access-Fev'!G13)</f>
        <v>0033.4257</v>
      </c>
      <c r="E13" s="125" t="str">
        <f>+'Access-Fev'!F13</f>
        <v>PROGRAMA DE GESTAO E MANUTENCAO DO PODER JUDICIARIO</v>
      </c>
      <c r="F13" s="125" t="str">
        <f>+'Access-Fev'!H13</f>
        <v>JULGAMENTO DE CAUSAS NA JUSTICA FEDERAL</v>
      </c>
      <c r="G13" s="124" t="str">
        <f>IF('Access-Fev'!I13="1","F","S")</f>
        <v>F</v>
      </c>
      <c r="H13" s="124" t="str">
        <f>+'Access-Fev'!J13</f>
        <v>1027</v>
      </c>
      <c r="I13" s="125" t="str">
        <f>+'Access-Fev'!K13</f>
        <v>SERV.AFETOS AS ATIVID.ESPECIFICAS DA JUSTICA</v>
      </c>
      <c r="J13" s="124" t="str">
        <f>+'Access-Fev'!L13</f>
        <v>3</v>
      </c>
      <c r="K13" s="129"/>
      <c r="L13" s="129"/>
      <c r="M13" s="129"/>
      <c r="N13" s="127">
        <f t="shared" si="0"/>
        <v>0</v>
      </c>
      <c r="O13" s="129">
        <v>0</v>
      </c>
      <c r="P13" s="129">
        <f>'Access-Fev'!M13</f>
        <v>19290640</v>
      </c>
      <c r="Q13" s="129">
        <f>'Access-Fev'!N13</f>
        <v>0</v>
      </c>
      <c r="R13" s="129">
        <f t="shared" si="1"/>
        <v>19290640</v>
      </c>
      <c r="S13" s="129">
        <f>'Access-Fev'!O13</f>
        <v>16954709.789999999</v>
      </c>
      <c r="T13" s="130">
        <f t="shared" si="2"/>
        <v>0.87890862045012497</v>
      </c>
      <c r="U13" s="129">
        <f>'Access-Fev'!P13</f>
        <v>796694.5</v>
      </c>
      <c r="V13" s="130">
        <f t="shared" si="3"/>
        <v>4.1299536977518633E-2</v>
      </c>
      <c r="W13" s="129">
        <f>'Access-Fev'!Q13</f>
        <v>498874.35</v>
      </c>
      <c r="X13" s="130">
        <f t="shared" si="4"/>
        <v>2.5860953809723263E-2</v>
      </c>
    </row>
    <row r="14" spans="1:24" s="97" customFormat="1" ht="28.5" customHeight="1" x14ac:dyDescent="0.2">
      <c r="A14" s="124" t="str">
        <f>+'Access-Fev'!A14</f>
        <v>12101</v>
      </c>
      <c r="B14" s="125" t="str">
        <f>+'Access-Fev'!B14</f>
        <v>JUSTICA FEDERAL DE PRIMEIRO GRAU</v>
      </c>
      <c r="C14" s="124" t="str">
        <f>CONCATENATE('Access-Fev'!C14,".",'Access-Fev'!D14)</f>
        <v>02.122</v>
      </c>
      <c r="D14" s="124" t="str">
        <f>CONCATENATE('Access-Fev'!E14,".",'Access-Fev'!G14)</f>
        <v>0033.20TP</v>
      </c>
      <c r="E14" s="125" t="str">
        <f>+'Access-Fev'!F14</f>
        <v>PROGRAMA DE GESTAO E MANUTENCAO DO PODER JUDICIARIO</v>
      </c>
      <c r="F14" s="125" t="str">
        <f>+'Access-Fev'!H14</f>
        <v>ATIVOS CIVIS DA UNIAO</v>
      </c>
      <c r="G14" s="124" t="str">
        <f>IF('Access-Fev'!I14="1","F","S")</f>
        <v>F</v>
      </c>
      <c r="H14" s="124" t="str">
        <f>+'Access-Fev'!J14</f>
        <v>1000</v>
      </c>
      <c r="I14" s="125" t="str">
        <f>+'Access-Fev'!K14</f>
        <v>RECURSOS LIVRES DA UNIAO</v>
      </c>
      <c r="J14" s="124" t="str">
        <f>+'Access-Fev'!L14</f>
        <v>1</v>
      </c>
      <c r="K14" s="129"/>
      <c r="L14" s="129"/>
      <c r="M14" s="129"/>
      <c r="N14" s="127">
        <f t="shared" si="0"/>
        <v>0</v>
      </c>
      <c r="O14" s="129">
        <v>0</v>
      </c>
      <c r="P14" s="129">
        <f>'Access-Fev'!M14</f>
        <v>232021951.05000001</v>
      </c>
      <c r="Q14" s="129">
        <f>'Access-Fev'!N14</f>
        <v>0</v>
      </c>
      <c r="R14" s="129">
        <f t="shared" si="1"/>
        <v>232021951.05000001</v>
      </c>
      <c r="S14" s="129">
        <f>'Access-Fev'!O14</f>
        <v>232021951.05000001</v>
      </c>
      <c r="T14" s="130">
        <f t="shared" si="2"/>
        <v>1</v>
      </c>
      <c r="U14" s="129">
        <f>'Access-Fev'!P14</f>
        <v>231937216.06</v>
      </c>
      <c r="V14" s="130">
        <f t="shared" si="3"/>
        <v>0.99963479752835216</v>
      </c>
      <c r="W14" s="129">
        <f>'Access-Fev'!Q14</f>
        <v>208952611.72999999</v>
      </c>
      <c r="X14" s="130">
        <f t="shared" si="4"/>
        <v>0.90057260006822093</v>
      </c>
    </row>
    <row r="15" spans="1:24" s="97" customFormat="1" ht="28.5" customHeight="1" x14ac:dyDescent="0.2">
      <c r="A15" s="124" t="str">
        <f>+'Access-Fev'!A15</f>
        <v>12101</v>
      </c>
      <c r="B15" s="125" t="str">
        <f>+'Access-Fev'!B15</f>
        <v>JUSTICA FEDERAL DE PRIMEIRO GRAU</v>
      </c>
      <c r="C15" s="124" t="str">
        <f>CONCATENATE('Access-Fev'!C15,".",'Access-Fev'!D15)</f>
        <v>02.122</v>
      </c>
      <c r="D15" s="124" t="str">
        <f>CONCATENATE('Access-Fev'!E15,".",'Access-Fev'!G15)</f>
        <v>0033.216H</v>
      </c>
      <c r="E15" s="125" t="str">
        <f>+'Access-Fev'!F15</f>
        <v>PROGRAMA DE GESTAO E MANUTENCAO DO PODER JUDICIARIO</v>
      </c>
      <c r="F15" s="125" t="str">
        <f>+'Access-Fev'!H15</f>
        <v>AJUDA DE CUSTO PARA MORADIA OU AUXILIO-MORADIA A AGENTES PUB</v>
      </c>
      <c r="G15" s="124" t="str">
        <f>IF('Access-Fev'!I15="1","F","S")</f>
        <v>F</v>
      </c>
      <c r="H15" s="124" t="str">
        <f>+'Access-Fev'!J15</f>
        <v>1000</v>
      </c>
      <c r="I15" s="125" t="str">
        <f>+'Access-Fev'!K15</f>
        <v>RECURSOS LIVRES DA UNIAO</v>
      </c>
      <c r="J15" s="124" t="str">
        <f>+'Access-Fev'!L15</f>
        <v>3</v>
      </c>
      <c r="K15" s="127"/>
      <c r="L15" s="127"/>
      <c r="M15" s="127"/>
      <c r="N15" s="127">
        <f t="shared" si="0"/>
        <v>0</v>
      </c>
      <c r="O15" s="127">
        <v>0</v>
      </c>
      <c r="P15" s="129">
        <f>'Access-Fev'!M15</f>
        <v>203592</v>
      </c>
      <c r="Q15" s="129">
        <f>'Access-Fev'!N15</f>
        <v>0</v>
      </c>
      <c r="R15" s="129">
        <f t="shared" si="1"/>
        <v>203592</v>
      </c>
      <c r="S15" s="129">
        <f>'Access-Fev'!O15</f>
        <v>143712</v>
      </c>
      <c r="T15" s="130">
        <f t="shared" si="2"/>
        <v>0.70588235294117652</v>
      </c>
      <c r="U15" s="129">
        <f>'Access-Fev'!P15</f>
        <v>13123.28</v>
      </c>
      <c r="V15" s="130">
        <f t="shared" si="3"/>
        <v>6.4458721364297228E-2</v>
      </c>
      <c r="W15" s="129">
        <f>'Access-Fev'!Q15</f>
        <v>13123.28</v>
      </c>
      <c r="X15" s="130">
        <f t="shared" si="4"/>
        <v>6.4458721364297228E-2</v>
      </c>
    </row>
    <row r="16" spans="1:24" s="97" customFormat="1" ht="28.5" customHeight="1" x14ac:dyDescent="0.2">
      <c r="A16" s="124" t="str">
        <f>+'Access-Fev'!A16</f>
        <v>12101</v>
      </c>
      <c r="B16" s="125" t="str">
        <f>+'Access-Fev'!B16</f>
        <v>JUSTICA FEDERAL DE PRIMEIRO GRAU</v>
      </c>
      <c r="C16" s="124" t="str">
        <f>CONCATENATE('Access-Fev'!C16,".",'Access-Fev'!D16)</f>
        <v>02.122</v>
      </c>
      <c r="D16" s="124" t="str">
        <f>CONCATENATE('Access-Fev'!E16,".",'Access-Fev'!G16)</f>
        <v>0033.219Z</v>
      </c>
      <c r="E16" s="125" t="str">
        <f>+'Access-Fev'!F16</f>
        <v>PROGRAMA DE GESTAO E MANUTENCAO DO PODER JUDICIARIO</v>
      </c>
      <c r="F16" s="125" t="str">
        <f>+'Access-Fev'!H16</f>
        <v>CONSERVACAO E RECUPERACAO DE ATIVOS DE INFRAESTRUTURA DA UNI</v>
      </c>
      <c r="G16" s="124" t="str">
        <f>IF('Access-Fev'!I16="1","F","S")</f>
        <v>F</v>
      </c>
      <c r="H16" s="124" t="str">
        <f>+'Access-Fev'!J16</f>
        <v>1000</v>
      </c>
      <c r="I16" s="125" t="str">
        <f>+'Access-Fev'!K16</f>
        <v>RECURSOS LIVRES DA UNIAO</v>
      </c>
      <c r="J16" s="124" t="str">
        <f>+'Access-Fev'!L16</f>
        <v>4</v>
      </c>
      <c r="K16" s="129"/>
      <c r="L16" s="129"/>
      <c r="M16" s="129"/>
      <c r="N16" s="127">
        <f t="shared" si="0"/>
        <v>0</v>
      </c>
      <c r="O16" s="129">
        <v>0</v>
      </c>
      <c r="P16" s="129">
        <f>'Access-Fev'!M16</f>
        <v>17808535</v>
      </c>
      <c r="Q16" s="129">
        <f>'Access-Fev'!N16</f>
        <v>0</v>
      </c>
      <c r="R16" s="129">
        <f t="shared" si="1"/>
        <v>17808535</v>
      </c>
      <c r="S16" s="129">
        <f>'Access-Fev'!O16</f>
        <v>5648.54</v>
      </c>
      <c r="T16" s="130">
        <f t="shared" si="2"/>
        <v>3.1718162105978957E-4</v>
      </c>
      <c r="U16" s="129">
        <f>'Access-Fev'!P16</f>
        <v>0</v>
      </c>
      <c r="V16" s="130">
        <f t="shared" si="3"/>
        <v>0</v>
      </c>
      <c r="W16" s="129">
        <f>'Access-Fev'!Q16</f>
        <v>0</v>
      </c>
      <c r="X16" s="130">
        <f t="shared" si="4"/>
        <v>0</v>
      </c>
    </row>
    <row r="17" spans="1:24" s="97" customFormat="1" ht="28.5" customHeight="1" x14ac:dyDescent="0.2">
      <c r="A17" s="124" t="str">
        <f>+'Access-Fev'!A17</f>
        <v>12101</v>
      </c>
      <c r="B17" s="125" t="str">
        <f>+'Access-Fev'!B17</f>
        <v>JUSTICA FEDERAL DE PRIMEIRO GRAU</v>
      </c>
      <c r="C17" s="124" t="str">
        <f>CONCATENATE('Access-Fev'!C17,".",'Access-Fev'!D17)</f>
        <v>02.331</v>
      </c>
      <c r="D17" s="124" t="str">
        <f>CONCATENATE('Access-Fev'!E17,".",'Access-Fev'!G17)</f>
        <v>0033.2004</v>
      </c>
      <c r="E17" s="125" t="str">
        <f>+'Access-Fev'!F17</f>
        <v>PROGRAMA DE GESTAO E MANUTENCAO DO PODER JUDICIARIO</v>
      </c>
      <c r="F17" s="125" t="str">
        <f>+'Access-Fev'!H17</f>
        <v>ASSISTENCIA MEDICA E ODONTOLOGICA AOS SERVIDORES CIVIS, EMPR</v>
      </c>
      <c r="G17" s="124" t="str">
        <f>IF('Access-Fev'!I17="1","F","S")</f>
        <v>F</v>
      </c>
      <c r="H17" s="124" t="str">
        <f>+'Access-Fev'!J17</f>
        <v>1000</v>
      </c>
      <c r="I17" s="125" t="str">
        <f>+'Access-Fev'!K17</f>
        <v>RECURSOS LIVRES DA UNIAO</v>
      </c>
      <c r="J17" s="124" t="str">
        <f>+'Access-Fev'!L17</f>
        <v>4</v>
      </c>
      <c r="K17" s="129"/>
      <c r="L17" s="129"/>
      <c r="M17" s="129"/>
      <c r="N17" s="127">
        <f t="shared" si="0"/>
        <v>0</v>
      </c>
      <c r="O17" s="129">
        <v>0</v>
      </c>
      <c r="P17" s="129">
        <f>'Access-Fev'!M17</f>
        <v>3000</v>
      </c>
      <c r="Q17" s="129">
        <f>'Access-Fev'!N17</f>
        <v>0</v>
      </c>
      <c r="R17" s="129">
        <f t="shared" si="1"/>
        <v>3000</v>
      </c>
      <c r="S17" s="129">
        <f>'Access-Fev'!O17</f>
        <v>0</v>
      </c>
      <c r="T17" s="130">
        <f t="shared" si="2"/>
        <v>0</v>
      </c>
      <c r="U17" s="129">
        <f>'Access-Fev'!P17</f>
        <v>0</v>
      </c>
      <c r="V17" s="130">
        <f t="shared" si="3"/>
        <v>0</v>
      </c>
      <c r="W17" s="129">
        <f>'Access-Fev'!Q17</f>
        <v>0</v>
      </c>
      <c r="X17" s="130">
        <f t="shared" si="4"/>
        <v>0</v>
      </c>
    </row>
    <row r="18" spans="1:24" s="97" customFormat="1" ht="28.5" customHeight="1" x14ac:dyDescent="0.2">
      <c r="A18" s="124" t="str">
        <f>+'Access-Fev'!A18</f>
        <v>12101</v>
      </c>
      <c r="B18" s="125" t="str">
        <f>+'Access-Fev'!B18</f>
        <v>JUSTICA FEDERAL DE PRIMEIRO GRAU</v>
      </c>
      <c r="C18" s="124" t="str">
        <f>CONCATENATE('Access-Fev'!C18,".",'Access-Fev'!D18)</f>
        <v>02.331</v>
      </c>
      <c r="D18" s="124" t="str">
        <f>CONCATENATE('Access-Fev'!E18,".",'Access-Fev'!G18)</f>
        <v>0033.2004</v>
      </c>
      <c r="E18" s="125" t="str">
        <f>+'Access-Fev'!F18</f>
        <v>PROGRAMA DE GESTAO E MANUTENCAO DO PODER JUDICIARIO</v>
      </c>
      <c r="F18" s="125" t="str">
        <f>+'Access-Fev'!H18</f>
        <v>ASSISTENCIA MEDICA E ODONTOLOGICA AOS SERVIDORES CIVIS, EMPR</v>
      </c>
      <c r="G18" s="124" t="str">
        <f>IF('Access-Fev'!I18="1","F","S")</f>
        <v>F</v>
      </c>
      <c r="H18" s="124" t="str">
        <f>+'Access-Fev'!J18</f>
        <v>1000</v>
      </c>
      <c r="I18" s="125" t="str">
        <f>+'Access-Fev'!K18</f>
        <v>RECURSOS LIVRES DA UNIAO</v>
      </c>
      <c r="J18" s="124" t="str">
        <f>+'Access-Fev'!L18</f>
        <v>3</v>
      </c>
      <c r="K18" s="129"/>
      <c r="L18" s="129"/>
      <c r="M18" s="129"/>
      <c r="N18" s="127">
        <f t="shared" si="0"/>
        <v>0</v>
      </c>
      <c r="O18" s="129">
        <v>0</v>
      </c>
      <c r="P18" s="129">
        <f>'Access-Fev'!M18</f>
        <v>68943102</v>
      </c>
      <c r="Q18" s="129">
        <f>'Access-Fev'!N18</f>
        <v>0</v>
      </c>
      <c r="R18" s="129">
        <f t="shared" si="1"/>
        <v>68943102</v>
      </c>
      <c r="S18" s="129">
        <f>'Access-Fev'!O18</f>
        <v>58370046.960000001</v>
      </c>
      <c r="T18" s="130">
        <f t="shared" si="2"/>
        <v>0.84664085697797586</v>
      </c>
      <c r="U18" s="129">
        <f>'Access-Fev'!P18</f>
        <v>6360498.0800000001</v>
      </c>
      <c r="V18" s="130">
        <f t="shared" si="3"/>
        <v>9.2257207689900575E-2</v>
      </c>
      <c r="W18" s="129">
        <f>'Access-Fev'!Q18</f>
        <v>4000007.69</v>
      </c>
      <c r="X18" s="130">
        <f t="shared" si="4"/>
        <v>5.8018968888287038E-2</v>
      </c>
    </row>
    <row r="19" spans="1:24" s="97" customFormat="1" ht="28.5" customHeight="1" x14ac:dyDescent="0.2">
      <c r="A19" s="124" t="str">
        <f>+'Access-Fev'!A19</f>
        <v>12101</v>
      </c>
      <c r="B19" s="125" t="str">
        <f>+'Access-Fev'!B19</f>
        <v>JUSTICA FEDERAL DE PRIMEIRO GRAU</v>
      </c>
      <c r="C19" s="124" t="str">
        <f>CONCATENATE('Access-Fev'!C19,".",'Access-Fev'!D19)</f>
        <v>02.331</v>
      </c>
      <c r="D19" s="124" t="str">
        <f>CONCATENATE('Access-Fev'!E19,".",'Access-Fev'!G19)</f>
        <v>0033.212B</v>
      </c>
      <c r="E19" s="125" t="str">
        <f>+'Access-Fev'!F19</f>
        <v>PROGRAMA DE GESTAO E MANUTENCAO DO PODER JUDICIARIO</v>
      </c>
      <c r="F19" s="125" t="str">
        <f>+'Access-Fev'!H19</f>
        <v>BENEFICIOS OBRIGATORIOS AOS SERVIDORES CIVIS, EMPREGADOS, MI</v>
      </c>
      <c r="G19" s="124" t="str">
        <f>IF('Access-Fev'!I19="1","F","S")</f>
        <v>F</v>
      </c>
      <c r="H19" s="124" t="str">
        <f>+'Access-Fev'!J19</f>
        <v>1000</v>
      </c>
      <c r="I19" s="125" t="str">
        <f>+'Access-Fev'!K19</f>
        <v>RECURSOS LIVRES DA UNIAO</v>
      </c>
      <c r="J19" s="124" t="str">
        <f>+'Access-Fev'!L19</f>
        <v>3</v>
      </c>
      <c r="K19" s="129"/>
      <c r="L19" s="129"/>
      <c r="M19" s="129"/>
      <c r="N19" s="127">
        <f t="shared" si="0"/>
        <v>0</v>
      </c>
      <c r="O19" s="129">
        <v>0</v>
      </c>
      <c r="P19" s="129">
        <f>'Access-Fev'!M19</f>
        <v>70291567.620000005</v>
      </c>
      <c r="Q19" s="129">
        <f>'Access-Fev'!N19</f>
        <v>0</v>
      </c>
      <c r="R19" s="129">
        <f t="shared" si="1"/>
        <v>70291567.620000005</v>
      </c>
      <c r="S19" s="129">
        <f>'Access-Fev'!O19</f>
        <v>69881938.620000005</v>
      </c>
      <c r="T19" s="130">
        <f t="shared" si="2"/>
        <v>0.99417243043696968</v>
      </c>
      <c r="U19" s="129">
        <f>'Access-Fev'!P19</f>
        <v>13788871.890000001</v>
      </c>
      <c r="V19" s="130">
        <f t="shared" si="3"/>
        <v>0.19616680004269338</v>
      </c>
      <c r="W19" s="129">
        <f>'Access-Fev'!Q19</f>
        <v>13788871.890000001</v>
      </c>
      <c r="X19" s="130">
        <f t="shared" si="4"/>
        <v>0.19616680004269338</v>
      </c>
    </row>
    <row r="20" spans="1:24" s="97" customFormat="1" ht="28.5" customHeight="1" x14ac:dyDescent="0.2">
      <c r="A20" s="124" t="str">
        <f>+'Access-Fev'!A20</f>
        <v>12101</v>
      </c>
      <c r="B20" s="125" t="str">
        <f>+'Access-Fev'!B20</f>
        <v>JUSTICA FEDERAL DE PRIMEIRO GRAU</v>
      </c>
      <c r="C20" s="124" t="str">
        <f>CONCATENATE('Access-Fev'!C20,".",'Access-Fev'!D20)</f>
        <v>02.846</v>
      </c>
      <c r="D20" s="124" t="str">
        <f>CONCATENATE('Access-Fev'!E20,".",'Access-Fev'!G20)</f>
        <v>0033.09HB</v>
      </c>
      <c r="E20" s="125" t="str">
        <f>+'Access-Fev'!F20</f>
        <v>PROGRAMA DE GESTAO E MANUTENCAO DO PODER JUDICIARIO</v>
      </c>
      <c r="F20" s="125" t="str">
        <f>+'Access-Fev'!H20</f>
        <v>CONTRIBUICAO DA UNIAO, DE SUAS AUTARQUIAS E FUNDACOES PARA O</v>
      </c>
      <c r="G20" s="124" t="str">
        <f>IF('Access-Fev'!I20="1","F","S")</f>
        <v>F</v>
      </c>
      <c r="H20" s="124" t="str">
        <f>+'Access-Fev'!J20</f>
        <v>1000</v>
      </c>
      <c r="I20" s="125" t="str">
        <f>+'Access-Fev'!K20</f>
        <v>RECURSOS LIVRES DA UNIAO</v>
      </c>
      <c r="J20" s="124" t="str">
        <f>+'Access-Fev'!L20</f>
        <v>1</v>
      </c>
      <c r="K20" s="129"/>
      <c r="L20" s="129"/>
      <c r="M20" s="129"/>
      <c r="N20" s="127">
        <f t="shared" si="0"/>
        <v>0</v>
      </c>
      <c r="O20" s="129">
        <v>0</v>
      </c>
      <c r="P20" s="129">
        <f>'Access-Fev'!M20</f>
        <v>35723007.240000002</v>
      </c>
      <c r="Q20" s="129">
        <f>'Access-Fev'!N20</f>
        <v>0</v>
      </c>
      <c r="R20" s="129">
        <f t="shared" si="1"/>
        <v>35723007.240000002</v>
      </c>
      <c r="S20" s="129">
        <f>'Access-Fev'!O20</f>
        <v>35723007.240000002</v>
      </c>
      <c r="T20" s="130">
        <f t="shared" si="2"/>
        <v>1</v>
      </c>
      <c r="U20" s="129">
        <f>'Access-Fev'!P20</f>
        <v>35723007.240000002</v>
      </c>
      <c r="V20" s="130">
        <f t="shared" si="3"/>
        <v>1</v>
      </c>
      <c r="W20" s="129">
        <f>'Access-Fev'!Q20</f>
        <v>35723007.240000002</v>
      </c>
      <c r="X20" s="130">
        <f t="shared" si="4"/>
        <v>1</v>
      </c>
    </row>
    <row r="21" spans="1:24" s="97" customFormat="1" ht="28.5" customHeight="1" x14ac:dyDescent="0.2">
      <c r="A21" s="124" t="str">
        <f>+'Access-Fev'!A21</f>
        <v>12101</v>
      </c>
      <c r="B21" s="125" t="str">
        <f>+'Access-Fev'!B21</f>
        <v>JUSTICA FEDERAL DE PRIMEIRO GRAU</v>
      </c>
      <c r="C21" s="124" t="str">
        <f>CONCATENATE('Access-Fev'!C21,".",'Access-Fev'!D21)</f>
        <v>09.272</v>
      </c>
      <c r="D21" s="124" t="str">
        <f>CONCATENATE('Access-Fev'!E21,".",'Access-Fev'!G21)</f>
        <v>0033.0181</v>
      </c>
      <c r="E21" s="125" t="str">
        <f>+'Access-Fev'!F21</f>
        <v>PROGRAMA DE GESTAO E MANUTENCAO DO PODER JUDICIARIO</v>
      </c>
      <c r="F21" s="125" t="str">
        <f>+'Access-Fev'!H21</f>
        <v>APOSENTADORIAS E PENSOES CIVIS DA UNIAO</v>
      </c>
      <c r="G21" s="124" t="str">
        <f>IF('Access-Fev'!I21="1","F","S")</f>
        <v>S</v>
      </c>
      <c r="H21" s="124" t="str">
        <f>+'Access-Fev'!J21</f>
        <v>1056</v>
      </c>
      <c r="I21" s="125" t="str">
        <f>+'Access-Fev'!K21</f>
        <v>BENEFICIOS DO RPPS DA UNIAO</v>
      </c>
      <c r="J21" s="124" t="str">
        <f>+'Access-Fev'!L21</f>
        <v>1</v>
      </c>
      <c r="K21" s="129"/>
      <c r="L21" s="129"/>
      <c r="M21" s="129"/>
      <c r="N21" s="127">
        <f t="shared" si="0"/>
        <v>0</v>
      </c>
      <c r="O21" s="129">
        <v>0</v>
      </c>
      <c r="P21" s="129">
        <f>'Access-Fev'!M21</f>
        <v>62151239.920000002</v>
      </c>
      <c r="Q21" s="129">
        <f>'Access-Fev'!N21</f>
        <v>0</v>
      </c>
      <c r="R21" s="129">
        <f t="shared" si="1"/>
        <v>62151239.920000002</v>
      </c>
      <c r="S21" s="129">
        <f>'Access-Fev'!O21</f>
        <v>62151239.920000002</v>
      </c>
      <c r="T21" s="130">
        <f t="shared" si="2"/>
        <v>1</v>
      </c>
      <c r="U21" s="129">
        <f>'Access-Fev'!P21</f>
        <v>62147178.960000001</v>
      </c>
      <c r="V21" s="130">
        <f t="shared" si="3"/>
        <v>0.99993466003244302</v>
      </c>
      <c r="W21" s="129">
        <f>'Access-Fev'!Q21</f>
        <v>55958620.520000003</v>
      </c>
      <c r="X21" s="130">
        <f t="shared" si="4"/>
        <v>0.90036209401500222</v>
      </c>
    </row>
    <row r="22" spans="1:24" s="97" customFormat="1" ht="28.5" customHeight="1" x14ac:dyDescent="0.2">
      <c r="A22" s="124" t="str">
        <f>+'Access-Fev'!A22</f>
        <v>12101</v>
      </c>
      <c r="B22" s="125" t="str">
        <f>+'Access-Fev'!B22</f>
        <v>JUSTICA FEDERAL DE PRIMEIRO GRAU</v>
      </c>
      <c r="C22" s="124" t="str">
        <f>CONCATENATE('Access-Fev'!C22,".",'Access-Fev'!D22)</f>
        <v>28.846</v>
      </c>
      <c r="D22" s="124" t="str">
        <f>CONCATENATE('Access-Fev'!E22,".",'Access-Fev'!G22)</f>
        <v>0909.00S6</v>
      </c>
      <c r="E22" s="125" t="str">
        <f>+'Access-Fev'!F22</f>
        <v>OPERACOES ESPECIAIS: OUTROS ENCARGOS ESPECIAIS</v>
      </c>
      <c r="F22" s="125" t="str">
        <f>+'Access-Fev'!H22</f>
        <v>BENEFICIO ESPECIAL - LEI N. 12.618, DE 2012</v>
      </c>
      <c r="G22" s="124" t="str">
        <f>IF('Access-Fev'!I22="1","F","S")</f>
        <v>F</v>
      </c>
      <c r="H22" s="124" t="str">
        <f>+'Access-Fev'!J22</f>
        <v>1000</v>
      </c>
      <c r="I22" s="125" t="str">
        <f>+'Access-Fev'!K22</f>
        <v>RECURSOS LIVRES DA UNIAO</v>
      </c>
      <c r="J22" s="124" t="str">
        <f>+'Access-Fev'!L22</f>
        <v>1</v>
      </c>
      <c r="K22" s="129"/>
      <c r="L22" s="129"/>
      <c r="M22" s="129"/>
      <c r="N22" s="127">
        <f t="shared" si="0"/>
        <v>0</v>
      </c>
      <c r="O22" s="129">
        <v>0</v>
      </c>
      <c r="P22" s="129">
        <f>'Access-Fev'!M22</f>
        <v>212186.51</v>
      </c>
      <c r="Q22" s="129">
        <f>'Access-Fev'!N22</f>
        <v>0</v>
      </c>
      <c r="R22" s="129">
        <f t="shared" si="1"/>
        <v>212186.51</v>
      </c>
      <c r="S22" s="129">
        <f>'Access-Fev'!O22</f>
        <v>212186.51</v>
      </c>
      <c r="T22" s="130">
        <f t="shared" si="2"/>
        <v>1</v>
      </c>
      <c r="U22" s="129">
        <f>'Access-Fev'!P22</f>
        <v>212186.51</v>
      </c>
      <c r="V22" s="130">
        <f t="shared" si="3"/>
        <v>1</v>
      </c>
      <c r="W22" s="129">
        <f>'Access-Fev'!Q22</f>
        <v>212186.51</v>
      </c>
      <c r="X22" s="130">
        <f t="shared" si="4"/>
        <v>1</v>
      </c>
    </row>
    <row r="23" spans="1:24" s="97" customFormat="1" ht="28.5" customHeight="1" x14ac:dyDescent="0.2">
      <c r="A23" s="124" t="str">
        <f>+'Access-Fev'!A23</f>
        <v>33201</v>
      </c>
      <c r="B23" s="125" t="str">
        <f>+'Access-Fev'!B23</f>
        <v>INSTITUTO NACIONAL DO SEGURO SOCIAL</v>
      </c>
      <c r="C23" s="124" t="str">
        <f>CONCATENATE('Access-Fev'!C23,".",'Access-Fev'!D23)</f>
        <v>28.846</v>
      </c>
      <c r="D23" s="124" t="str">
        <f>CONCATENATE('Access-Fev'!E23,".",'Access-Fev'!G23)</f>
        <v>0901.00SA</v>
      </c>
      <c r="E23" s="125" t="str">
        <f>+'Access-Fev'!F23</f>
        <v>OPERACOES ESPECIAIS: CUMPRIMENTO DE SENTENCAS JUDICIAIS</v>
      </c>
      <c r="F23" s="125" t="str">
        <f>+'Access-Fev'!H23</f>
        <v>PAGAMENTO DE HONORARIOS PERICIAIS NAS ACOES EM QUE O INSS FI</v>
      </c>
      <c r="G23" s="124" t="str">
        <f>IF('Access-Fev'!I23="1","F","S")</f>
        <v>S</v>
      </c>
      <c r="H23" s="124" t="str">
        <f>+'Access-Fev'!J23</f>
        <v>1000</v>
      </c>
      <c r="I23" s="125" t="str">
        <f>+'Access-Fev'!K23</f>
        <v>RECURSOS LIVRES DA UNIAO</v>
      </c>
      <c r="J23" s="124" t="str">
        <f>+'Access-Fev'!L23</f>
        <v>3</v>
      </c>
      <c r="K23" s="129"/>
      <c r="L23" s="129"/>
      <c r="M23" s="129"/>
      <c r="N23" s="127">
        <f t="shared" si="0"/>
        <v>0</v>
      </c>
      <c r="O23" s="129">
        <v>0</v>
      </c>
      <c r="P23" s="129">
        <f>'Access-Fev'!M23</f>
        <v>4535114</v>
      </c>
      <c r="Q23" s="129">
        <f>'Access-Fev'!N23</f>
        <v>0</v>
      </c>
      <c r="R23" s="129">
        <f t="shared" si="1"/>
        <v>4535114</v>
      </c>
      <c r="S23" s="129">
        <f>'Access-Fev'!O23</f>
        <v>4535114</v>
      </c>
      <c r="T23" s="130">
        <f t="shared" si="2"/>
        <v>1</v>
      </c>
      <c r="U23" s="129">
        <f>'Access-Fev'!P23</f>
        <v>4533617.2699999996</v>
      </c>
      <c r="V23" s="130">
        <f t="shared" si="3"/>
        <v>0.9996699686049787</v>
      </c>
      <c r="W23" s="129">
        <f>'Access-Fev'!Q23</f>
        <v>2817289.17</v>
      </c>
      <c r="X23" s="130">
        <f t="shared" si="4"/>
        <v>0.62121683600456346</v>
      </c>
    </row>
    <row r="24" spans="1:24" s="97" customFormat="1" ht="28.5" customHeight="1" thickBot="1" x14ac:dyDescent="0.25">
      <c r="A24" s="124" t="str">
        <f>+'Access-Fev'!A24</f>
        <v>63101</v>
      </c>
      <c r="B24" s="125" t="str">
        <f>+'Access-Fev'!B24</f>
        <v>ADVOCACIA-GERAL DA UNIAO - AGU</v>
      </c>
      <c r="C24" s="124" t="str">
        <f>CONCATENATE('Access-Fev'!C24,".",'Access-Fev'!D24)</f>
        <v>03.092</v>
      </c>
      <c r="D24" s="124" t="str">
        <f>CONCATENATE('Access-Fev'!E24,".",'Access-Fev'!G24)</f>
        <v>4105.2674</v>
      </c>
      <c r="E24" s="125" t="str">
        <f>+'Access-Fev'!F24</f>
        <v>***********</v>
      </c>
      <c r="F24" s="125" t="str">
        <f>+'Access-Fev'!H24</f>
        <v>REPRESENTACAO JUDICIAL E EXTRAJUDICIAL DA UNIAO E SUAS AUTAR</v>
      </c>
      <c r="G24" s="124" t="str">
        <f>IF('Access-Fev'!I24="1","F","S")</f>
        <v>F</v>
      </c>
      <c r="H24" s="124" t="str">
        <f>+'Access-Fev'!J24</f>
        <v>1000</v>
      </c>
      <c r="I24" s="125" t="str">
        <f>+'Access-Fev'!K24</f>
        <v>RECURSOS LIVRES DA UNIAO</v>
      </c>
      <c r="J24" s="124" t="str">
        <f>+'Access-Fev'!L24</f>
        <v>3</v>
      </c>
      <c r="K24" s="129"/>
      <c r="L24" s="129"/>
      <c r="M24" s="129"/>
      <c r="N24" s="127">
        <f t="shared" si="0"/>
        <v>0</v>
      </c>
      <c r="O24" s="129">
        <v>0</v>
      </c>
      <c r="P24" s="129">
        <f>'Access-Fev'!M24</f>
        <v>0</v>
      </c>
      <c r="Q24" s="129">
        <f>'Access-Fev'!N24</f>
        <v>17147.28</v>
      </c>
      <c r="R24" s="129">
        <f t="shared" si="1"/>
        <v>17147.28</v>
      </c>
      <c r="S24" s="129">
        <f>'Access-Fev'!O24</f>
        <v>0</v>
      </c>
      <c r="T24" s="130">
        <f t="shared" si="2"/>
        <v>0</v>
      </c>
      <c r="U24" s="129">
        <f>'Access-Fev'!P24</f>
        <v>0</v>
      </c>
      <c r="V24" s="130">
        <f t="shared" si="3"/>
        <v>0</v>
      </c>
      <c r="W24" s="129">
        <f>'Access-Fev'!Q24</f>
        <v>0</v>
      </c>
      <c r="X24" s="130">
        <f t="shared" si="4"/>
        <v>0</v>
      </c>
    </row>
    <row r="25" spans="1:24" s="97" customFormat="1" ht="28.5" customHeight="1" thickBot="1" x14ac:dyDescent="0.25">
      <c r="A25" s="216" t="s">
        <v>79</v>
      </c>
      <c r="B25" s="220"/>
      <c r="C25" s="220"/>
      <c r="D25" s="220"/>
      <c r="E25" s="220"/>
      <c r="F25" s="220"/>
      <c r="G25" s="220"/>
      <c r="H25" s="220"/>
      <c r="I25" s="220"/>
      <c r="J25" s="217"/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2">
        <f>SUM(P10:P24)</f>
        <v>705440330.34000003</v>
      </c>
      <c r="Q25" s="132">
        <f>SUM(Q10:Q24)</f>
        <v>17147.28</v>
      </c>
      <c r="R25" s="132">
        <f>SUM(R10:R24)</f>
        <v>705457477.62</v>
      </c>
      <c r="S25" s="132">
        <f>SUM(S10:S24)</f>
        <v>605887159.16999996</v>
      </c>
      <c r="T25" s="133">
        <f t="shared" si="2"/>
        <v>0.85885709400101595</v>
      </c>
      <c r="U25" s="132">
        <f>SUM(U10:U24)</f>
        <v>365836730.39999998</v>
      </c>
      <c r="V25" s="133">
        <f t="shared" si="3"/>
        <v>0.51858083868388827</v>
      </c>
      <c r="W25" s="132">
        <f>SUM(W10:W24)</f>
        <v>325926404.52999997</v>
      </c>
      <c r="X25" s="133">
        <f t="shared" si="4"/>
        <v>0.46200715829049965</v>
      </c>
    </row>
    <row r="26" spans="1:24" ht="12.75" x14ac:dyDescent="0.2">
      <c r="A26" s="89" t="s">
        <v>80</v>
      </c>
      <c r="B26" s="89"/>
      <c r="C26" s="89"/>
      <c r="D26" s="89"/>
      <c r="E26" s="89"/>
      <c r="F26" s="89"/>
      <c r="G26" s="89"/>
      <c r="H26" s="90"/>
      <c r="I26" s="90"/>
      <c r="J26" s="90"/>
      <c r="K26" s="89"/>
      <c r="L26" s="89"/>
      <c r="M26" s="89"/>
      <c r="N26" s="89"/>
      <c r="O26" s="89"/>
      <c r="P26" s="89"/>
      <c r="Q26" s="89"/>
      <c r="R26" s="134"/>
      <c r="S26" s="89"/>
      <c r="T26" s="89"/>
      <c r="U26" s="91"/>
      <c r="V26" s="89"/>
      <c r="W26" s="91"/>
      <c r="X26" s="89"/>
    </row>
    <row r="27" spans="1:24" ht="12.75" x14ac:dyDescent="0.2">
      <c r="A27" s="89" t="s">
        <v>121</v>
      </c>
      <c r="B27" s="135"/>
      <c r="C27" s="89"/>
      <c r="D27" s="89"/>
      <c r="E27" s="89"/>
      <c r="F27" s="89"/>
      <c r="G27" s="89"/>
      <c r="H27" s="90"/>
      <c r="I27" s="90"/>
      <c r="J27" s="90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91"/>
      <c r="V27" s="89"/>
      <c r="W27" s="91"/>
      <c r="X27" s="89"/>
    </row>
    <row r="28" spans="1:24" s="94" customFormat="1" ht="15.95" customHeight="1" x14ac:dyDescent="0.2"/>
    <row r="29" spans="1:24" s="94" customFormat="1" ht="39.75" customHeight="1" x14ac:dyDescent="0.2">
      <c r="N29" s="136"/>
      <c r="O29" s="137"/>
      <c r="P29" s="138" t="s">
        <v>136</v>
      </c>
      <c r="Q29" s="139" t="s">
        <v>135</v>
      </c>
      <c r="R29" s="140" t="s">
        <v>134</v>
      </c>
      <c r="S29" s="141" t="s">
        <v>133</v>
      </c>
      <c r="T29" s="137"/>
      <c r="U29" s="137" t="s">
        <v>132</v>
      </c>
      <c r="V29" s="137"/>
      <c r="W29" s="137" t="s">
        <v>131</v>
      </c>
    </row>
    <row r="30" spans="1:24" s="94" customFormat="1" ht="15.95" customHeight="1" x14ac:dyDescent="0.2">
      <c r="N30" s="136" t="s">
        <v>124</v>
      </c>
      <c r="O30" s="136" t="s">
        <v>120</v>
      </c>
      <c r="P30" s="142">
        <f>SUM(P10:P24)</f>
        <v>705440330.34000003</v>
      </c>
      <c r="Q30" s="142">
        <f>SUM(Q10:Q24)</f>
        <v>17147.28</v>
      </c>
      <c r="R30" s="142">
        <f>R25</f>
        <v>705457477.62</v>
      </c>
      <c r="S30" s="142">
        <f>SUM(S10:S24)</f>
        <v>605887159.16999996</v>
      </c>
      <c r="T30" s="142"/>
      <c r="U30" s="142">
        <f>SUM(U10:U24)</f>
        <v>365836730.39999998</v>
      </c>
      <c r="V30" s="142"/>
      <c r="W30" s="142">
        <f>SUM(W10:W24)</f>
        <v>325926404.52999997</v>
      </c>
      <c r="X30" s="143"/>
    </row>
    <row r="31" spans="1:24" s="94" customFormat="1" ht="15.95" customHeight="1" x14ac:dyDescent="0.2">
      <c r="N31" s="136"/>
      <c r="O31" s="136" t="s">
        <v>125</v>
      </c>
      <c r="P31" s="142">
        <f>'Access-Fev'!M25</f>
        <v>705440330.34000003</v>
      </c>
      <c r="Q31" s="142">
        <f>'Access-Fev'!N25</f>
        <v>17147.28</v>
      </c>
      <c r="R31" s="142">
        <f>'Access-Fev'!M25+'Access-Fev'!N25</f>
        <v>705457477.62</v>
      </c>
      <c r="S31" s="142">
        <f>'Access-Fev'!O25</f>
        <v>605887159.16999996</v>
      </c>
      <c r="T31" s="142"/>
      <c r="U31" s="142">
        <f>'Access-Fev'!P25</f>
        <v>365836730.39999998</v>
      </c>
      <c r="V31" s="142"/>
      <c r="W31" s="142">
        <f>'Access-Fev'!Q25</f>
        <v>325926404.52999997</v>
      </c>
      <c r="X31" s="143"/>
    </row>
    <row r="32" spans="1:24" s="94" customFormat="1" ht="15.95" customHeight="1" x14ac:dyDescent="0.2">
      <c r="N32" s="136"/>
      <c r="O32" s="144" t="s">
        <v>126</v>
      </c>
      <c r="P32" s="145">
        <f>+P30-P31</f>
        <v>0</v>
      </c>
      <c r="Q32" s="145">
        <f>+Q30-Q31</f>
        <v>0</v>
      </c>
      <c r="R32" s="145">
        <f>+R30-R31</f>
        <v>0</v>
      </c>
      <c r="S32" s="145">
        <f>+S30-S31</f>
        <v>0</v>
      </c>
      <c r="T32" s="145"/>
      <c r="U32" s="145">
        <f>+U30-U31</f>
        <v>0</v>
      </c>
      <c r="V32" s="145"/>
      <c r="W32" s="146">
        <f>+W30-W31</f>
        <v>0</v>
      </c>
      <c r="X32" s="143"/>
    </row>
    <row r="33" spans="14:24" s="94" customFormat="1" ht="15.95" customHeight="1" x14ac:dyDescent="0.2">
      <c r="N33" s="136"/>
      <c r="O33" s="136"/>
      <c r="P33" s="147"/>
      <c r="Q33" s="147"/>
      <c r="R33" s="148"/>
      <c r="S33" s="148"/>
      <c r="T33" s="148"/>
      <c r="U33" s="148"/>
      <c r="V33" s="148"/>
      <c r="W33" s="148"/>
    </row>
    <row r="34" spans="14:24" s="94" customFormat="1" ht="15.95" customHeight="1" x14ac:dyDescent="0.2">
      <c r="N34" s="136"/>
      <c r="O34" s="136"/>
      <c r="P34" s="149" t="s">
        <v>127</v>
      </c>
      <c r="Q34" s="149"/>
      <c r="R34" s="149" t="s">
        <v>127</v>
      </c>
      <c r="S34" s="149" t="s">
        <v>128</v>
      </c>
      <c r="T34" s="149"/>
      <c r="U34" s="149" t="s">
        <v>129</v>
      </c>
      <c r="V34" s="149"/>
      <c r="W34" s="149" t="s">
        <v>130</v>
      </c>
    </row>
    <row r="35" spans="14:24" s="94" customFormat="1" ht="15.95" customHeight="1" x14ac:dyDescent="0.2">
      <c r="N35" s="136" t="s">
        <v>123</v>
      </c>
      <c r="O35" s="150" t="s">
        <v>122</v>
      </c>
      <c r="P35" s="142">
        <v>705457477.62</v>
      </c>
      <c r="Q35" s="64"/>
      <c r="R35" s="142">
        <v>705457477.62</v>
      </c>
      <c r="S35" s="142">
        <v>605887159.16999996</v>
      </c>
      <c r="T35" s="64"/>
      <c r="U35" s="142">
        <v>365836730.39999998</v>
      </c>
      <c r="V35" s="64"/>
      <c r="W35" s="142">
        <v>325926404.52999997</v>
      </c>
    </row>
    <row r="36" spans="14:24" s="94" customFormat="1" ht="15.95" customHeight="1" x14ac:dyDescent="0.2">
      <c r="N36" s="136"/>
      <c r="O36" s="144" t="s">
        <v>126</v>
      </c>
      <c r="P36" s="67">
        <f>P30-P35</f>
        <v>-17147.27999997139</v>
      </c>
      <c r="Q36" s="65"/>
      <c r="R36" s="151">
        <f>R30-R35</f>
        <v>0</v>
      </c>
      <c r="S36" s="65">
        <f t="shared" ref="S36:W36" si="5">S30-S35</f>
        <v>0</v>
      </c>
      <c r="T36" s="65"/>
      <c r="U36" s="65">
        <f t="shared" si="5"/>
        <v>0</v>
      </c>
      <c r="V36" s="65"/>
      <c r="W36" s="66">
        <f t="shared" si="5"/>
        <v>0</v>
      </c>
    </row>
    <row r="37" spans="14:24" ht="12.75" x14ac:dyDescent="0.2">
      <c r="N37" s="136"/>
      <c r="O37" s="136"/>
      <c r="P37" s="152"/>
      <c r="Q37" s="153"/>
      <c r="R37" s="56"/>
      <c r="S37" s="154"/>
      <c r="T37" s="154"/>
      <c r="U37" s="154"/>
      <c r="V37" s="154"/>
      <c r="W37" s="154"/>
      <c r="X37" s="94"/>
    </row>
    <row r="38" spans="14:24" ht="12.75" x14ac:dyDescent="0.2">
      <c r="N38" s="136"/>
      <c r="O38" s="154"/>
      <c r="P38" s="154"/>
      <c r="Q38" s="142"/>
      <c r="R38" s="155"/>
      <c r="S38" s="154"/>
      <c r="T38" s="154"/>
      <c r="U38" s="154"/>
      <c r="V38" s="154"/>
      <c r="W38" s="154"/>
      <c r="X38" s="94"/>
    </row>
    <row r="39" spans="14:24" ht="12.75" x14ac:dyDescent="0.2">
      <c r="N39" s="156"/>
      <c r="O39" s="97"/>
      <c r="P39" s="97"/>
      <c r="Q39" s="97"/>
      <c r="R39" s="157"/>
      <c r="S39" s="97"/>
      <c r="T39" s="97"/>
      <c r="U39" s="97"/>
      <c r="V39" s="97"/>
      <c r="W39" s="97"/>
      <c r="X39" s="94"/>
    </row>
    <row r="40" spans="14:24" ht="25.5" customHeight="1" x14ac:dyDescent="0.2">
      <c r="N40" s="158"/>
      <c r="O40" s="94"/>
      <c r="P40" s="94"/>
      <c r="Q40" s="94"/>
      <c r="R40" s="94"/>
      <c r="S40" s="94"/>
      <c r="T40" s="94"/>
      <c r="U40" s="94"/>
      <c r="V40" s="94"/>
      <c r="W40" s="94"/>
      <c r="X40" s="94"/>
    </row>
    <row r="41" spans="14:24" ht="25.5" customHeight="1" x14ac:dyDescent="0.2">
      <c r="N41" s="159"/>
    </row>
  </sheetData>
  <mergeCells count="17">
    <mergeCell ref="A25:J2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view="pageBreakPreview" zoomScale="80" zoomScaleNormal="85" zoomScaleSheetLayoutView="80" workbookViewId="0">
      <selection activeCell="A9" sqref="A9"/>
    </sheetView>
  </sheetViews>
  <sheetFormatPr defaultRowHeight="25.5" customHeight="1" x14ac:dyDescent="0.2"/>
  <cols>
    <col min="1" max="1" width="17.7109375" style="92" customWidth="1"/>
    <col min="2" max="2" width="35.7109375" style="92" customWidth="1"/>
    <col min="3" max="4" width="15.7109375" style="92" customWidth="1"/>
    <col min="5" max="6" width="55.7109375" style="92" customWidth="1"/>
    <col min="7" max="8" width="8.7109375" style="92" customWidth="1"/>
    <col min="9" max="9" width="35.7109375" style="92" customWidth="1"/>
    <col min="10" max="10" width="8.7109375" style="92" customWidth="1"/>
    <col min="11" max="19" width="16.7109375" style="92" customWidth="1"/>
    <col min="20" max="20" width="8.7109375" style="92" customWidth="1"/>
    <col min="21" max="21" width="16.7109375" style="92" customWidth="1"/>
    <col min="22" max="22" width="8.7109375" style="92" customWidth="1"/>
    <col min="23" max="23" width="16.7109375" style="92" customWidth="1"/>
    <col min="24" max="24" width="8.7109375" style="92" customWidth="1"/>
    <col min="25" max="16384" width="9.140625" style="92"/>
  </cols>
  <sheetData>
    <row r="1" spans="1:24" ht="12.75" x14ac:dyDescent="0.2">
      <c r="A1" s="88" t="s">
        <v>45</v>
      </c>
      <c r="B1" s="88"/>
      <c r="C1" s="88"/>
      <c r="D1" s="88"/>
      <c r="E1" s="89"/>
      <c r="F1" s="89"/>
      <c r="G1" s="89"/>
      <c r="H1" s="90"/>
      <c r="I1" s="90"/>
      <c r="J1" s="90"/>
      <c r="K1" s="89"/>
      <c r="L1" s="89"/>
      <c r="M1" s="89"/>
      <c r="N1" s="89"/>
      <c r="O1" s="89"/>
      <c r="P1" s="89"/>
      <c r="Q1" s="89"/>
      <c r="R1" s="89"/>
      <c r="S1" s="89"/>
      <c r="T1" s="89"/>
      <c r="U1" s="91"/>
      <c r="V1" s="89"/>
      <c r="W1" s="91"/>
      <c r="X1" s="89"/>
    </row>
    <row r="2" spans="1:24" ht="12.75" x14ac:dyDescent="0.2">
      <c r="A2" s="88" t="s">
        <v>46</v>
      </c>
      <c r="B2" s="88" t="s">
        <v>47</v>
      </c>
      <c r="C2" s="88"/>
      <c r="D2" s="88"/>
      <c r="E2" s="89"/>
      <c r="F2" s="89"/>
      <c r="G2" s="89"/>
      <c r="H2" s="90"/>
      <c r="I2" s="90"/>
      <c r="J2" s="90"/>
      <c r="K2" s="89"/>
      <c r="L2" s="89"/>
      <c r="M2" s="89"/>
      <c r="N2" s="89"/>
      <c r="O2" s="89"/>
      <c r="P2" s="89"/>
      <c r="Q2" s="89"/>
      <c r="R2" s="89"/>
      <c r="S2" s="89"/>
      <c r="T2" s="89"/>
      <c r="U2" s="91"/>
      <c r="V2" s="89"/>
      <c r="W2" s="91"/>
      <c r="X2" s="89"/>
    </row>
    <row r="3" spans="1:24" ht="12.75" x14ac:dyDescent="0.2">
      <c r="A3" s="88" t="s">
        <v>48</v>
      </c>
      <c r="B3" s="93" t="s">
        <v>81</v>
      </c>
      <c r="C3" s="93"/>
      <c r="D3" s="93"/>
      <c r="E3" s="89"/>
      <c r="F3" s="89"/>
      <c r="G3" s="89"/>
      <c r="H3" s="90"/>
      <c r="I3" s="90"/>
      <c r="J3" s="90"/>
      <c r="K3" s="89"/>
      <c r="L3" s="89"/>
      <c r="M3" s="89"/>
      <c r="N3" s="89"/>
      <c r="O3" s="89"/>
      <c r="P3" s="89"/>
      <c r="Q3" s="89"/>
      <c r="R3" s="89"/>
      <c r="S3" s="89"/>
      <c r="T3" s="89"/>
      <c r="U3" s="91"/>
      <c r="V3" s="89"/>
      <c r="W3" s="91"/>
      <c r="X3" s="89"/>
    </row>
    <row r="4" spans="1:24" ht="12.75" x14ac:dyDescent="0.2">
      <c r="A4" s="94" t="s">
        <v>49</v>
      </c>
      <c r="B4" s="95">
        <v>45352</v>
      </c>
      <c r="C4" s="96"/>
      <c r="D4" s="94"/>
      <c r="E4" s="89"/>
      <c r="F4" s="89"/>
      <c r="G4" s="89"/>
      <c r="H4" s="90"/>
      <c r="I4" s="90"/>
      <c r="J4" s="90"/>
      <c r="K4" s="89"/>
      <c r="L4" s="89"/>
      <c r="M4" s="89"/>
      <c r="N4" s="89"/>
      <c r="O4" s="89"/>
      <c r="P4" s="89"/>
      <c r="Q4" s="89"/>
      <c r="R4" s="89"/>
      <c r="S4" s="89"/>
      <c r="T4" s="89"/>
      <c r="U4" s="91"/>
      <c r="V4" s="89"/>
      <c r="W4" s="91"/>
      <c r="X4" s="89"/>
    </row>
    <row r="5" spans="1:24" s="97" customFormat="1" ht="12.75" x14ac:dyDescent="0.2">
      <c r="A5" s="210" t="s">
        <v>50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</row>
    <row r="6" spans="1:24" s="97" customFormat="1" ht="13.5" thickBot="1" x14ac:dyDescent="0.25">
      <c r="A6" s="98"/>
      <c r="B6" s="98"/>
      <c r="C6" s="98"/>
      <c r="D6" s="98"/>
      <c r="E6" s="98"/>
      <c r="F6" s="98"/>
      <c r="G6" s="98"/>
      <c r="H6" s="99"/>
      <c r="I6" s="99"/>
      <c r="J6" s="99"/>
      <c r="K6" s="98"/>
      <c r="L6" s="98"/>
      <c r="M6" s="98"/>
      <c r="N6" s="98"/>
      <c r="O6" s="98"/>
      <c r="P6" s="98"/>
      <c r="Q6" s="98"/>
      <c r="R6" s="98"/>
      <c r="S6" s="98"/>
      <c r="T6" s="98"/>
      <c r="U6" s="100"/>
      <c r="V6" s="98"/>
      <c r="W6" s="100"/>
      <c r="X6" s="98"/>
    </row>
    <row r="7" spans="1:24" s="97" customFormat="1" ht="28.5" customHeight="1" thickBot="1" x14ac:dyDescent="0.25">
      <c r="A7" s="211" t="s">
        <v>51</v>
      </c>
      <c r="B7" s="212"/>
      <c r="C7" s="212"/>
      <c r="D7" s="212"/>
      <c r="E7" s="212"/>
      <c r="F7" s="212"/>
      <c r="G7" s="212"/>
      <c r="H7" s="212"/>
      <c r="I7" s="212"/>
      <c r="J7" s="213"/>
      <c r="K7" s="214" t="s">
        <v>3</v>
      </c>
      <c r="L7" s="216" t="s">
        <v>52</v>
      </c>
      <c r="M7" s="217"/>
      <c r="N7" s="214" t="s">
        <v>53</v>
      </c>
      <c r="O7" s="214" t="s">
        <v>54</v>
      </c>
      <c r="P7" s="211" t="s">
        <v>55</v>
      </c>
      <c r="Q7" s="213"/>
      <c r="R7" s="214" t="s">
        <v>6</v>
      </c>
      <c r="S7" s="211" t="s">
        <v>56</v>
      </c>
      <c r="T7" s="212"/>
      <c r="U7" s="212"/>
      <c r="V7" s="212"/>
      <c r="W7" s="212"/>
      <c r="X7" s="213"/>
    </row>
    <row r="8" spans="1:24" s="97" customFormat="1" ht="28.5" customHeight="1" x14ac:dyDescent="0.2">
      <c r="A8" s="218" t="s">
        <v>17</v>
      </c>
      <c r="B8" s="219"/>
      <c r="C8" s="221" t="s">
        <v>57</v>
      </c>
      <c r="D8" s="221" t="s">
        <v>58</v>
      </c>
      <c r="E8" s="223" t="s">
        <v>59</v>
      </c>
      <c r="F8" s="224"/>
      <c r="G8" s="221" t="s">
        <v>0</v>
      </c>
      <c r="H8" s="225" t="s">
        <v>2</v>
      </c>
      <c r="I8" s="226"/>
      <c r="J8" s="221" t="s">
        <v>1</v>
      </c>
      <c r="K8" s="215"/>
      <c r="L8" s="101" t="s">
        <v>60</v>
      </c>
      <c r="M8" s="101" t="s">
        <v>61</v>
      </c>
      <c r="N8" s="215"/>
      <c r="O8" s="215"/>
      <c r="P8" s="102" t="s">
        <v>4</v>
      </c>
      <c r="Q8" s="102" t="s">
        <v>5</v>
      </c>
      <c r="R8" s="215"/>
      <c r="S8" s="103" t="s">
        <v>7</v>
      </c>
      <c r="T8" s="104" t="s">
        <v>8</v>
      </c>
      <c r="U8" s="103" t="s">
        <v>9</v>
      </c>
      <c r="V8" s="105" t="s">
        <v>8</v>
      </c>
      <c r="W8" s="106" t="s">
        <v>10</v>
      </c>
      <c r="X8" s="105" t="s">
        <v>8</v>
      </c>
    </row>
    <row r="9" spans="1:24" s="97" customFormat="1" ht="28.5" customHeight="1" thickBot="1" x14ac:dyDescent="0.25">
      <c r="A9" s="108" t="s">
        <v>62</v>
      </c>
      <c r="B9" s="108" t="s">
        <v>63</v>
      </c>
      <c r="C9" s="222"/>
      <c r="D9" s="222"/>
      <c r="E9" s="109" t="s">
        <v>64</v>
      </c>
      <c r="F9" s="109" t="s">
        <v>65</v>
      </c>
      <c r="G9" s="222"/>
      <c r="H9" s="109" t="s">
        <v>62</v>
      </c>
      <c r="I9" s="109" t="s">
        <v>63</v>
      </c>
      <c r="J9" s="222"/>
      <c r="K9" s="108" t="s">
        <v>66</v>
      </c>
      <c r="L9" s="110" t="s">
        <v>67</v>
      </c>
      <c r="M9" s="110" t="s">
        <v>68</v>
      </c>
      <c r="N9" s="110" t="s">
        <v>69</v>
      </c>
      <c r="O9" s="110" t="s">
        <v>70</v>
      </c>
      <c r="P9" s="110" t="s">
        <v>11</v>
      </c>
      <c r="Q9" s="110" t="s">
        <v>71</v>
      </c>
      <c r="R9" s="108" t="s">
        <v>72</v>
      </c>
      <c r="S9" s="111" t="s">
        <v>73</v>
      </c>
      <c r="T9" s="112" t="s">
        <v>74</v>
      </c>
      <c r="U9" s="111" t="s">
        <v>75</v>
      </c>
      <c r="V9" s="112" t="s">
        <v>76</v>
      </c>
      <c r="W9" s="113" t="s">
        <v>77</v>
      </c>
      <c r="X9" s="112" t="s">
        <v>78</v>
      </c>
    </row>
    <row r="10" spans="1:24" s="97" customFormat="1" ht="28.5" customHeight="1" x14ac:dyDescent="0.2">
      <c r="A10" s="114" t="str">
        <f>+'Access-Mar'!A10</f>
        <v>12101</v>
      </c>
      <c r="B10" s="115" t="str">
        <f>+'Access-Mar'!B10</f>
        <v>JUSTICA FEDERAL DE PRIMEIRO GRAU</v>
      </c>
      <c r="C10" s="116" t="str">
        <f>CONCATENATE('Access-Mar'!C10,".",'Access-Mar'!D10)</f>
        <v>02.061</v>
      </c>
      <c r="D10" s="116" t="str">
        <f>CONCATENATE('Access-Mar'!E10,".",'Access-Mar'!G10)</f>
        <v>0033.4224</v>
      </c>
      <c r="E10" s="115" t="str">
        <f>+'Access-Mar'!F10</f>
        <v>PROGRAMA DE GESTAO E MANUTENCAO DO PODER JUDICIARIO</v>
      </c>
      <c r="F10" s="117" t="str">
        <f>+'Access-Mar'!H10</f>
        <v>ASSISTENCIA JURIDICA A PESSOAS CARENTES</v>
      </c>
      <c r="G10" s="114" t="str">
        <f>IF('Access-Mar'!I10="1","F","S")</f>
        <v>F</v>
      </c>
      <c r="H10" s="114" t="str">
        <f>+'Access-Mar'!J10</f>
        <v>1000</v>
      </c>
      <c r="I10" s="118" t="str">
        <f>+'Access-Mar'!K10</f>
        <v>RECURSOS LIVRES DA UNIAO</v>
      </c>
      <c r="J10" s="114" t="str">
        <f>+'Access-Mar'!L10</f>
        <v>3</v>
      </c>
      <c r="K10" s="119"/>
      <c r="L10" s="120"/>
      <c r="M10" s="120"/>
      <c r="N10" s="121">
        <f>K10+L10-M10</f>
        <v>0</v>
      </c>
      <c r="O10" s="119">
        <v>0</v>
      </c>
      <c r="P10" s="122">
        <f>'Access-Mar'!M10</f>
        <v>1016802</v>
      </c>
      <c r="Q10" s="122">
        <f>'Access-Mar'!N10</f>
        <v>0</v>
      </c>
      <c r="R10" s="122">
        <f>N10-O10+P10+Q10</f>
        <v>1016802</v>
      </c>
      <c r="S10" s="122">
        <f>'Access-Mar'!O10</f>
        <v>994777.77</v>
      </c>
      <c r="T10" s="123">
        <f>IF(R10&gt;0,S10/R10,0)</f>
        <v>0.97833970625549516</v>
      </c>
      <c r="U10" s="122">
        <f>'Access-Mar'!P10</f>
        <v>994774.69</v>
      </c>
      <c r="V10" s="123">
        <f>IF(R10&gt;0,U10/R10,0)</f>
        <v>0.97833667715051698</v>
      </c>
      <c r="W10" s="122">
        <f>'Access-Mar'!Q10</f>
        <v>839190.17</v>
      </c>
      <c r="X10" s="123">
        <f>IF(R10&gt;0,W10/R10,0)</f>
        <v>0.82532309141799487</v>
      </c>
    </row>
    <row r="11" spans="1:24" s="97" customFormat="1" ht="28.5" customHeight="1" x14ac:dyDescent="0.2">
      <c r="A11" s="124" t="str">
        <f>+'Access-Mar'!A11</f>
        <v>12101</v>
      </c>
      <c r="B11" s="125" t="str">
        <f>+'Access-Mar'!B11</f>
        <v>JUSTICA FEDERAL DE PRIMEIRO GRAU</v>
      </c>
      <c r="C11" s="124" t="str">
        <f>CONCATENATE('Access-Mar'!C11,".",'Access-Mar'!D11)</f>
        <v>02.061</v>
      </c>
      <c r="D11" s="124" t="str">
        <f>CONCATENATE('Access-Mar'!E11,".",'Access-Mar'!G11)</f>
        <v>0033.4257</v>
      </c>
      <c r="E11" s="125" t="str">
        <f>+'Access-Mar'!F11</f>
        <v>PROGRAMA DE GESTAO E MANUTENCAO DO PODER JUDICIARIO</v>
      </c>
      <c r="F11" s="126" t="str">
        <f>+'Access-Mar'!H11</f>
        <v>JULGAMENTO DE CAUSAS NA JUSTICA FEDERAL</v>
      </c>
      <c r="G11" s="124" t="str">
        <f>IF('Access-Mar'!I11="1","F","S")</f>
        <v>F</v>
      </c>
      <c r="H11" s="124" t="str">
        <f>+'Access-Mar'!J11</f>
        <v>1000</v>
      </c>
      <c r="I11" s="125" t="str">
        <f>+'Access-Mar'!K11</f>
        <v>RECURSOS LIVRES DA UNIAO</v>
      </c>
      <c r="J11" s="124" t="str">
        <f>+'Access-Mar'!L11</f>
        <v>4</v>
      </c>
      <c r="K11" s="127"/>
      <c r="L11" s="127"/>
      <c r="M11" s="127"/>
      <c r="N11" s="128">
        <f t="shared" ref="N11:N23" si="0">K11+L11-M11</f>
        <v>0</v>
      </c>
      <c r="O11" s="127">
        <v>0</v>
      </c>
      <c r="P11" s="129">
        <f>'Access-Mar'!M11</f>
        <v>21791474</v>
      </c>
      <c r="Q11" s="129">
        <f>'Access-Mar'!N11</f>
        <v>0</v>
      </c>
      <c r="R11" s="129">
        <f t="shared" ref="R11:R23" si="1">N11-O11+P11+Q11</f>
        <v>21791474</v>
      </c>
      <c r="S11" s="129">
        <f>'Access-Mar'!O11</f>
        <v>6335673.8600000003</v>
      </c>
      <c r="T11" s="130">
        <f t="shared" ref="T11:T26" si="2">IF(R11&gt;0,S11/R11,0)</f>
        <v>0.29074095033681524</v>
      </c>
      <c r="U11" s="129">
        <f>'Access-Mar'!P11</f>
        <v>0</v>
      </c>
      <c r="V11" s="130">
        <f t="shared" ref="V11:V26" si="3">IF(R11&gt;0,U11/R11,0)</f>
        <v>0</v>
      </c>
      <c r="W11" s="129">
        <f>'Access-Mar'!Q11</f>
        <v>0</v>
      </c>
      <c r="X11" s="130">
        <f t="shared" ref="X11:X26" si="4">IF(R11&gt;0,W11/R11,0)</f>
        <v>0</v>
      </c>
    </row>
    <row r="12" spans="1:24" s="97" customFormat="1" ht="28.5" customHeight="1" x14ac:dyDescent="0.2">
      <c r="A12" s="124" t="str">
        <f>+'Access-Mar'!A12</f>
        <v>12101</v>
      </c>
      <c r="B12" s="125" t="str">
        <f>+'Access-Mar'!B12</f>
        <v>JUSTICA FEDERAL DE PRIMEIRO GRAU</v>
      </c>
      <c r="C12" s="124" t="str">
        <f>CONCATENATE('Access-Mar'!C12,".",'Access-Mar'!D12)</f>
        <v>02.061</v>
      </c>
      <c r="D12" s="124" t="str">
        <f>CONCATENATE('Access-Mar'!E12,".",'Access-Mar'!G12)</f>
        <v>0033.4257</v>
      </c>
      <c r="E12" s="125" t="str">
        <f>+'Access-Mar'!F12</f>
        <v>PROGRAMA DE GESTAO E MANUTENCAO DO PODER JUDICIARIO</v>
      </c>
      <c r="F12" s="125" t="str">
        <f>+'Access-Mar'!H12</f>
        <v>JULGAMENTO DE CAUSAS NA JUSTICA FEDERAL</v>
      </c>
      <c r="G12" s="124" t="str">
        <f>IF('Access-Mar'!I12="1","F","S")</f>
        <v>F</v>
      </c>
      <c r="H12" s="124" t="str">
        <f>+'Access-Mar'!J12</f>
        <v>1000</v>
      </c>
      <c r="I12" s="125" t="str">
        <f>+'Access-Mar'!K12</f>
        <v>RECURSOS LIVRES DA UNIAO</v>
      </c>
      <c r="J12" s="124" t="str">
        <f>+'Access-Mar'!L12</f>
        <v>3</v>
      </c>
      <c r="K12" s="129"/>
      <c r="L12" s="129"/>
      <c r="M12" s="129"/>
      <c r="N12" s="127">
        <f t="shared" si="0"/>
        <v>0</v>
      </c>
      <c r="O12" s="129">
        <v>0</v>
      </c>
      <c r="P12" s="129">
        <f>'Access-Mar'!M12</f>
        <v>170267485</v>
      </c>
      <c r="Q12" s="129">
        <f>'Access-Mar'!N12</f>
        <v>0</v>
      </c>
      <c r="R12" s="129">
        <f t="shared" si="1"/>
        <v>170267485</v>
      </c>
      <c r="S12" s="129">
        <f>'Access-Mar'!O12</f>
        <v>130613076.66</v>
      </c>
      <c r="T12" s="130">
        <f t="shared" si="2"/>
        <v>0.7671052207061142</v>
      </c>
      <c r="U12" s="129">
        <f>'Access-Mar'!P12</f>
        <v>21007657.940000001</v>
      </c>
      <c r="V12" s="130">
        <f t="shared" si="3"/>
        <v>0.1233803267840598</v>
      </c>
      <c r="W12" s="129">
        <f>'Access-Mar'!Q12</f>
        <v>13782322.24</v>
      </c>
      <c r="X12" s="130">
        <f t="shared" si="4"/>
        <v>8.0945121377695814E-2</v>
      </c>
    </row>
    <row r="13" spans="1:24" s="97" customFormat="1" ht="28.5" customHeight="1" x14ac:dyDescent="0.2">
      <c r="A13" s="124" t="str">
        <f>+'Access-Mar'!A13</f>
        <v>12101</v>
      </c>
      <c r="B13" s="125" t="str">
        <f>+'Access-Mar'!B13</f>
        <v>JUSTICA FEDERAL DE PRIMEIRO GRAU</v>
      </c>
      <c r="C13" s="124" t="str">
        <f>CONCATENATE('Access-Mar'!C13,".",'Access-Mar'!D13)</f>
        <v>02.061</v>
      </c>
      <c r="D13" s="124" t="str">
        <f>CONCATENATE('Access-Mar'!E13,".",'Access-Mar'!G13)</f>
        <v>0033.4257</v>
      </c>
      <c r="E13" s="125" t="str">
        <f>+'Access-Mar'!F13</f>
        <v>PROGRAMA DE GESTAO E MANUTENCAO DO PODER JUDICIARIO</v>
      </c>
      <c r="F13" s="125" t="str">
        <f>+'Access-Mar'!H13</f>
        <v>JULGAMENTO DE CAUSAS NA JUSTICA FEDERAL</v>
      </c>
      <c r="G13" s="124" t="str">
        <f>IF('Access-Mar'!I13="1","F","S")</f>
        <v>F</v>
      </c>
      <c r="H13" s="124" t="str">
        <f>+'Access-Mar'!J13</f>
        <v>1027</v>
      </c>
      <c r="I13" s="125" t="str">
        <f>+'Access-Mar'!K13</f>
        <v>SERV.AFETOS AS ATIVID.ESPECIFICAS DA JUSTICA</v>
      </c>
      <c r="J13" s="124" t="str">
        <f>+'Access-Mar'!L13</f>
        <v>3</v>
      </c>
      <c r="K13" s="129"/>
      <c r="L13" s="129"/>
      <c r="M13" s="129"/>
      <c r="N13" s="127">
        <f t="shared" si="0"/>
        <v>0</v>
      </c>
      <c r="O13" s="129">
        <v>0</v>
      </c>
      <c r="P13" s="129">
        <f>'Access-Mar'!M13</f>
        <v>19290640</v>
      </c>
      <c r="Q13" s="129">
        <f>'Access-Mar'!N13</f>
        <v>0</v>
      </c>
      <c r="R13" s="129">
        <f t="shared" si="1"/>
        <v>19290640</v>
      </c>
      <c r="S13" s="129">
        <f>'Access-Mar'!O13</f>
        <v>15553609.789999999</v>
      </c>
      <c r="T13" s="130">
        <f t="shared" si="2"/>
        <v>0.80627754133610907</v>
      </c>
      <c r="U13" s="129">
        <f>'Access-Mar'!P13</f>
        <v>1630542.67</v>
      </c>
      <c r="V13" s="130">
        <f t="shared" si="3"/>
        <v>8.4525068634322131E-2</v>
      </c>
      <c r="W13" s="129">
        <f>'Access-Mar'!Q13</f>
        <v>1230274.73</v>
      </c>
      <c r="X13" s="130">
        <f t="shared" si="4"/>
        <v>6.3775734242098758E-2</v>
      </c>
    </row>
    <row r="14" spans="1:24" s="97" customFormat="1" ht="28.5" customHeight="1" x14ac:dyDescent="0.2">
      <c r="A14" s="124" t="str">
        <f>+'Access-Mar'!A14</f>
        <v>12101</v>
      </c>
      <c r="B14" s="125" t="str">
        <f>+'Access-Mar'!B14</f>
        <v>JUSTICA FEDERAL DE PRIMEIRO GRAU</v>
      </c>
      <c r="C14" s="124" t="str">
        <f>CONCATENATE('Access-Mar'!C14,".",'Access-Mar'!D14)</f>
        <v>02.122</v>
      </c>
      <c r="D14" s="124" t="str">
        <f>CONCATENATE('Access-Mar'!E14,".",'Access-Mar'!G14)</f>
        <v>0033.20TP</v>
      </c>
      <c r="E14" s="125" t="str">
        <f>+'Access-Mar'!F14</f>
        <v>PROGRAMA DE GESTAO E MANUTENCAO DO PODER JUDICIARIO</v>
      </c>
      <c r="F14" s="125" t="str">
        <f>+'Access-Mar'!H14</f>
        <v>ATIVOS CIVIS DA UNIAO</v>
      </c>
      <c r="G14" s="124" t="str">
        <f>IF('Access-Mar'!I14="1","F","S")</f>
        <v>F</v>
      </c>
      <c r="H14" s="124" t="str">
        <f>+'Access-Mar'!J14</f>
        <v>1000</v>
      </c>
      <c r="I14" s="125" t="str">
        <f>+'Access-Mar'!K14</f>
        <v>RECURSOS LIVRES DA UNIAO</v>
      </c>
      <c r="J14" s="124" t="str">
        <f>+'Access-Mar'!L14</f>
        <v>1</v>
      </c>
      <c r="K14" s="129"/>
      <c r="L14" s="129"/>
      <c r="M14" s="129"/>
      <c r="N14" s="127">
        <f t="shared" si="0"/>
        <v>0</v>
      </c>
      <c r="O14" s="129">
        <v>0</v>
      </c>
      <c r="P14" s="129">
        <f>'Access-Mar'!M14</f>
        <v>335240800.94999999</v>
      </c>
      <c r="Q14" s="129">
        <f>'Access-Mar'!N14</f>
        <v>0</v>
      </c>
      <c r="R14" s="129">
        <f t="shared" si="1"/>
        <v>335240800.94999999</v>
      </c>
      <c r="S14" s="129">
        <f>'Access-Mar'!O14</f>
        <v>335240800.94999999</v>
      </c>
      <c r="T14" s="130">
        <f t="shared" si="2"/>
        <v>1</v>
      </c>
      <c r="U14" s="129">
        <f>'Access-Mar'!P14</f>
        <v>335090376.45999998</v>
      </c>
      <c r="V14" s="130">
        <f t="shared" si="3"/>
        <v>0.9995512942053183</v>
      </c>
      <c r="W14" s="129">
        <f>'Access-Mar'!Q14</f>
        <v>313332491.13</v>
      </c>
      <c r="X14" s="130">
        <f t="shared" si="4"/>
        <v>0.93464903508786346</v>
      </c>
    </row>
    <row r="15" spans="1:24" s="97" customFormat="1" ht="28.5" customHeight="1" x14ac:dyDescent="0.2">
      <c r="A15" s="124" t="str">
        <f>+'Access-Mar'!A15</f>
        <v>12101</v>
      </c>
      <c r="B15" s="125" t="str">
        <f>+'Access-Mar'!B15</f>
        <v>JUSTICA FEDERAL DE PRIMEIRO GRAU</v>
      </c>
      <c r="C15" s="124" t="str">
        <f>CONCATENATE('Access-Mar'!C15,".",'Access-Mar'!D15)</f>
        <v>02.122</v>
      </c>
      <c r="D15" s="124" t="str">
        <f>CONCATENATE('Access-Mar'!E15,".",'Access-Mar'!G15)</f>
        <v>0033.216H</v>
      </c>
      <c r="E15" s="125" t="str">
        <f>+'Access-Mar'!F15</f>
        <v>PROGRAMA DE GESTAO E MANUTENCAO DO PODER JUDICIARIO</v>
      </c>
      <c r="F15" s="125" t="str">
        <f>+'Access-Mar'!H15</f>
        <v>AJUDA DE CUSTO PARA MORADIA OU AUXILIO-MORADIA A AGENTES PUB</v>
      </c>
      <c r="G15" s="124" t="str">
        <f>IF('Access-Mar'!I15="1","F","S")</f>
        <v>F</v>
      </c>
      <c r="H15" s="124" t="str">
        <f>+'Access-Mar'!J15</f>
        <v>1000</v>
      </c>
      <c r="I15" s="125" t="str">
        <f>+'Access-Mar'!K15</f>
        <v>RECURSOS LIVRES DA UNIAO</v>
      </c>
      <c r="J15" s="124" t="str">
        <f>+'Access-Mar'!L15</f>
        <v>3</v>
      </c>
      <c r="K15" s="127"/>
      <c r="L15" s="127"/>
      <c r="M15" s="127"/>
      <c r="N15" s="127">
        <f t="shared" si="0"/>
        <v>0</v>
      </c>
      <c r="O15" s="127">
        <v>0</v>
      </c>
      <c r="P15" s="129">
        <f>'Access-Mar'!M15</f>
        <v>203592</v>
      </c>
      <c r="Q15" s="129">
        <f>'Access-Mar'!N15</f>
        <v>0</v>
      </c>
      <c r="R15" s="129">
        <f t="shared" si="1"/>
        <v>203592</v>
      </c>
      <c r="S15" s="129">
        <f>'Access-Mar'!O15</f>
        <v>143712</v>
      </c>
      <c r="T15" s="130">
        <f t="shared" si="2"/>
        <v>0.70588235294117652</v>
      </c>
      <c r="U15" s="129">
        <f>'Access-Mar'!P15</f>
        <v>19684.919999999998</v>
      </c>
      <c r="V15" s="130">
        <f t="shared" si="3"/>
        <v>9.6688082046445828E-2</v>
      </c>
      <c r="W15" s="129">
        <f>'Access-Mar'!Q15</f>
        <v>19684.919999999998</v>
      </c>
      <c r="X15" s="130">
        <f t="shared" si="4"/>
        <v>9.6688082046445828E-2</v>
      </c>
    </row>
    <row r="16" spans="1:24" s="97" customFormat="1" ht="28.5" customHeight="1" x14ac:dyDescent="0.2">
      <c r="A16" s="124" t="str">
        <f>+'Access-Mar'!A16</f>
        <v>12101</v>
      </c>
      <c r="B16" s="125" t="str">
        <f>+'Access-Mar'!B16</f>
        <v>JUSTICA FEDERAL DE PRIMEIRO GRAU</v>
      </c>
      <c r="C16" s="124" t="str">
        <f>CONCATENATE('Access-Mar'!C16,".",'Access-Mar'!D16)</f>
        <v>02.122</v>
      </c>
      <c r="D16" s="124" t="str">
        <f>CONCATENATE('Access-Mar'!E16,".",'Access-Mar'!G16)</f>
        <v>0033.219Z</v>
      </c>
      <c r="E16" s="125" t="str">
        <f>+'Access-Mar'!F16</f>
        <v>PROGRAMA DE GESTAO E MANUTENCAO DO PODER JUDICIARIO</v>
      </c>
      <c r="F16" s="125" t="str">
        <f>+'Access-Mar'!H16</f>
        <v>CONSERVACAO E RECUPERACAO DE ATIVOS DE INFRAESTRUTURA DA UNI</v>
      </c>
      <c r="G16" s="124" t="str">
        <f>IF('Access-Mar'!I16="1","F","S")</f>
        <v>F</v>
      </c>
      <c r="H16" s="124" t="str">
        <f>+'Access-Mar'!J16</f>
        <v>1000</v>
      </c>
      <c r="I16" s="125" t="str">
        <f>+'Access-Mar'!K16</f>
        <v>RECURSOS LIVRES DA UNIAO</v>
      </c>
      <c r="J16" s="124" t="str">
        <f>+'Access-Mar'!L16</f>
        <v>4</v>
      </c>
      <c r="K16" s="129"/>
      <c r="L16" s="129"/>
      <c r="M16" s="129"/>
      <c r="N16" s="127">
        <f t="shared" si="0"/>
        <v>0</v>
      </c>
      <c r="O16" s="129">
        <v>0</v>
      </c>
      <c r="P16" s="129">
        <f>'Access-Mar'!M16</f>
        <v>18780082</v>
      </c>
      <c r="Q16" s="129">
        <f>'Access-Mar'!N16</f>
        <v>0</v>
      </c>
      <c r="R16" s="129">
        <f t="shared" si="1"/>
        <v>18780082</v>
      </c>
      <c r="S16" s="129">
        <f>'Access-Mar'!O16</f>
        <v>5648.54</v>
      </c>
      <c r="T16" s="130">
        <f t="shared" si="2"/>
        <v>3.0077291462305648E-4</v>
      </c>
      <c r="U16" s="129">
        <f>'Access-Mar'!P16</f>
        <v>0</v>
      </c>
      <c r="V16" s="130">
        <f t="shared" si="3"/>
        <v>0</v>
      </c>
      <c r="W16" s="129">
        <f>'Access-Mar'!Q16</f>
        <v>0</v>
      </c>
      <c r="X16" s="130">
        <f t="shared" si="4"/>
        <v>0</v>
      </c>
    </row>
    <row r="17" spans="1:24" s="97" customFormat="1" ht="28.5" customHeight="1" x14ac:dyDescent="0.2">
      <c r="A17" s="124" t="str">
        <f>+'Access-Mar'!A17</f>
        <v>12101</v>
      </c>
      <c r="B17" s="125" t="str">
        <f>+'Access-Mar'!B17</f>
        <v>JUSTICA FEDERAL DE PRIMEIRO GRAU</v>
      </c>
      <c r="C17" s="124" t="str">
        <f>CONCATENATE('Access-Mar'!C17,".",'Access-Mar'!D17)</f>
        <v>02.331</v>
      </c>
      <c r="D17" s="124" t="str">
        <f>CONCATENATE('Access-Mar'!E17,".",'Access-Mar'!G17)</f>
        <v>0033.2004</v>
      </c>
      <c r="E17" s="125" t="str">
        <f>+'Access-Mar'!F17</f>
        <v>PROGRAMA DE GESTAO E MANUTENCAO DO PODER JUDICIARIO</v>
      </c>
      <c r="F17" s="125" t="str">
        <f>+'Access-Mar'!H17</f>
        <v>ASSISTENCIA MEDICA E ODONTOLOGICA AOS SERVIDORES CIVIS, EMPR</v>
      </c>
      <c r="G17" s="124" t="str">
        <f>IF('Access-Mar'!I17="1","F","S")</f>
        <v>F</v>
      </c>
      <c r="H17" s="124" t="str">
        <f>+'Access-Mar'!J17</f>
        <v>1000</v>
      </c>
      <c r="I17" s="125" t="str">
        <f>+'Access-Mar'!K17</f>
        <v>RECURSOS LIVRES DA UNIAO</v>
      </c>
      <c r="J17" s="124" t="str">
        <f>+'Access-Mar'!L17</f>
        <v>4</v>
      </c>
      <c r="K17" s="129"/>
      <c r="L17" s="129"/>
      <c r="M17" s="129"/>
      <c r="N17" s="127">
        <f t="shared" si="0"/>
        <v>0</v>
      </c>
      <c r="O17" s="129">
        <v>0</v>
      </c>
      <c r="P17" s="129">
        <f>'Access-Mar'!M17</f>
        <v>3000</v>
      </c>
      <c r="Q17" s="129">
        <f>'Access-Mar'!N17</f>
        <v>0</v>
      </c>
      <c r="R17" s="129">
        <f t="shared" si="1"/>
        <v>3000</v>
      </c>
      <c r="S17" s="129">
        <f>'Access-Mar'!O17</f>
        <v>0</v>
      </c>
      <c r="T17" s="130">
        <f t="shared" si="2"/>
        <v>0</v>
      </c>
      <c r="U17" s="129">
        <f>'Access-Mar'!P17</f>
        <v>0</v>
      </c>
      <c r="V17" s="130">
        <f t="shared" si="3"/>
        <v>0</v>
      </c>
      <c r="W17" s="129">
        <f>'Access-Mar'!Q17</f>
        <v>0</v>
      </c>
      <c r="X17" s="130">
        <f t="shared" si="4"/>
        <v>0</v>
      </c>
    </row>
    <row r="18" spans="1:24" s="97" customFormat="1" ht="28.5" customHeight="1" x14ac:dyDescent="0.2">
      <c r="A18" s="124" t="str">
        <f>+'Access-Mar'!A18</f>
        <v>12101</v>
      </c>
      <c r="B18" s="125" t="str">
        <f>+'Access-Mar'!B18</f>
        <v>JUSTICA FEDERAL DE PRIMEIRO GRAU</v>
      </c>
      <c r="C18" s="124" t="str">
        <f>CONCATENATE('Access-Mar'!C18,".",'Access-Mar'!D18)</f>
        <v>02.331</v>
      </c>
      <c r="D18" s="124" t="str">
        <f>CONCATENATE('Access-Mar'!E18,".",'Access-Mar'!G18)</f>
        <v>0033.2004</v>
      </c>
      <c r="E18" s="125" t="str">
        <f>+'Access-Mar'!F18</f>
        <v>PROGRAMA DE GESTAO E MANUTENCAO DO PODER JUDICIARIO</v>
      </c>
      <c r="F18" s="125" t="str">
        <f>+'Access-Mar'!H18</f>
        <v>ASSISTENCIA MEDICA E ODONTOLOGICA AOS SERVIDORES CIVIS, EMPR</v>
      </c>
      <c r="G18" s="124" t="str">
        <f>IF('Access-Mar'!I18="1","F","S")</f>
        <v>F</v>
      </c>
      <c r="H18" s="124" t="str">
        <f>+'Access-Mar'!J18</f>
        <v>1000</v>
      </c>
      <c r="I18" s="125" t="str">
        <f>+'Access-Mar'!K18</f>
        <v>RECURSOS LIVRES DA UNIAO</v>
      </c>
      <c r="J18" s="124" t="str">
        <f>+'Access-Mar'!L18</f>
        <v>3</v>
      </c>
      <c r="K18" s="129"/>
      <c r="L18" s="129"/>
      <c r="M18" s="129"/>
      <c r="N18" s="127">
        <f t="shared" si="0"/>
        <v>0</v>
      </c>
      <c r="O18" s="129">
        <v>0</v>
      </c>
      <c r="P18" s="129">
        <f>'Access-Mar'!M18</f>
        <v>68943102</v>
      </c>
      <c r="Q18" s="129">
        <f>'Access-Mar'!N18</f>
        <v>0</v>
      </c>
      <c r="R18" s="129">
        <f t="shared" si="1"/>
        <v>68943102</v>
      </c>
      <c r="S18" s="129">
        <f>'Access-Mar'!O18</f>
        <v>58370046.960000001</v>
      </c>
      <c r="T18" s="130">
        <f t="shared" si="2"/>
        <v>0.84664085697797586</v>
      </c>
      <c r="U18" s="129">
        <f>'Access-Mar'!P18</f>
        <v>12437744.24</v>
      </c>
      <c r="V18" s="130">
        <f t="shared" si="3"/>
        <v>0.18040592719486281</v>
      </c>
      <c r="W18" s="129">
        <f>'Access-Mar'!Q18</f>
        <v>9902959.2599999998</v>
      </c>
      <c r="X18" s="130">
        <f t="shared" si="4"/>
        <v>0.14363959515485683</v>
      </c>
    </row>
    <row r="19" spans="1:24" s="97" customFormat="1" ht="28.5" customHeight="1" x14ac:dyDescent="0.2">
      <c r="A19" s="124" t="str">
        <f>+'Access-Mar'!A19</f>
        <v>12101</v>
      </c>
      <c r="B19" s="125" t="str">
        <f>+'Access-Mar'!B19</f>
        <v>JUSTICA FEDERAL DE PRIMEIRO GRAU</v>
      </c>
      <c r="C19" s="124" t="str">
        <f>CONCATENATE('Access-Mar'!C19,".",'Access-Mar'!D19)</f>
        <v>02.331</v>
      </c>
      <c r="D19" s="124" t="str">
        <f>CONCATENATE('Access-Mar'!E19,".",'Access-Mar'!G19)</f>
        <v>0033.212B</v>
      </c>
      <c r="E19" s="125" t="str">
        <f>+'Access-Mar'!F19</f>
        <v>PROGRAMA DE GESTAO E MANUTENCAO DO PODER JUDICIARIO</v>
      </c>
      <c r="F19" s="125" t="str">
        <f>+'Access-Mar'!H19</f>
        <v>BENEFICIOS OBRIGATORIOS AOS SERVIDORES CIVIS, EMPREGADOS, MI</v>
      </c>
      <c r="G19" s="124" t="str">
        <f>IF('Access-Mar'!I19="1","F","S")</f>
        <v>F</v>
      </c>
      <c r="H19" s="124" t="str">
        <f>+'Access-Mar'!J19</f>
        <v>1000</v>
      </c>
      <c r="I19" s="125" t="str">
        <f>+'Access-Mar'!K19</f>
        <v>RECURSOS LIVRES DA UNIAO</v>
      </c>
      <c r="J19" s="124" t="str">
        <f>+'Access-Mar'!L19</f>
        <v>3</v>
      </c>
      <c r="K19" s="129"/>
      <c r="L19" s="129"/>
      <c r="M19" s="129"/>
      <c r="N19" s="127">
        <f t="shared" si="0"/>
        <v>0</v>
      </c>
      <c r="O19" s="129">
        <v>0</v>
      </c>
      <c r="P19" s="129">
        <f>'Access-Mar'!M19</f>
        <v>70307250.269999996</v>
      </c>
      <c r="Q19" s="129">
        <f>'Access-Mar'!N19</f>
        <v>0</v>
      </c>
      <c r="R19" s="129">
        <f t="shared" si="1"/>
        <v>70307250.269999996</v>
      </c>
      <c r="S19" s="129">
        <f>'Access-Mar'!O19</f>
        <v>69897621.269999996</v>
      </c>
      <c r="T19" s="130">
        <f t="shared" si="2"/>
        <v>0.99417373032757062</v>
      </c>
      <c r="U19" s="129">
        <f>'Access-Mar'!P19</f>
        <v>20673912.940000001</v>
      </c>
      <c r="V19" s="130">
        <f t="shared" si="3"/>
        <v>0.29405093870982363</v>
      </c>
      <c r="W19" s="129">
        <f>'Access-Mar'!Q19</f>
        <v>20673912.940000001</v>
      </c>
      <c r="X19" s="130">
        <f t="shared" si="4"/>
        <v>0.29405093870982363</v>
      </c>
    </row>
    <row r="20" spans="1:24" s="97" customFormat="1" ht="28.5" customHeight="1" x14ac:dyDescent="0.2">
      <c r="A20" s="124" t="str">
        <f>+'Access-Mar'!A20</f>
        <v>12101</v>
      </c>
      <c r="B20" s="125" t="str">
        <f>+'Access-Mar'!B20</f>
        <v>JUSTICA FEDERAL DE PRIMEIRO GRAU</v>
      </c>
      <c r="C20" s="124" t="str">
        <f>CONCATENATE('Access-Mar'!C20,".",'Access-Mar'!D20)</f>
        <v>02.846</v>
      </c>
      <c r="D20" s="124" t="str">
        <f>CONCATENATE('Access-Mar'!E20,".",'Access-Mar'!G20)</f>
        <v>0033.09HB</v>
      </c>
      <c r="E20" s="125" t="str">
        <f>+'Access-Mar'!F20</f>
        <v>PROGRAMA DE GESTAO E MANUTENCAO DO PODER JUDICIARIO</v>
      </c>
      <c r="F20" s="125" t="str">
        <f>+'Access-Mar'!H20</f>
        <v>CONTRIBUICAO DA UNIAO, DE SUAS AUTARQUIAS E FUNDACOES PARA O</v>
      </c>
      <c r="G20" s="124" t="str">
        <f>IF('Access-Mar'!I20="1","F","S")</f>
        <v>F</v>
      </c>
      <c r="H20" s="124" t="str">
        <f>+'Access-Mar'!J20</f>
        <v>1000</v>
      </c>
      <c r="I20" s="125" t="str">
        <f>+'Access-Mar'!K20</f>
        <v>RECURSOS LIVRES DA UNIAO</v>
      </c>
      <c r="J20" s="124" t="str">
        <f>+'Access-Mar'!L20</f>
        <v>1</v>
      </c>
      <c r="K20" s="129"/>
      <c r="L20" s="129"/>
      <c r="M20" s="129"/>
      <c r="N20" s="127">
        <f t="shared" si="0"/>
        <v>0</v>
      </c>
      <c r="O20" s="129">
        <v>0</v>
      </c>
      <c r="P20" s="129">
        <f>'Access-Mar'!M20</f>
        <v>54457623.140000001</v>
      </c>
      <c r="Q20" s="129">
        <f>'Access-Mar'!N20</f>
        <v>0</v>
      </c>
      <c r="R20" s="129">
        <f t="shared" si="1"/>
        <v>54457623.140000001</v>
      </c>
      <c r="S20" s="129">
        <f>'Access-Mar'!O20</f>
        <v>54457623.140000001</v>
      </c>
      <c r="T20" s="130">
        <f t="shared" si="2"/>
        <v>1</v>
      </c>
      <c r="U20" s="129">
        <f>'Access-Mar'!P20</f>
        <v>54457623.140000001</v>
      </c>
      <c r="V20" s="130">
        <f t="shared" si="3"/>
        <v>1</v>
      </c>
      <c r="W20" s="129">
        <f>'Access-Mar'!Q20</f>
        <v>54457623.140000001</v>
      </c>
      <c r="X20" s="130">
        <f t="shared" si="4"/>
        <v>1</v>
      </c>
    </row>
    <row r="21" spans="1:24" s="97" customFormat="1" ht="28.5" customHeight="1" x14ac:dyDescent="0.2">
      <c r="A21" s="124" t="str">
        <f>+'Access-Mar'!A21</f>
        <v>12101</v>
      </c>
      <c r="B21" s="125" t="str">
        <f>+'Access-Mar'!B21</f>
        <v>JUSTICA FEDERAL DE PRIMEIRO GRAU</v>
      </c>
      <c r="C21" s="124" t="str">
        <f>CONCATENATE('Access-Mar'!C21,".",'Access-Mar'!D21)</f>
        <v>09.272</v>
      </c>
      <c r="D21" s="124" t="str">
        <f>CONCATENATE('Access-Mar'!E21,".",'Access-Mar'!G21)</f>
        <v>0033.0181</v>
      </c>
      <c r="E21" s="125" t="str">
        <f>+'Access-Mar'!F21</f>
        <v>PROGRAMA DE GESTAO E MANUTENCAO DO PODER JUDICIARIO</v>
      </c>
      <c r="F21" s="125" t="str">
        <f>+'Access-Mar'!H21</f>
        <v>APOSENTADORIAS E PENSOES CIVIS DA UNIAO</v>
      </c>
      <c r="G21" s="124" t="str">
        <f>IF('Access-Mar'!I21="1","F","S")</f>
        <v>S</v>
      </c>
      <c r="H21" s="124" t="str">
        <f>+'Access-Mar'!J21</f>
        <v>1056</v>
      </c>
      <c r="I21" s="125" t="str">
        <f>+'Access-Mar'!K21</f>
        <v>BENEFICIOS DO RPPS DA UNIAO</v>
      </c>
      <c r="J21" s="124" t="str">
        <f>+'Access-Mar'!L21</f>
        <v>1</v>
      </c>
      <c r="K21" s="129"/>
      <c r="L21" s="129"/>
      <c r="M21" s="129"/>
      <c r="N21" s="127">
        <f t="shared" si="0"/>
        <v>0</v>
      </c>
      <c r="O21" s="129">
        <v>0</v>
      </c>
      <c r="P21" s="129">
        <f>'Access-Mar'!M21</f>
        <v>87583264.450000003</v>
      </c>
      <c r="Q21" s="129">
        <f>'Access-Mar'!N21</f>
        <v>0</v>
      </c>
      <c r="R21" s="129">
        <f t="shared" si="1"/>
        <v>87583264.450000003</v>
      </c>
      <c r="S21" s="129">
        <f>'Access-Mar'!O21</f>
        <v>87583264.450000003</v>
      </c>
      <c r="T21" s="130">
        <f t="shared" si="2"/>
        <v>1</v>
      </c>
      <c r="U21" s="129">
        <f>'Access-Mar'!P21</f>
        <v>87583264.450000003</v>
      </c>
      <c r="V21" s="130">
        <f t="shared" si="3"/>
        <v>1</v>
      </c>
      <c r="W21" s="129">
        <f>'Access-Mar'!Q21</f>
        <v>82682111.379999995</v>
      </c>
      <c r="X21" s="130">
        <f t="shared" si="4"/>
        <v>0.94404007317176442</v>
      </c>
    </row>
    <row r="22" spans="1:24" s="97" customFormat="1" ht="28.5" customHeight="1" x14ac:dyDescent="0.2">
      <c r="A22" s="124" t="str">
        <f>+'Access-Mar'!A22</f>
        <v>12101</v>
      </c>
      <c r="B22" s="125" t="str">
        <f>+'Access-Mar'!B22</f>
        <v>JUSTICA FEDERAL DE PRIMEIRO GRAU</v>
      </c>
      <c r="C22" s="124" t="str">
        <f>CONCATENATE('Access-Mar'!C22,".",'Access-Mar'!D22)</f>
        <v>28.846</v>
      </c>
      <c r="D22" s="124" t="str">
        <f>CONCATENATE('Access-Mar'!E22,".",'Access-Mar'!G22)</f>
        <v>0909.00S6</v>
      </c>
      <c r="E22" s="125" t="str">
        <f>+'Access-Mar'!F22</f>
        <v>OPERACOES ESPECIAIS: OUTROS ENCARGOS ESPECIAIS</v>
      </c>
      <c r="F22" s="125" t="str">
        <f>+'Access-Mar'!H22</f>
        <v>BENEFICIO ESPECIAL - LEI N. 12.618, DE 2012</v>
      </c>
      <c r="G22" s="124" t="str">
        <f>IF('Access-Mar'!I22="1","F","S")</f>
        <v>F</v>
      </c>
      <c r="H22" s="124" t="str">
        <f>+'Access-Mar'!J22</f>
        <v>1000</v>
      </c>
      <c r="I22" s="125" t="str">
        <f>+'Access-Mar'!K22</f>
        <v>RECURSOS LIVRES DA UNIAO</v>
      </c>
      <c r="J22" s="124" t="str">
        <f>+'Access-Mar'!L22</f>
        <v>1</v>
      </c>
      <c r="K22" s="129"/>
      <c r="L22" s="129"/>
      <c r="M22" s="129"/>
      <c r="N22" s="127">
        <f t="shared" si="0"/>
        <v>0</v>
      </c>
      <c r="O22" s="129">
        <v>0</v>
      </c>
      <c r="P22" s="129">
        <f>'Access-Mar'!M22</f>
        <v>297665.40000000002</v>
      </c>
      <c r="Q22" s="129">
        <f>'Access-Mar'!N22</f>
        <v>0</v>
      </c>
      <c r="R22" s="129">
        <f t="shared" si="1"/>
        <v>297665.40000000002</v>
      </c>
      <c r="S22" s="129">
        <f>'Access-Mar'!O22</f>
        <v>297665.40000000002</v>
      </c>
      <c r="T22" s="130">
        <f t="shared" si="2"/>
        <v>1</v>
      </c>
      <c r="U22" s="129">
        <f>'Access-Mar'!P22</f>
        <v>297665.40000000002</v>
      </c>
      <c r="V22" s="130">
        <f t="shared" si="3"/>
        <v>1</v>
      </c>
      <c r="W22" s="129">
        <f>'Access-Mar'!Q22</f>
        <v>297665.40000000002</v>
      </c>
      <c r="X22" s="130">
        <f t="shared" si="4"/>
        <v>1</v>
      </c>
    </row>
    <row r="23" spans="1:24" s="97" customFormat="1" ht="28.5" customHeight="1" x14ac:dyDescent="0.2">
      <c r="A23" s="124" t="str">
        <f>+'Access-Mar'!A23</f>
        <v>14102</v>
      </c>
      <c r="B23" s="125" t="str">
        <f>+'Access-Mar'!B23</f>
        <v>TRIBUNAL REGIONAL ELEITORAL DO ACRE</v>
      </c>
      <c r="C23" s="124" t="str">
        <f>CONCATENATE('Access-Mar'!C23,".",'Access-Mar'!D23)</f>
        <v>02.122</v>
      </c>
      <c r="D23" s="124" t="str">
        <f>CONCATENATE('Access-Mar'!E23,".",'Access-Mar'!G23)</f>
        <v>0033.20GP</v>
      </c>
      <c r="E23" s="125" t="str">
        <f>+'Access-Mar'!F23</f>
        <v>PROGRAMA DE GESTAO E MANUTENCAO DO PODER JUDICIARIO</v>
      </c>
      <c r="F23" s="125" t="str">
        <f>+'Access-Mar'!H23</f>
        <v>JULGAMENTO DE CAUSAS E GESTAO ADMINISTRATIVA NA JUSTICA ELEI</v>
      </c>
      <c r="G23" s="124" t="str">
        <f>IF('Access-Mar'!I23="1","F","S")</f>
        <v>F</v>
      </c>
      <c r="H23" s="124" t="str">
        <f>+'Access-Mar'!J23</f>
        <v>1000</v>
      </c>
      <c r="I23" s="125" t="str">
        <f>+'Access-Mar'!K23</f>
        <v>RECURSOS LIVRES DA UNIAO</v>
      </c>
      <c r="J23" s="124" t="str">
        <f>+'Access-Mar'!L23</f>
        <v>3</v>
      </c>
      <c r="K23" s="129"/>
      <c r="L23" s="129"/>
      <c r="M23" s="129"/>
      <c r="N23" s="127">
        <f t="shared" si="0"/>
        <v>0</v>
      </c>
      <c r="O23" s="129">
        <v>0</v>
      </c>
      <c r="P23" s="129">
        <f>'Access-Mar'!M23</f>
        <v>0</v>
      </c>
      <c r="Q23" s="129">
        <f>'Access-Mar'!N23</f>
        <v>10724.6</v>
      </c>
      <c r="R23" s="129">
        <f t="shared" si="1"/>
        <v>10724.6</v>
      </c>
      <c r="S23" s="129">
        <f>'Access-Mar'!O23</f>
        <v>0</v>
      </c>
      <c r="T23" s="130">
        <f t="shared" si="2"/>
        <v>0</v>
      </c>
      <c r="U23" s="129">
        <f>'Access-Mar'!P23</f>
        <v>0</v>
      </c>
      <c r="V23" s="130">
        <f t="shared" si="3"/>
        <v>0</v>
      </c>
      <c r="W23" s="129">
        <f>'Access-Mar'!Q23</f>
        <v>0</v>
      </c>
      <c r="X23" s="130">
        <f t="shared" si="4"/>
        <v>0</v>
      </c>
    </row>
    <row r="24" spans="1:24" s="97" customFormat="1" ht="28.5" customHeight="1" x14ac:dyDescent="0.2">
      <c r="A24" s="124" t="str">
        <f>+'Access-Mar'!A24</f>
        <v>33201</v>
      </c>
      <c r="B24" s="125" t="str">
        <f>+'Access-Mar'!B24</f>
        <v>INSTITUTO NACIONAL DO SEGURO SOCIAL</v>
      </c>
      <c r="C24" s="124" t="str">
        <f>CONCATENATE('Access-Mar'!C24,".",'Access-Mar'!D24)</f>
        <v>28.846</v>
      </c>
      <c r="D24" s="124" t="str">
        <f>CONCATENATE('Access-Mar'!E24,".",'Access-Mar'!G24)</f>
        <v>0901.00SA</v>
      </c>
      <c r="E24" s="125" t="str">
        <f>+'Access-Mar'!F24</f>
        <v>OPERACOES ESPECIAIS: CUMPRIMENTO DE SENTENCAS JUDICIAIS</v>
      </c>
      <c r="F24" s="125" t="str">
        <f>+'Access-Mar'!H24</f>
        <v>PAGAMENTO DE HONORARIOS PERICIAIS NAS ACOES EM QUE O INSS FI</v>
      </c>
      <c r="G24" s="124" t="str">
        <f>IF('Access-Mar'!I24="1","F","S")</f>
        <v>S</v>
      </c>
      <c r="H24" s="124" t="str">
        <f>+'Access-Mar'!J24</f>
        <v>1000</v>
      </c>
      <c r="I24" s="125" t="str">
        <f>+'Access-Mar'!K24</f>
        <v>RECURSOS LIVRES DA UNIAO</v>
      </c>
      <c r="J24" s="124" t="str">
        <f>+'Access-Mar'!L24</f>
        <v>3</v>
      </c>
      <c r="K24" s="129"/>
      <c r="L24" s="129"/>
      <c r="M24" s="129"/>
      <c r="N24" s="127">
        <f t="shared" ref="N24:N25" si="5">K24+L24-M24</f>
        <v>0</v>
      </c>
      <c r="O24" s="129">
        <v>0</v>
      </c>
      <c r="P24" s="129">
        <f>'Access-Mar'!M24</f>
        <v>10812153</v>
      </c>
      <c r="Q24" s="129">
        <f>'Access-Mar'!N24</f>
        <v>0</v>
      </c>
      <c r="R24" s="129">
        <f t="shared" ref="R24:R25" si="6">N24-O24+P24+Q24</f>
        <v>10812153</v>
      </c>
      <c r="S24" s="129">
        <f>'Access-Mar'!O24</f>
        <v>10812121.48</v>
      </c>
      <c r="T24" s="130">
        <f t="shared" ref="T24:T25" si="7">IF(R24&gt;0,S24/R24,0)</f>
        <v>0.99999708476193416</v>
      </c>
      <c r="U24" s="129">
        <f>'Access-Mar'!P24</f>
        <v>10805060.109999999</v>
      </c>
      <c r="V24" s="130">
        <f t="shared" ref="V24:V25" si="8">IF(R24&gt;0,U24/R24,0)</f>
        <v>0.99934398912039069</v>
      </c>
      <c r="W24" s="129">
        <f>'Access-Mar'!Q24</f>
        <v>8506745.9499999993</v>
      </c>
      <c r="X24" s="130">
        <f t="shared" ref="X24:X25" si="9">IF(R24&gt;0,W24/R24,0)</f>
        <v>0.78677632012791521</v>
      </c>
    </row>
    <row r="25" spans="1:24" s="97" customFormat="1" ht="28.5" customHeight="1" thickBot="1" x14ac:dyDescent="0.25">
      <c r="A25" s="124" t="str">
        <f>+'Access-Mar'!A25</f>
        <v>63101</v>
      </c>
      <c r="B25" s="125" t="str">
        <f>+'Access-Mar'!B25</f>
        <v>ADVOCACIA-GERAL DA UNIAO - AGU</v>
      </c>
      <c r="C25" s="124" t="str">
        <f>CONCATENATE('Access-Mar'!C25,".",'Access-Mar'!D25)</f>
        <v>03.092</v>
      </c>
      <c r="D25" s="124" t="str">
        <f>CONCATENATE('Access-Mar'!E25,".",'Access-Mar'!G25)</f>
        <v>4105.2674</v>
      </c>
      <c r="E25" s="125" t="str">
        <f>+'Access-Mar'!F25</f>
        <v>***********</v>
      </c>
      <c r="F25" s="125" t="str">
        <f>+'Access-Mar'!H25</f>
        <v>REPRESENTACAO JUDICIAL E EXTRAJUDICIAL DA UNIAO E SUAS AUTAR</v>
      </c>
      <c r="G25" s="124" t="str">
        <f>IF('Access-Mar'!I25="1","F","S")</f>
        <v>F</v>
      </c>
      <c r="H25" s="124" t="str">
        <f>+'Access-Mar'!J25</f>
        <v>1000</v>
      </c>
      <c r="I25" s="125" t="str">
        <f>+'Access-Mar'!K25</f>
        <v>RECURSOS LIVRES DA UNIAO</v>
      </c>
      <c r="J25" s="124" t="str">
        <f>+'Access-Mar'!L25</f>
        <v>3</v>
      </c>
      <c r="K25" s="129"/>
      <c r="L25" s="129"/>
      <c r="M25" s="129"/>
      <c r="N25" s="127">
        <f t="shared" si="5"/>
        <v>0</v>
      </c>
      <c r="O25" s="129">
        <v>0</v>
      </c>
      <c r="P25" s="129">
        <f>'Access-Mar'!M25</f>
        <v>0</v>
      </c>
      <c r="Q25" s="129">
        <f>'Access-Mar'!N25</f>
        <v>52944.38</v>
      </c>
      <c r="R25" s="129">
        <f t="shared" si="6"/>
        <v>52944.38</v>
      </c>
      <c r="S25" s="129">
        <f>'Access-Mar'!O25</f>
        <v>0</v>
      </c>
      <c r="T25" s="130">
        <f t="shared" si="7"/>
        <v>0</v>
      </c>
      <c r="U25" s="129">
        <f>'Access-Mar'!P25</f>
        <v>0</v>
      </c>
      <c r="V25" s="130">
        <f t="shared" si="8"/>
        <v>0</v>
      </c>
      <c r="W25" s="129">
        <f>'Access-Mar'!Q25</f>
        <v>0</v>
      </c>
      <c r="X25" s="130">
        <f t="shared" si="9"/>
        <v>0</v>
      </c>
    </row>
    <row r="26" spans="1:24" s="97" customFormat="1" ht="28.5" customHeight="1" thickBot="1" x14ac:dyDescent="0.25">
      <c r="A26" s="216" t="s">
        <v>79</v>
      </c>
      <c r="B26" s="220"/>
      <c r="C26" s="220"/>
      <c r="D26" s="220"/>
      <c r="E26" s="220"/>
      <c r="F26" s="220"/>
      <c r="G26" s="220"/>
      <c r="H26" s="220"/>
      <c r="I26" s="220"/>
      <c r="J26" s="217"/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2">
        <f>SUM(P10:P25)</f>
        <v>858994934.21000004</v>
      </c>
      <c r="Q26" s="132">
        <f>SUM(Q10:Q25)</f>
        <v>63668.979999999996</v>
      </c>
      <c r="R26" s="132">
        <f>SUM(R10:R25)</f>
        <v>859058603.19000006</v>
      </c>
      <c r="S26" s="132">
        <f>SUM(S10:S25)</f>
        <v>770305642.26999998</v>
      </c>
      <c r="T26" s="133">
        <f t="shared" si="2"/>
        <v>0.89668579001429272</v>
      </c>
      <c r="U26" s="132">
        <f>SUM(U10:U25)</f>
        <v>544998306.95999992</v>
      </c>
      <c r="V26" s="133">
        <f t="shared" si="3"/>
        <v>0.63441342061673212</v>
      </c>
      <c r="W26" s="132">
        <f>SUM(W10:W25)</f>
        <v>505724981.25999993</v>
      </c>
      <c r="X26" s="133">
        <f t="shared" si="4"/>
        <v>0.58869671915519772</v>
      </c>
    </row>
    <row r="27" spans="1:24" ht="12.75" x14ac:dyDescent="0.2">
      <c r="A27" s="89" t="s">
        <v>80</v>
      </c>
      <c r="B27" s="89"/>
      <c r="C27" s="89"/>
      <c r="D27" s="89"/>
      <c r="E27" s="89"/>
      <c r="F27" s="89"/>
      <c r="G27" s="89"/>
      <c r="H27" s="90"/>
      <c r="I27" s="90"/>
      <c r="J27" s="90"/>
      <c r="K27" s="89"/>
      <c r="L27" s="89"/>
      <c r="M27" s="89"/>
      <c r="N27" s="89"/>
      <c r="O27" s="89"/>
      <c r="P27" s="89"/>
      <c r="Q27" s="89"/>
      <c r="R27" s="134"/>
      <c r="S27" s="89"/>
      <c r="T27" s="89"/>
      <c r="U27" s="91"/>
      <c r="V27" s="89"/>
      <c r="W27" s="91"/>
      <c r="X27" s="89"/>
    </row>
    <row r="28" spans="1:24" ht="12.75" x14ac:dyDescent="0.2">
      <c r="A28" s="89" t="s">
        <v>121</v>
      </c>
      <c r="B28" s="135"/>
      <c r="C28" s="89"/>
      <c r="D28" s="89"/>
      <c r="E28" s="89"/>
      <c r="F28" s="89"/>
      <c r="G28" s="89"/>
      <c r="H28" s="90"/>
      <c r="I28" s="90"/>
      <c r="J28" s="90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91"/>
      <c r="V28" s="89"/>
      <c r="W28" s="91"/>
      <c r="X28" s="89"/>
    </row>
    <row r="29" spans="1:24" s="94" customFormat="1" ht="15.95" customHeight="1" x14ac:dyDescent="0.2"/>
    <row r="30" spans="1:24" s="94" customFormat="1" ht="39.75" customHeight="1" x14ac:dyDescent="0.2">
      <c r="N30" s="136"/>
      <c r="O30" s="137"/>
      <c r="P30" s="138" t="s">
        <v>136</v>
      </c>
      <c r="Q30" s="139" t="s">
        <v>135</v>
      </c>
      <c r="R30" s="140" t="s">
        <v>134</v>
      </c>
      <c r="S30" s="141" t="s">
        <v>133</v>
      </c>
      <c r="T30" s="137"/>
      <c r="U30" s="137" t="s">
        <v>132</v>
      </c>
      <c r="V30" s="137"/>
      <c r="W30" s="137" t="s">
        <v>131</v>
      </c>
    </row>
    <row r="31" spans="1:24" s="94" customFormat="1" ht="15.95" customHeight="1" x14ac:dyDescent="0.2">
      <c r="N31" s="136" t="s">
        <v>124</v>
      </c>
      <c r="O31" s="136" t="s">
        <v>120</v>
      </c>
      <c r="P31" s="142">
        <f>SUM(P10:P25)</f>
        <v>858994934.21000004</v>
      </c>
      <c r="Q31" s="142">
        <f>SUM(Q10:Q25)</f>
        <v>63668.979999999996</v>
      </c>
      <c r="R31" s="142">
        <f>R26</f>
        <v>859058603.19000006</v>
      </c>
      <c r="S31" s="142">
        <f>SUM(S10:S25)</f>
        <v>770305642.26999998</v>
      </c>
      <c r="T31" s="142"/>
      <c r="U31" s="142">
        <f>SUM(U10:U25)</f>
        <v>544998306.95999992</v>
      </c>
      <c r="V31" s="142"/>
      <c r="W31" s="142">
        <f>SUM(W10:W25)</f>
        <v>505724981.25999993</v>
      </c>
      <c r="X31" s="143"/>
    </row>
    <row r="32" spans="1:24" s="94" customFormat="1" ht="15.95" customHeight="1" x14ac:dyDescent="0.2">
      <c r="N32" s="136"/>
      <c r="O32" s="136" t="s">
        <v>125</v>
      </c>
      <c r="P32" s="142">
        <f>'Access-Mar'!M26</f>
        <v>858994934.21000004</v>
      </c>
      <c r="Q32" s="142">
        <f>'Access-Mar'!N26</f>
        <v>63668.979999999996</v>
      </c>
      <c r="R32" s="142">
        <f>'Access-Mar'!M26+'Access-Mar'!N26</f>
        <v>859058603.19000006</v>
      </c>
      <c r="S32" s="142">
        <f>'Access-Mar'!O26</f>
        <v>770305642.26999998</v>
      </c>
      <c r="T32" s="142"/>
      <c r="U32" s="142">
        <f>'Access-Mar'!P26</f>
        <v>544998306.95999992</v>
      </c>
      <c r="V32" s="142"/>
      <c r="W32" s="142">
        <f>'Access-Mar'!Q26</f>
        <v>505724981.25999993</v>
      </c>
      <c r="X32" s="143"/>
    </row>
    <row r="33" spans="14:24" s="94" customFormat="1" ht="15.95" customHeight="1" x14ac:dyDescent="0.2">
      <c r="N33" s="136"/>
      <c r="O33" s="144" t="s">
        <v>126</v>
      </c>
      <c r="P33" s="145">
        <f>+P31-P32</f>
        <v>0</v>
      </c>
      <c r="Q33" s="145">
        <f>+Q31-Q32</f>
        <v>0</v>
      </c>
      <c r="R33" s="145">
        <f>+R31-R32</f>
        <v>0</v>
      </c>
      <c r="S33" s="145">
        <f>+S31-S32</f>
        <v>0</v>
      </c>
      <c r="T33" s="145"/>
      <c r="U33" s="145">
        <f>+U31-U32</f>
        <v>0</v>
      </c>
      <c r="V33" s="145"/>
      <c r="W33" s="146">
        <f>+W31-W32</f>
        <v>0</v>
      </c>
      <c r="X33" s="143"/>
    </row>
    <row r="34" spans="14:24" s="94" customFormat="1" ht="15.95" customHeight="1" x14ac:dyDescent="0.2">
      <c r="N34" s="136"/>
      <c r="O34" s="136"/>
      <c r="P34" s="147"/>
      <c r="Q34" s="147"/>
      <c r="R34" s="148"/>
      <c r="S34" s="148"/>
      <c r="T34" s="148"/>
      <c r="U34" s="148"/>
      <c r="V34" s="148"/>
      <c r="W34" s="148"/>
    </row>
    <row r="35" spans="14:24" s="94" customFormat="1" ht="15.95" customHeight="1" x14ac:dyDescent="0.2">
      <c r="N35" s="136"/>
      <c r="O35" s="136"/>
      <c r="P35" s="149" t="s">
        <v>127</v>
      </c>
      <c r="Q35" s="149"/>
      <c r="R35" s="149" t="s">
        <v>127</v>
      </c>
      <c r="S35" s="149" t="s">
        <v>128</v>
      </c>
      <c r="T35" s="149"/>
      <c r="U35" s="149" t="s">
        <v>129</v>
      </c>
      <c r="V35" s="149"/>
      <c r="W35" s="149" t="s">
        <v>130</v>
      </c>
    </row>
    <row r="36" spans="14:24" s="94" customFormat="1" ht="15.95" customHeight="1" x14ac:dyDescent="0.2">
      <c r="N36" s="136" t="s">
        <v>123</v>
      </c>
      <c r="O36" s="150" t="s">
        <v>122</v>
      </c>
      <c r="P36" s="142">
        <v>859058603.19000006</v>
      </c>
      <c r="Q36" s="64"/>
      <c r="R36" s="142">
        <v>859058603.19000006</v>
      </c>
      <c r="S36" s="142">
        <v>770305642.26999998</v>
      </c>
      <c r="T36" s="64"/>
      <c r="U36" s="142">
        <v>544998306.96000004</v>
      </c>
      <c r="V36" s="64"/>
      <c r="W36" s="142">
        <v>505724981.25999999</v>
      </c>
    </row>
    <row r="37" spans="14:24" s="94" customFormat="1" ht="15.95" customHeight="1" x14ac:dyDescent="0.2">
      <c r="N37" s="136"/>
      <c r="O37" s="144" t="s">
        <v>126</v>
      </c>
      <c r="P37" s="67">
        <f>P31-P36</f>
        <v>-63668.980000019073</v>
      </c>
      <c r="Q37" s="65"/>
      <c r="R37" s="151">
        <f>R31-R36</f>
        <v>0</v>
      </c>
      <c r="S37" s="65">
        <f t="shared" ref="S37:W37" si="10">S31-S36</f>
        <v>0</v>
      </c>
      <c r="T37" s="65"/>
      <c r="U37" s="65">
        <f t="shared" si="10"/>
        <v>0</v>
      </c>
      <c r="V37" s="65"/>
      <c r="W37" s="66">
        <f t="shared" si="10"/>
        <v>0</v>
      </c>
    </row>
    <row r="38" spans="14:24" ht="12.75" x14ac:dyDescent="0.2">
      <c r="N38" s="136"/>
      <c r="O38" s="136"/>
      <c r="P38" s="152"/>
      <c r="Q38" s="153"/>
      <c r="R38" s="56"/>
      <c r="S38" s="154"/>
      <c r="T38" s="154"/>
      <c r="U38" s="154"/>
      <c r="V38" s="154"/>
      <c r="W38" s="154"/>
      <c r="X38" s="94"/>
    </row>
    <row r="39" spans="14:24" ht="12.75" x14ac:dyDescent="0.2">
      <c r="N39" s="136"/>
      <c r="O39" s="154"/>
      <c r="P39" s="154"/>
      <c r="Q39" s="142"/>
      <c r="R39" s="155"/>
      <c r="S39" s="154"/>
      <c r="T39" s="154"/>
      <c r="U39" s="154"/>
      <c r="V39" s="154"/>
      <c r="W39" s="154"/>
      <c r="X39" s="94"/>
    </row>
    <row r="40" spans="14:24" ht="12.75" x14ac:dyDescent="0.2">
      <c r="N40" s="156"/>
      <c r="O40" s="97"/>
      <c r="P40" s="97"/>
      <c r="Q40" s="97"/>
      <c r="R40" s="157"/>
      <c r="S40" s="97"/>
      <c r="T40" s="97"/>
      <c r="U40" s="97"/>
      <c r="V40" s="97"/>
      <c r="W40" s="97"/>
      <c r="X40" s="94"/>
    </row>
    <row r="41" spans="14:24" ht="25.5" customHeight="1" x14ac:dyDescent="0.2">
      <c r="N41" s="158"/>
      <c r="O41" s="94"/>
      <c r="P41" s="94"/>
      <c r="Q41" s="94"/>
      <c r="R41" s="94"/>
      <c r="S41" s="94"/>
      <c r="T41" s="94"/>
      <c r="U41" s="94"/>
      <c r="V41" s="94"/>
      <c r="W41" s="94"/>
      <c r="X41" s="94"/>
    </row>
    <row r="42" spans="14:24" ht="25.5" customHeight="1" x14ac:dyDescent="0.2">
      <c r="N42" s="159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6:J26"/>
    <mergeCell ref="C8:C9"/>
    <mergeCell ref="D8:D9"/>
    <mergeCell ref="E8:F8"/>
    <mergeCell ref="G8:G9"/>
    <mergeCell ref="H8:I8"/>
    <mergeCell ref="J8:J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view="pageBreakPreview" zoomScale="80" zoomScaleNormal="85" zoomScaleSheetLayoutView="80" workbookViewId="0">
      <selection activeCell="A7" sqref="A7:J7"/>
    </sheetView>
  </sheetViews>
  <sheetFormatPr defaultRowHeight="25.5" customHeight="1" x14ac:dyDescent="0.2"/>
  <cols>
    <col min="1" max="1" width="17.7109375" style="92" customWidth="1"/>
    <col min="2" max="2" width="35.7109375" style="92" customWidth="1"/>
    <col min="3" max="4" width="15.7109375" style="92" customWidth="1"/>
    <col min="5" max="6" width="55.7109375" style="92" customWidth="1"/>
    <col min="7" max="8" width="8.7109375" style="92" customWidth="1"/>
    <col min="9" max="9" width="35.7109375" style="92" customWidth="1"/>
    <col min="10" max="10" width="8.7109375" style="92" customWidth="1"/>
    <col min="11" max="19" width="16.7109375" style="92" customWidth="1"/>
    <col min="20" max="20" width="8.7109375" style="92" customWidth="1"/>
    <col min="21" max="21" width="16.7109375" style="92" customWidth="1"/>
    <col min="22" max="22" width="8.7109375" style="92" customWidth="1"/>
    <col min="23" max="23" width="16.7109375" style="92" customWidth="1"/>
    <col min="24" max="24" width="8.7109375" style="92" customWidth="1"/>
    <col min="25" max="16384" width="9.140625" style="92"/>
  </cols>
  <sheetData>
    <row r="1" spans="1:24" ht="12.75" x14ac:dyDescent="0.2">
      <c r="A1" s="88" t="s">
        <v>45</v>
      </c>
      <c r="B1" s="88"/>
      <c r="C1" s="88"/>
      <c r="D1" s="88"/>
      <c r="E1" s="89"/>
      <c r="F1" s="89"/>
      <c r="G1" s="89"/>
      <c r="H1" s="90"/>
      <c r="I1" s="90"/>
      <c r="J1" s="90"/>
      <c r="K1" s="89"/>
      <c r="L1" s="89"/>
      <c r="M1" s="89"/>
      <c r="N1" s="89"/>
      <c r="O1" s="89"/>
      <c r="P1" s="89"/>
      <c r="Q1" s="89"/>
      <c r="R1" s="89"/>
      <c r="S1" s="89"/>
      <c r="T1" s="89"/>
      <c r="U1" s="91"/>
      <c r="V1" s="89"/>
      <c r="W1" s="91"/>
      <c r="X1" s="89"/>
    </row>
    <row r="2" spans="1:24" ht="12.75" x14ac:dyDescent="0.2">
      <c r="A2" s="88" t="s">
        <v>46</v>
      </c>
      <c r="B2" s="88" t="s">
        <v>47</v>
      </c>
      <c r="C2" s="88"/>
      <c r="D2" s="88"/>
      <c r="E2" s="89"/>
      <c r="F2" s="89"/>
      <c r="G2" s="89"/>
      <c r="H2" s="90"/>
      <c r="I2" s="90"/>
      <c r="J2" s="90"/>
      <c r="K2" s="89"/>
      <c r="L2" s="89"/>
      <c r="M2" s="89"/>
      <c r="N2" s="89"/>
      <c r="O2" s="89"/>
      <c r="P2" s="89"/>
      <c r="Q2" s="89"/>
      <c r="R2" s="89"/>
      <c r="S2" s="89"/>
      <c r="T2" s="89"/>
      <c r="U2" s="91"/>
      <c r="V2" s="89"/>
      <c r="W2" s="91"/>
      <c r="X2" s="89"/>
    </row>
    <row r="3" spans="1:24" ht="12.75" x14ac:dyDescent="0.2">
      <c r="A3" s="88" t="s">
        <v>48</v>
      </c>
      <c r="B3" s="93" t="s">
        <v>81</v>
      </c>
      <c r="C3" s="93"/>
      <c r="D3" s="93"/>
      <c r="E3" s="89"/>
      <c r="F3" s="89"/>
      <c r="G3" s="89"/>
      <c r="H3" s="90"/>
      <c r="I3" s="90"/>
      <c r="J3" s="90"/>
      <c r="K3" s="89"/>
      <c r="L3" s="89"/>
      <c r="M3" s="89"/>
      <c r="N3" s="89"/>
      <c r="O3" s="89"/>
      <c r="P3" s="89"/>
      <c r="Q3" s="89"/>
      <c r="R3" s="89"/>
      <c r="S3" s="89"/>
      <c r="T3" s="89"/>
      <c r="U3" s="91"/>
      <c r="V3" s="89"/>
      <c r="W3" s="91"/>
      <c r="X3" s="89"/>
    </row>
    <row r="4" spans="1:24" ht="12.75" x14ac:dyDescent="0.2">
      <c r="A4" s="94" t="s">
        <v>49</v>
      </c>
      <c r="B4" s="95">
        <v>45383</v>
      </c>
      <c r="C4" s="96"/>
      <c r="D4" s="94"/>
      <c r="E4" s="89"/>
      <c r="F4" s="89"/>
      <c r="G4" s="89"/>
      <c r="H4" s="90"/>
      <c r="I4" s="90"/>
      <c r="J4" s="90"/>
      <c r="K4" s="89"/>
      <c r="L4" s="89"/>
      <c r="M4" s="89"/>
      <c r="N4" s="89"/>
      <c r="O4" s="89"/>
      <c r="P4" s="89"/>
      <c r="Q4" s="89"/>
      <c r="R4" s="89"/>
      <c r="S4" s="89"/>
      <c r="T4" s="89"/>
      <c r="U4" s="91"/>
      <c r="V4" s="89"/>
      <c r="W4" s="91"/>
      <c r="X4" s="89"/>
    </row>
    <row r="5" spans="1:24" s="97" customFormat="1" ht="12.75" x14ac:dyDescent="0.2">
      <c r="A5" s="210" t="s">
        <v>50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</row>
    <row r="6" spans="1:24" s="97" customFormat="1" ht="13.5" thickBot="1" x14ac:dyDescent="0.25">
      <c r="A6" s="98"/>
      <c r="B6" s="98"/>
      <c r="C6" s="98"/>
      <c r="D6" s="98"/>
      <c r="E6" s="98"/>
      <c r="F6" s="98"/>
      <c r="G6" s="98"/>
      <c r="H6" s="99"/>
      <c r="I6" s="99"/>
      <c r="J6" s="99"/>
      <c r="K6" s="98"/>
      <c r="L6" s="98"/>
      <c r="M6" s="98"/>
      <c r="N6" s="98"/>
      <c r="O6" s="98"/>
      <c r="P6" s="98"/>
      <c r="Q6" s="98"/>
      <c r="R6" s="98"/>
      <c r="S6" s="98"/>
      <c r="T6" s="98"/>
      <c r="U6" s="100"/>
      <c r="V6" s="98"/>
      <c r="W6" s="100"/>
      <c r="X6" s="98"/>
    </row>
    <row r="7" spans="1:24" s="97" customFormat="1" ht="28.5" customHeight="1" thickBot="1" x14ac:dyDescent="0.25">
      <c r="A7" s="211" t="s">
        <v>51</v>
      </c>
      <c r="B7" s="212"/>
      <c r="C7" s="212"/>
      <c r="D7" s="212"/>
      <c r="E7" s="212"/>
      <c r="F7" s="212"/>
      <c r="G7" s="212"/>
      <c r="H7" s="212"/>
      <c r="I7" s="212"/>
      <c r="J7" s="213"/>
      <c r="K7" s="214" t="s">
        <v>3</v>
      </c>
      <c r="L7" s="216" t="s">
        <v>52</v>
      </c>
      <c r="M7" s="217"/>
      <c r="N7" s="214" t="s">
        <v>53</v>
      </c>
      <c r="O7" s="214" t="s">
        <v>54</v>
      </c>
      <c r="P7" s="211" t="s">
        <v>55</v>
      </c>
      <c r="Q7" s="213"/>
      <c r="R7" s="214" t="s">
        <v>6</v>
      </c>
      <c r="S7" s="211" t="s">
        <v>56</v>
      </c>
      <c r="T7" s="212"/>
      <c r="U7" s="212"/>
      <c r="V7" s="212"/>
      <c r="W7" s="212"/>
      <c r="X7" s="213"/>
    </row>
    <row r="8" spans="1:24" s="97" customFormat="1" ht="28.5" customHeight="1" x14ac:dyDescent="0.2">
      <c r="A8" s="218" t="s">
        <v>17</v>
      </c>
      <c r="B8" s="219"/>
      <c r="C8" s="221" t="s">
        <v>57</v>
      </c>
      <c r="D8" s="221" t="s">
        <v>58</v>
      </c>
      <c r="E8" s="223" t="s">
        <v>59</v>
      </c>
      <c r="F8" s="224"/>
      <c r="G8" s="221" t="s">
        <v>0</v>
      </c>
      <c r="H8" s="225" t="s">
        <v>2</v>
      </c>
      <c r="I8" s="226"/>
      <c r="J8" s="221" t="s">
        <v>1</v>
      </c>
      <c r="K8" s="215"/>
      <c r="L8" s="173" t="s">
        <v>60</v>
      </c>
      <c r="M8" s="173" t="s">
        <v>61</v>
      </c>
      <c r="N8" s="215"/>
      <c r="O8" s="215"/>
      <c r="P8" s="102" t="s">
        <v>4</v>
      </c>
      <c r="Q8" s="102" t="s">
        <v>5</v>
      </c>
      <c r="R8" s="215"/>
      <c r="S8" s="174" t="s">
        <v>7</v>
      </c>
      <c r="T8" s="104" t="s">
        <v>8</v>
      </c>
      <c r="U8" s="174" t="s">
        <v>9</v>
      </c>
      <c r="V8" s="105" t="s">
        <v>8</v>
      </c>
      <c r="W8" s="106" t="s">
        <v>10</v>
      </c>
      <c r="X8" s="105" t="s">
        <v>8</v>
      </c>
    </row>
    <row r="9" spans="1:24" s="97" customFormat="1" ht="28.5" customHeight="1" thickBot="1" x14ac:dyDescent="0.25">
      <c r="A9" s="172" t="s">
        <v>62</v>
      </c>
      <c r="B9" s="172" t="s">
        <v>63</v>
      </c>
      <c r="C9" s="222"/>
      <c r="D9" s="222"/>
      <c r="E9" s="109" t="s">
        <v>64</v>
      </c>
      <c r="F9" s="109" t="s">
        <v>65</v>
      </c>
      <c r="G9" s="222"/>
      <c r="H9" s="109" t="s">
        <v>62</v>
      </c>
      <c r="I9" s="109" t="s">
        <v>63</v>
      </c>
      <c r="J9" s="222"/>
      <c r="K9" s="172" t="s">
        <v>66</v>
      </c>
      <c r="L9" s="110" t="s">
        <v>67</v>
      </c>
      <c r="M9" s="110" t="s">
        <v>68</v>
      </c>
      <c r="N9" s="110" t="s">
        <v>69</v>
      </c>
      <c r="O9" s="110" t="s">
        <v>70</v>
      </c>
      <c r="P9" s="110" t="s">
        <v>11</v>
      </c>
      <c r="Q9" s="110" t="s">
        <v>71</v>
      </c>
      <c r="R9" s="172" t="s">
        <v>72</v>
      </c>
      <c r="S9" s="111" t="s">
        <v>73</v>
      </c>
      <c r="T9" s="112" t="s">
        <v>74</v>
      </c>
      <c r="U9" s="111" t="s">
        <v>75</v>
      </c>
      <c r="V9" s="112" t="s">
        <v>76</v>
      </c>
      <c r="W9" s="113" t="s">
        <v>77</v>
      </c>
      <c r="X9" s="112" t="s">
        <v>78</v>
      </c>
    </row>
    <row r="10" spans="1:24" s="97" customFormat="1" ht="28.5" customHeight="1" x14ac:dyDescent="0.2">
      <c r="A10" s="114" t="str">
        <f>+'Access-Abr'!A10</f>
        <v>12101</v>
      </c>
      <c r="B10" s="115" t="str">
        <f>+'Access-Abr'!B10</f>
        <v>JUSTICA FEDERAL DE PRIMEIRO GRAU</v>
      </c>
      <c r="C10" s="116" t="str">
        <f>CONCATENATE('Access-Abr'!C10,".",'Access-Abr'!D10)</f>
        <v>02.061</v>
      </c>
      <c r="D10" s="116" t="str">
        <f>CONCATENATE('Access-Abr'!E10,".",'Access-Abr'!G10)</f>
        <v>0033.4224</v>
      </c>
      <c r="E10" s="115" t="str">
        <f>+'Access-Abr'!F10</f>
        <v>PROGRAMA DE GESTAO E MANUTENCAO DO PODER JUDICIARIO</v>
      </c>
      <c r="F10" s="117" t="str">
        <f>+'Access-Abr'!H10</f>
        <v>ASSISTENCIA JURIDICA A PESSOAS CARENTES</v>
      </c>
      <c r="G10" s="114" t="str">
        <f>IF('Access-Abr'!I10="1","F","S")</f>
        <v>F</v>
      </c>
      <c r="H10" s="114" t="str">
        <f>+'Access-Abr'!J10</f>
        <v>1000</v>
      </c>
      <c r="I10" s="118" t="str">
        <f>+'Access-Abr'!K10</f>
        <v>RECURSOS LIVRES DA UNIAO</v>
      </c>
      <c r="J10" s="114" t="str">
        <f>+'Access-Abr'!L10</f>
        <v>3</v>
      </c>
      <c r="K10" s="119"/>
      <c r="L10" s="120"/>
      <c r="M10" s="120"/>
      <c r="N10" s="121">
        <f>K10+L10-M10</f>
        <v>0</v>
      </c>
      <c r="O10" s="119">
        <v>0</v>
      </c>
      <c r="P10" s="122">
        <f>'Access-Abr'!M10</f>
        <v>1443645</v>
      </c>
      <c r="Q10" s="122">
        <f>'Access-Abr'!N10</f>
        <v>0</v>
      </c>
      <c r="R10" s="122">
        <f>N10-O10+P10+Q10</f>
        <v>1443645</v>
      </c>
      <c r="S10" s="122">
        <f>'Access-Abr'!O10</f>
        <v>1418452.14</v>
      </c>
      <c r="T10" s="123">
        <f>IF(R10&gt;0,S10/R10,0)</f>
        <v>0.98254913084587958</v>
      </c>
      <c r="U10" s="122">
        <f>'Access-Abr'!P10</f>
        <v>1418208.44</v>
      </c>
      <c r="V10" s="123">
        <f>IF(R10&gt;0,U10/R10,0)</f>
        <v>0.98238032203207848</v>
      </c>
      <c r="W10" s="122">
        <f>'Access-Abr'!Q10</f>
        <v>1299980.47</v>
      </c>
      <c r="X10" s="123">
        <f>IF(R10&gt;0,W10/R10,0)</f>
        <v>0.90048486296838903</v>
      </c>
    </row>
    <row r="11" spans="1:24" s="97" customFormat="1" ht="28.5" customHeight="1" x14ac:dyDescent="0.2">
      <c r="A11" s="124" t="str">
        <f>+'Access-Abr'!A11</f>
        <v>12101</v>
      </c>
      <c r="B11" s="125" t="str">
        <f>+'Access-Abr'!B11</f>
        <v>JUSTICA FEDERAL DE PRIMEIRO GRAU</v>
      </c>
      <c r="C11" s="124" t="str">
        <f>CONCATENATE('Access-Abr'!C11,".",'Access-Abr'!D11)</f>
        <v>02.061</v>
      </c>
      <c r="D11" s="124" t="str">
        <f>CONCATENATE('Access-Abr'!E11,".",'Access-Abr'!G11)</f>
        <v>0033.4257</v>
      </c>
      <c r="E11" s="125" t="str">
        <f>+'Access-Abr'!F11</f>
        <v>PROGRAMA DE GESTAO E MANUTENCAO DO PODER JUDICIARIO</v>
      </c>
      <c r="F11" s="126" t="str">
        <f>+'Access-Abr'!H11</f>
        <v>JULGAMENTO DE CAUSAS NA JUSTICA FEDERAL</v>
      </c>
      <c r="G11" s="124" t="str">
        <f>IF('Access-Abr'!I11="1","F","S")</f>
        <v>F</v>
      </c>
      <c r="H11" s="124" t="str">
        <f>+'Access-Abr'!J11</f>
        <v>1000</v>
      </c>
      <c r="I11" s="125" t="str">
        <f>+'Access-Abr'!K11</f>
        <v>RECURSOS LIVRES DA UNIAO</v>
      </c>
      <c r="J11" s="124" t="str">
        <f>+'Access-Abr'!L11</f>
        <v>4</v>
      </c>
      <c r="K11" s="127"/>
      <c r="L11" s="127"/>
      <c r="M11" s="127"/>
      <c r="N11" s="128">
        <f t="shared" ref="N11:N25" si="0">K11+L11-M11</f>
        <v>0</v>
      </c>
      <c r="O11" s="127">
        <v>0</v>
      </c>
      <c r="P11" s="129">
        <f>'Access-Abr'!M11</f>
        <v>19031474</v>
      </c>
      <c r="Q11" s="129">
        <f>'Access-Abr'!N11</f>
        <v>0</v>
      </c>
      <c r="R11" s="129">
        <f t="shared" ref="R11:R25" si="1">N11-O11+P11+Q11</f>
        <v>19031474</v>
      </c>
      <c r="S11" s="129">
        <f>'Access-Abr'!O11</f>
        <v>6375133.9000000004</v>
      </c>
      <c r="T11" s="130">
        <f t="shared" ref="T11:T26" si="2">IF(R11&gt;0,S11/R11,0)</f>
        <v>0.33497846251950847</v>
      </c>
      <c r="U11" s="129">
        <f>'Access-Abr'!P11</f>
        <v>28460</v>
      </c>
      <c r="V11" s="130">
        <f t="shared" ref="V11:V26" si="3">IF(R11&gt;0,U11/R11,0)</f>
        <v>1.4954175383367573E-3</v>
      </c>
      <c r="W11" s="129">
        <f>'Access-Abr'!Q11</f>
        <v>28460</v>
      </c>
      <c r="X11" s="130">
        <f t="shared" ref="X11:X26" si="4">IF(R11&gt;0,W11/R11,0)</f>
        <v>1.4954175383367573E-3</v>
      </c>
    </row>
    <row r="12" spans="1:24" s="97" customFormat="1" ht="28.5" customHeight="1" x14ac:dyDescent="0.2">
      <c r="A12" s="124" t="str">
        <f>+'Access-Abr'!A12</f>
        <v>12101</v>
      </c>
      <c r="B12" s="125" t="str">
        <f>+'Access-Abr'!B12</f>
        <v>JUSTICA FEDERAL DE PRIMEIRO GRAU</v>
      </c>
      <c r="C12" s="124" t="str">
        <f>CONCATENATE('Access-Abr'!C12,".",'Access-Abr'!D12)</f>
        <v>02.061</v>
      </c>
      <c r="D12" s="124" t="str">
        <f>CONCATENATE('Access-Abr'!E12,".",'Access-Abr'!G12)</f>
        <v>0033.4257</v>
      </c>
      <c r="E12" s="125" t="str">
        <f>+'Access-Abr'!F12</f>
        <v>PROGRAMA DE GESTAO E MANUTENCAO DO PODER JUDICIARIO</v>
      </c>
      <c r="F12" s="125" t="str">
        <f>+'Access-Abr'!H12</f>
        <v>JULGAMENTO DE CAUSAS NA JUSTICA FEDERAL</v>
      </c>
      <c r="G12" s="124" t="str">
        <f>IF('Access-Abr'!I12="1","F","S")</f>
        <v>F</v>
      </c>
      <c r="H12" s="124" t="str">
        <f>+'Access-Abr'!J12</f>
        <v>1000</v>
      </c>
      <c r="I12" s="125" t="str">
        <f>+'Access-Abr'!K12</f>
        <v>RECURSOS LIVRES DA UNIAO</v>
      </c>
      <c r="J12" s="124" t="str">
        <f>+'Access-Abr'!L12</f>
        <v>3</v>
      </c>
      <c r="K12" s="129"/>
      <c r="L12" s="129"/>
      <c r="M12" s="129"/>
      <c r="N12" s="127">
        <f t="shared" si="0"/>
        <v>0</v>
      </c>
      <c r="O12" s="129">
        <v>0</v>
      </c>
      <c r="P12" s="129">
        <f>'Access-Abr'!M12</f>
        <v>170267485</v>
      </c>
      <c r="Q12" s="129">
        <f>'Access-Abr'!N12</f>
        <v>0</v>
      </c>
      <c r="R12" s="129">
        <f t="shared" si="1"/>
        <v>170267485</v>
      </c>
      <c r="S12" s="129">
        <f>'Access-Abr'!O12</f>
        <v>133677650.73</v>
      </c>
      <c r="T12" s="130">
        <f t="shared" si="2"/>
        <v>0.78510380728299356</v>
      </c>
      <c r="U12" s="129">
        <f>'Access-Abr'!P12</f>
        <v>32133809.359999999</v>
      </c>
      <c r="V12" s="130">
        <f t="shared" si="3"/>
        <v>0.18872545959083145</v>
      </c>
      <c r="W12" s="129">
        <f>'Access-Abr'!Q12</f>
        <v>25724265.550000001</v>
      </c>
      <c r="X12" s="130">
        <f t="shared" si="4"/>
        <v>0.15108149127826725</v>
      </c>
    </row>
    <row r="13" spans="1:24" s="97" customFormat="1" ht="28.5" customHeight="1" x14ac:dyDescent="0.2">
      <c r="A13" s="124" t="str">
        <f>+'Access-Abr'!A13</f>
        <v>12101</v>
      </c>
      <c r="B13" s="125" t="str">
        <f>+'Access-Abr'!B13</f>
        <v>JUSTICA FEDERAL DE PRIMEIRO GRAU</v>
      </c>
      <c r="C13" s="124" t="str">
        <f>CONCATENATE('Access-Abr'!C13,".",'Access-Abr'!D13)</f>
        <v>02.061</v>
      </c>
      <c r="D13" s="124" t="str">
        <f>CONCATENATE('Access-Abr'!E13,".",'Access-Abr'!G13)</f>
        <v>0033.4257</v>
      </c>
      <c r="E13" s="125" t="str">
        <f>+'Access-Abr'!F13</f>
        <v>PROGRAMA DE GESTAO E MANUTENCAO DO PODER JUDICIARIO</v>
      </c>
      <c r="F13" s="125" t="str">
        <f>+'Access-Abr'!H13</f>
        <v>JULGAMENTO DE CAUSAS NA JUSTICA FEDERAL</v>
      </c>
      <c r="G13" s="124" t="str">
        <f>IF('Access-Abr'!I13="1","F","S")</f>
        <v>F</v>
      </c>
      <c r="H13" s="124" t="str">
        <f>+'Access-Abr'!J13</f>
        <v>1027</v>
      </c>
      <c r="I13" s="125" t="str">
        <f>+'Access-Abr'!K13</f>
        <v>SERV.AFETOS AS ATIVID.ESPECIFICAS DA JUSTICA</v>
      </c>
      <c r="J13" s="124" t="str">
        <f>+'Access-Abr'!L13</f>
        <v>3</v>
      </c>
      <c r="K13" s="129"/>
      <c r="L13" s="129"/>
      <c r="M13" s="129"/>
      <c r="N13" s="127">
        <f t="shared" si="0"/>
        <v>0</v>
      </c>
      <c r="O13" s="129">
        <v>0</v>
      </c>
      <c r="P13" s="129">
        <f>'Access-Abr'!M13</f>
        <v>18624539.039999999</v>
      </c>
      <c r="Q13" s="129">
        <f>'Access-Abr'!N13</f>
        <v>0</v>
      </c>
      <c r="R13" s="129">
        <f t="shared" si="1"/>
        <v>18624539.039999999</v>
      </c>
      <c r="S13" s="129">
        <f>'Access-Abr'!O13</f>
        <v>15543508.890000001</v>
      </c>
      <c r="T13" s="130">
        <f t="shared" si="2"/>
        <v>0.83457146813766192</v>
      </c>
      <c r="U13" s="129">
        <f>'Access-Abr'!P13</f>
        <v>2212414.62</v>
      </c>
      <c r="V13" s="130">
        <f t="shared" si="3"/>
        <v>0.11879030215182175</v>
      </c>
      <c r="W13" s="129">
        <f>'Access-Abr'!Q13</f>
        <v>2104607.7200000002</v>
      </c>
      <c r="X13" s="130">
        <f t="shared" si="4"/>
        <v>0.1130018689579337</v>
      </c>
    </row>
    <row r="14" spans="1:24" s="97" customFormat="1" ht="28.5" customHeight="1" x14ac:dyDescent="0.2">
      <c r="A14" s="124" t="str">
        <f>+'Access-Abr'!A14</f>
        <v>12101</v>
      </c>
      <c r="B14" s="125" t="str">
        <f>+'Access-Abr'!B14</f>
        <v>JUSTICA FEDERAL DE PRIMEIRO GRAU</v>
      </c>
      <c r="C14" s="124" t="str">
        <f>CONCATENATE('Access-Abr'!C14,".",'Access-Abr'!D14)</f>
        <v>02.122</v>
      </c>
      <c r="D14" s="124" t="str">
        <f>CONCATENATE('Access-Abr'!E14,".",'Access-Abr'!G14)</f>
        <v>0033.20TP</v>
      </c>
      <c r="E14" s="125" t="str">
        <f>+'Access-Abr'!F14</f>
        <v>PROGRAMA DE GESTAO E MANUTENCAO DO PODER JUDICIARIO</v>
      </c>
      <c r="F14" s="125" t="str">
        <f>+'Access-Abr'!H14</f>
        <v>ATIVOS CIVIS DA UNIAO</v>
      </c>
      <c r="G14" s="124" t="str">
        <f>IF('Access-Abr'!I14="1","F","S")</f>
        <v>F</v>
      </c>
      <c r="H14" s="124" t="str">
        <f>+'Access-Abr'!J14</f>
        <v>1000</v>
      </c>
      <c r="I14" s="125" t="str">
        <f>+'Access-Abr'!K14</f>
        <v>RECURSOS LIVRES DA UNIAO</v>
      </c>
      <c r="J14" s="124" t="str">
        <f>+'Access-Abr'!L14</f>
        <v>1</v>
      </c>
      <c r="K14" s="129"/>
      <c r="L14" s="129"/>
      <c r="M14" s="129"/>
      <c r="N14" s="127">
        <f t="shared" si="0"/>
        <v>0</v>
      </c>
      <c r="O14" s="129">
        <v>0</v>
      </c>
      <c r="P14" s="129">
        <f>'Access-Abr'!M14</f>
        <v>434676290.22000003</v>
      </c>
      <c r="Q14" s="129">
        <f>'Access-Abr'!N14</f>
        <v>0</v>
      </c>
      <c r="R14" s="129">
        <f t="shared" si="1"/>
        <v>434676290.22000003</v>
      </c>
      <c r="S14" s="129">
        <f>'Access-Abr'!O14</f>
        <v>434676290.22000003</v>
      </c>
      <c r="T14" s="130">
        <f t="shared" si="2"/>
        <v>1</v>
      </c>
      <c r="U14" s="129">
        <f>'Access-Abr'!P14</f>
        <v>434319404.69</v>
      </c>
      <c r="V14" s="130">
        <f t="shared" si="3"/>
        <v>0.99917896251065497</v>
      </c>
      <c r="W14" s="129">
        <f>'Access-Abr'!Q14</f>
        <v>413371042.38</v>
      </c>
      <c r="X14" s="130">
        <f t="shared" si="4"/>
        <v>0.95098594443875251</v>
      </c>
    </row>
    <row r="15" spans="1:24" s="97" customFormat="1" ht="28.5" customHeight="1" x14ac:dyDescent="0.2">
      <c r="A15" s="124" t="str">
        <f>+'Access-Abr'!A15</f>
        <v>12101</v>
      </c>
      <c r="B15" s="125" t="str">
        <f>+'Access-Abr'!B15</f>
        <v>JUSTICA FEDERAL DE PRIMEIRO GRAU</v>
      </c>
      <c r="C15" s="124" t="str">
        <f>CONCATENATE('Access-Abr'!C15,".",'Access-Abr'!D15)</f>
        <v>02.122</v>
      </c>
      <c r="D15" s="124" t="str">
        <f>CONCATENATE('Access-Abr'!E15,".",'Access-Abr'!G15)</f>
        <v>0033.216H</v>
      </c>
      <c r="E15" s="125" t="str">
        <f>+'Access-Abr'!F15</f>
        <v>PROGRAMA DE GESTAO E MANUTENCAO DO PODER JUDICIARIO</v>
      </c>
      <c r="F15" s="125" t="str">
        <f>+'Access-Abr'!H15</f>
        <v>AJUDA DE CUSTO PARA MORADIA OU AUXILIO-MORADIA A AGENTES PUB</v>
      </c>
      <c r="G15" s="124" t="str">
        <f>IF('Access-Abr'!I15="1","F","S")</f>
        <v>F</v>
      </c>
      <c r="H15" s="124" t="str">
        <f>+'Access-Abr'!J15</f>
        <v>1000</v>
      </c>
      <c r="I15" s="125" t="str">
        <f>+'Access-Abr'!K15</f>
        <v>RECURSOS LIVRES DA UNIAO</v>
      </c>
      <c r="J15" s="124" t="str">
        <f>+'Access-Abr'!L15</f>
        <v>3</v>
      </c>
      <c r="K15" s="127"/>
      <c r="L15" s="127"/>
      <c r="M15" s="127"/>
      <c r="N15" s="127">
        <f t="shared" si="0"/>
        <v>0</v>
      </c>
      <c r="O15" s="127">
        <v>0</v>
      </c>
      <c r="P15" s="129">
        <f>'Access-Abr'!M15</f>
        <v>203592</v>
      </c>
      <c r="Q15" s="129">
        <f>'Access-Abr'!N15</f>
        <v>0</v>
      </c>
      <c r="R15" s="129">
        <f t="shared" si="1"/>
        <v>203592</v>
      </c>
      <c r="S15" s="129">
        <f>'Access-Abr'!O15</f>
        <v>143712</v>
      </c>
      <c r="T15" s="130">
        <f t="shared" si="2"/>
        <v>0.70588235294117652</v>
      </c>
      <c r="U15" s="129">
        <f>'Access-Abr'!P15</f>
        <v>26246.560000000001</v>
      </c>
      <c r="V15" s="130">
        <f t="shared" si="3"/>
        <v>0.12891744272859446</v>
      </c>
      <c r="W15" s="129">
        <f>'Access-Abr'!Q15</f>
        <v>26246.560000000001</v>
      </c>
      <c r="X15" s="130">
        <f t="shared" si="4"/>
        <v>0.12891744272859446</v>
      </c>
    </row>
    <row r="16" spans="1:24" s="97" customFormat="1" ht="28.5" customHeight="1" x14ac:dyDescent="0.2">
      <c r="A16" s="124" t="str">
        <f>+'Access-Abr'!A16</f>
        <v>12101</v>
      </c>
      <c r="B16" s="125" t="str">
        <f>+'Access-Abr'!B16</f>
        <v>JUSTICA FEDERAL DE PRIMEIRO GRAU</v>
      </c>
      <c r="C16" s="124" t="str">
        <f>CONCATENATE('Access-Abr'!C16,".",'Access-Abr'!D16)</f>
        <v>02.122</v>
      </c>
      <c r="D16" s="124" t="str">
        <f>CONCATENATE('Access-Abr'!E16,".",'Access-Abr'!G16)</f>
        <v>0033.219Z</v>
      </c>
      <c r="E16" s="125" t="str">
        <f>+'Access-Abr'!F16</f>
        <v>PROGRAMA DE GESTAO E MANUTENCAO DO PODER JUDICIARIO</v>
      </c>
      <c r="F16" s="125" t="str">
        <f>+'Access-Abr'!H16</f>
        <v>CONSERVACAO E RECUPERACAO DE ATIVOS DE INFRAESTRUTURA DA UNI</v>
      </c>
      <c r="G16" s="124" t="str">
        <f>IF('Access-Abr'!I16="1","F","S")</f>
        <v>F</v>
      </c>
      <c r="H16" s="124" t="str">
        <f>+'Access-Abr'!J16</f>
        <v>1000</v>
      </c>
      <c r="I16" s="125" t="str">
        <f>+'Access-Abr'!K16</f>
        <v>RECURSOS LIVRES DA UNIAO</v>
      </c>
      <c r="J16" s="124" t="str">
        <f>+'Access-Abr'!L16</f>
        <v>4</v>
      </c>
      <c r="K16" s="129"/>
      <c r="L16" s="129"/>
      <c r="M16" s="129"/>
      <c r="N16" s="127">
        <f t="shared" si="0"/>
        <v>0</v>
      </c>
      <c r="O16" s="129">
        <v>0</v>
      </c>
      <c r="P16" s="129">
        <f>'Access-Abr'!M16</f>
        <v>18780082</v>
      </c>
      <c r="Q16" s="129">
        <f>'Access-Abr'!N16</f>
        <v>0</v>
      </c>
      <c r="R16" s="129">
        <f t="shared" si="1"/>
        <v>18780082</v>
      </c>
      <c r="S16" s="129">
        <f>'Access-Abr'!O16</f>
        <v>5648.54</v>
      </c>
      <c r="T16" s="130">
        <f t="shared" si="2"/>
        <v>3.0077291462305648E-4</v>
      </c>
      <c r="U16" s="129">
        <f>'Access-Abr'!P16</f>
        <v>0</v>
      </c>
      <c r="V16" s="130">
        <f t="shared" si="3"/>
        <v>0</v>
      </c>
      <c r="W16" s="129">
        <f>'Access-Abr'!Q16</f>
        <v>0</v>
      </c>
      <c r="X16" s="130">
        <f t="shared" si="4"/>
        <v>0</v>
      </c>
    </row>
    <row r="17" spans="1:24" s="97" customFormat="1" ht="28.5" customHeight="1" x14ac:dyDescent="0.2">
      <c r="A17" s="124" t="str">
        <f>+'Access-Abr'!A17</f>
        <v>12101</v>
      </c>
      <c r="B17" s="125" t="str">
        <f>+'Access-Abr'!B17</f>
        <v>JUSTICA FEDERAL DE PRIMEIRO GRAU</v>
      </c>
      <c r="C17" s="124" t="str">
        <f>CONCATENATE('Access-Abr'!C17,".",'Access-Abr'!D17)</f>
        <v>02.331</v>
      </c>
      <c r="D17" s="124" t="str">
        <f>CONCATENATE('Access-Abr'!E17,".",'Access-Abr'!G17)</f>
        <v>0033.2004</v>
      </c>
      <c r="E17" s="125" t="str">
        <f>+'Access-Abr'!F17</f>
        <v>PROGRAMA DE GESTAO E MANUTENCAO DO PODER JUDICIARIO</v>
      </c>
      <c r="F17" s="125" t="str">
        <f>+'Access-Abr'!H17</f>
        <v>ASSISTENCIA MEDICA E ODONTOLOGICA AOS SERVIDORES CIVIS, EMPR</v>
      </c>
      <c r="G17" s="124" t="str">
        <f>IF('Access-Abr'!I17="1","F","S")</f>
        <v>F</v>
      </c>
      <c r="H17" s="124" t="str">
        <f>+'Access-Abr'!J17</f>
        <v>1000</v>
      </c>
      <c r="I17" s="125" t="str">
        <f>+'Access-Abr'!K17</f>
        <v>RECURSOS LIVRES DA UNIAO</v>
      </c>
      <c r="J17" s="124" t="str">
        <f>+'Access-Abr'!L17</f>
        <v>4</v>
      </c>
      <c r="K17" s="129"/>
      <c r="L17" s="129"/>
      <c r="M17" s="129"/>
      <c r="N17" s="127">
        <f t="shared" si="0"/>
        <v>0</v>
      </c>
      <c r="O17" s="129">
        <v>0</v>
      </c>
      <c r="P17" s="129">
        <f>'Access-Abr'!M17</f>
        <v>3000</v>
      </c>
      <c r="Q17" s="129">
        <f>'Access-Abr'!N17</f>
        <v>0</v>
      </c>
      <c r="R17" s="129">
        <f t="shared" si="1"/>
        <v>3000</v>
      </c>
      <c r="S17" s="129">
        <f>'Access-Abr'!O17</f>
        <v>0</v>
      </c>
      <c r="T17" s="130">
        <f t="shared" si="2"/>
        <v>0</v>
      </c>
      <c r="U17" s="129">
        <f>'Access-Abr'!P17</f>
        <v>0</v>
      </c>
      <c r="V17" s="130">
        <f t="shared" si="3"/>
        <v>0</v>
      </c>
      <c r="W17" s="129">
        <f>'Access-Abr'!Q17</f>
        <v>0</v>
      </c>
      <c r="X17" s="130">
        <f t="shared" si="4"/>
        <v>0</v>
      </c>
    </row>
    <row r="18" spans="1:24" s="97" customFormat="1" ht="28.5" customHeight="1" x14ac:dyDescent="0.2">
      <c r="A18" s="124" t="str">
        <f>+'Access-Abr'!A18</f>
        <v>12101</v>
      </c>
      <c r="B18" s="125" t="str">
        <f>+'Access-Abr'!B18</f>
        <v>JUSTICA FEDERAL DE PRIMEIRO GRAU</v>
      </c>
      <c r="C18" s="124" t="str">
        <f>CONCATENATE('Access-Abr'!C18,".",'Access-Abr'!D18)</f>
        <v>02.331</v>
      </c>
      <c r="D18" s="124" t="str">
        <f>CONCATENATE('Access-Abr'!E18,".",'Access-Abr'!G18)</f>
        <v>0033.2004</v>
      </c>
      <c r="E18" s="125" t="str">
        <f>+'Access-Abr'!F18</f>
        <v>PROGRAMA DE GESTAO E MANUTENCAO DO PODER JUDICIARIO</v>
      </c>
      <c r="F18" s="125" t="str">
        <f>+'Access-Abr'!H18</f>
        <v>ASSISTENCIA MEDICA E ODONTOLOGICA AOS SERVIDORES CIVIS, EMPR</v>
      </c>
      <c r="G18" s="124" t="str">
        <f>IF('Access-Abr'!I18="1","F","S")</f>
        <v>F</v>
      </c>
      <c r="H18" s="124" t="str">
        <f>+'Access-Abr'!J18</f>
        <v>1000</v>
      </c>
      <c r="I18" s="125" t="str">
        <f>+'Access-Abr'!K18</f>
        <v>RECURSOS LIVRES DA UNIAO</v>
      </c>
      <c r="J18" s="124" t="str">
        <f>+'Access-Abr'!L18</f>
        <v>3</v>
      </c>
      <c r="K18" s="129"/>
      <c r="L18" s="129"/>
      <c r="M18" s="129"/>
      <c r="N18" s="127">
        <f t="shared" si="0"/>
        <v>0</v>
      </c>
      <c r="O18" s="129">
        <v>0</v>
      </c>
      <c r="P18" s="129">
        <f>'Access-Abr'!M18</f>
        <v>90553591</v>
      </c>
      <c r="Q18" s="129">
        <f>'Access-Abr'!N18</f>
        <v>0</v>
      </c>
      <c r="R18" s="129">
        <f t="shared" si="1"/>
        <v>90553591</v>
      </c>
      <c r="S18" s="129">
        <f>'Access-Abr'!O18</f>
        <v>72170046.959999993</v>
      </c>
      <c r="T18" s="130">
        <f t="shared" si="2"/>
        <v>0.7969871339503255</v>
      </c>
      <c r="U18" s="129">
        <f>'Access-Abr'!P18</f>
        <v>18255568.440000001</v>
      </c>
      <c r="V18" s="130">
        <f t="shared" si="3"/>
        <v>0.20159960790511336</v>
      </c>
      <c r="W18" s="129">
        <f>'Access-Abr'!Q18</f>
        <v>15722618.390000001</v>
      </c>
      <c r="X18" s="130">
        <f t="shared" si="4"/>
        <v>0.17362777352474074</v>
      </c>
    </row>
    <row r="19" spans="1:24" s="97" customFormat="1" ht="28.5" customHeight="1" x14ac:dyDescent="0.2">
      <c r="A19" s="124" t="str">
        <f>+'Access-Abr'!A19</f>
        <v>12101</v>
      </c>
      <c r="B19" s="125" t="str">
        <f>+'Access-Abr'!B19</f>
        <v>JUSTICA FEDERAL DE PRIMEIRO GRAU</v>
      </c>
      <c r="C19" s="124" t="str">
        <f>CONCATENATE('Access-Abr'!C19,".",'Access-Abr'!D19)</f>
        <v>02.331</v>
      </c>
      <c r="D19" s="124" t="str">
        <f>CONCATENATE('Access-Abr'!E19,".",'Access-Abr'!G19)</f>
        <v>0033.212B</v>
      </c>
      <c r="E19" s="125" t="str">
        <f>+'Access-Abr'!F19</f>
        <v>PROGRAMA DE GESTAO E MANUTENCAO DO PODER JUDICIARIO</v>
      </c>
      <c r="F19" s="125" t="str">
        <f>+'Access-Abr'!H19</f>
        <v>BENEFICIOS OBRIGATORIOS AOS SERVIDORES CIVIS, EMPREGADOS, MI</v>
      </c>
      <c r="G19" s="124" t="str">
        <f>IF('Access-Abr'!I19="1","F","S")</f>
        <v>F</v>
      </c>
      <c r="H19" s="124" t="str">
        <f>+'Access-Abr'!J19</f>
        <v>1000</v>
      </c>
      <c r="I19" s="125" t="str">
        <f>+'Access-Abr'!K19</f>
        <v>RECURSOS LIVRES DA UNIAO</v>
      </c>
      <c r="J19" s="124" t="str">
        <f>+'Access-Abr'!L19</f>
        <v>3</v>
      </c>
      <c r="K19" s="129"/>
      <c r="L19" s="129"/>
      <c r="M19" s="129"/>
      <c r="N19" s="127">
        <f t="shared" si="0"/>
        <v>0</v>
      </c>
      <c r="O19" s="129">
        <v>0</v>
      </c>
      <c r="P19" s="129">
        <f>'Access-Abr'!M19</f>
        <v>70331075.700000003</v>
      </c>
      <c r="Q19" s="129">
        <f>'Access-Abr'!N19</f>
        <v>0</v>
      </c>
      <c r="R19" s="129">
        <f t="shared" si="1"/>
        <v>70331075.700000003</v>
      </c>
      <c r="S19" s="129">
        <f>'Access-Abr'!O19</f>
        <v>69921446.700000003</v>
      </c>
      <c r="T19" s="130">
        <f t="shared" si="2"/>
        <v>0.99417570404088107</v>
      </c>
      <c r="U19" s="129">
        <f>'Access-Abr'!P19</f>
        <v>27481557.34</v>
      </c>
      <c r="V19" s="130">
        <f t="shared" si="3"/>
        <v>0.3907455853117287</v>
      </c>
      <c r="W19" s="129">
        <f>'Access-Abr'!Q19</f>
        <v>27481557.34</v>
      </c>
      <c r="X19" s="130">
        <f t="shared" si="4"/>
        <v>0.3907455853117287</v>
      </c>
    </row>
    <row r="20" spans="1:24" s="97" customFormat="1" ht="28.5" customHeight="1" x14ac:dyDescent="0.2">
      <c r="A20" s="124" t="str">
        <f>+'Access-Abr'!A20</f>
        <v>12101</v>
      </c>
      <c r="B20" s="125" t="str">
        <f>+'Access-Abr'!B20</f>
        <v>JUSTICA FEDERAL DE PRIMEIRO GRAU</v>
      </c>
      <c r="C20" s="124" t="str">
        <f>CONCATENATE('Access-Abr'!C20,".",'Access-Abr'!D20)</f>
        <v>02.846</v>
      </c>
      <c r="D20" s="124" t="str">
        <f>CONCATENATE('Access-Abr'!E20,".",'Access-Abr'!G20)</f>
        <v>0033.09HB</v>
      </c>
      <c r="E20" s="125" t="str">
        <f>+'Access-Abr'!F20</f>
        <v>PROGRAMA DE GESTAO E MANUTENCAO DO PODER JUDICIARIO</v>
      </c>
      <c r="F20" s="125" t="str">
        <f>+'Access-Abr'!H20</f>
        <v>CONTRIBUICAO DA UNIAO, DE SUAS AUTARQUIAS E FUNDACOES PARA O</v>
      </c>
      <c r="G20" s="124" t="str">
        <f>IF('Access-Abr'!I20="1","F","S")</f>
        <v>F</v>
      </c>
      <c r="H20" s="124" t="str">
        <f>+'Access-Abr'!J20</f>
        <v>1000</v>
      </c>
      <c r="I20" s="125" t="str">
        <f>+'Access-Abr'!K20</f>
        <v>RECURSOS LIVRES DA UNIAO</v>
      </c>
      <c r="J20" s="124" t="str">
        <f>+'Access-Abr'!L20</f>
        <v>1</v>
      </c>
      <c r="K20" s="129"/>
      <c r="L20" s="129"/>
      <c r="M20" s="129"/>
      <c r="N20" s="127">
        <f t="shared" si="0"/>
        <v>0</v>
      </c>
      <c r="O20" s="129">
        <v>0</v>
      </c>
      <c r="P20" s="129">
        <f>'Access-Abr'!M20</f>
        <v>73015387.239999995</v>
      </c>
      <c r="Q20" s="129">
        <f>'Access-Abr'!N20</f>
        <v>0</v>
      </c>
      <c r="R20" s="129">
        <f t="shared" si="1"/>
        <v>73015387.239999995</v>
      </c>
      <c r="S20" s="129">
        <f>'Access-Abr'!O20</f>
        <v>73015387.239999995</v>
      </c>
      <c r="T20" s="130">
        <f t="shared" si="2"/>
        <v>1</v>
      </c>
      <c r="U20" s="129">
        <f>'Access-Abr'!P20</f>
        <v>73015387.239999995</v>
      </c>
      <c r="V20" s="130">
        <f t="shared" si="3"/>
        <v>1</v>
      </c>
      <c r="W20" s="129">
        <f>'Access-Abr'!Q20</f>
        <v>73015387.239999995</v>
      </c>
      <c r="X20" s="130">
        <f t="shared" si="4"/>
        <v>1</v>
      </c>
    </row>
    <row r="21" spans="1:24" s="97" customFormat="1" ht="28.5" customHeight="1" x14ac:dyDescent="0.2">
      <c r="A21" s="124" t="str">
        <f>+'Access-Abr'!A21</f>
        <v>12101</v>
      </c>
      <c r="B21" s="125" t="str">
        <f>+'Access-Abr'!B21</f>
        <v>JUSTICA FEDERAL DE PRIMEIRO GRAU</v>
      </c>
      <c r="C21" s="124" t="str">
        <f>CONCATENATE('Access-Abr'!C21,".",'Access-Abr'!D21)</f>
        <v>09.272</v>
      </c>
      <c r="D21" s="124" t="str">
        <f>CONCATENATE('Access-Abr'!E21,".",'Access-Abr'!G21)</f>
        <v>0033.0181</v>
      </c>
      <c r="E21" s="125" t="str">
        <f>+'Access-Abr'!F21</f>
        <v>PROGRAMA DE GESTAO E MANUTENCAO DO PODER JUDICIARIO</v>
      </c>
      <c r="F21" s="125" t="str">
        <f>+'Access-Abr'!H21</f>
        <v>APOSENTADORIAS E PENSOES CIVIS DA UNIAO</v>
      </c>
      <c r="G21" s="124" t="str">
        <f>IF('Access-Abr'!I21="1","F","S")</f>
        <v>S</v>
      </c>
      <c r="H21" s="124" t="str">
        <f>+'Access-Abr'!J21</f>
        <v>1056</v>
      </c>
      <c r="I21" s="125" t="str">
        <f>+'Access-Abr'!K21</f>
        <v>BENEFICIOS DO RPPS DA UNIAO</v>
      </c>
      <c r="J21" s="124" t="str">
        <f>+'Access-Abr'!L21</f>
        <v>1</v>
      </c>
      <c r="K21" s="129"/>
      <c r="L21" s="129"/>
      <c r="M21" s="129"/>
      <c r="N21" s="127">
        <f t="shared" si="0"/>
        <v>0</v>
      </c>
      <c r="O21" s="129">
        <v>0</v>
      </c>
      <c r="P21" s="129">
        <f>'Access-Abr'!M21</f>
        <v>113865139.56</v>
      </c>
      <c r="Q21" s="129">
        <f>'Access-Abr'!N21</f>
        <v>0</v>
      </c>
      <c r="R21" s="129">
        <f t="shared" si="1"/>
        <v>113865139.56</v>
      </c>
      <c r="S21" s="129">
        <f>'Access-Abr'!O21</f>
        <v>113865139.56</v>
      </c>
      <c r="T21" s="130">
        <f t="shared" si="2"/>
        <v>1</v>
      </c>
      <c r="U21" s="129">
        <f>'Access-Abr'!P21</f>
        <v>113865139.56</v>
      </c>
      <c r="V21" s="130">
        <f t="shared" si="3"/>
        <v>1</v>
      </c>
      <c r="W21" s="129">
        <f>'Access-Abr'!Q21</f>
        <v>108844771.72</v>
      </c>
      <c r="X21" s="130">
        <f t="shared" si="4"/>
        <v>0.95590952718804179</v>
      </c>
    </row>
    <row r="22" spans="1:24" s="97" customFormat="1" ht="28.5" customHeight="1" x14ac:dyDescent="0.2">
      <c r="A22" s="124" t="str">
        <f>+'Access-Abr'!A22</f>
        <v>12101</v>
      </c>
      <c r="B22" s="125" t="str">
        <f>+'Access-Abr'!B22</f>
        <v>JUSTICA FEDERAL DE PRIMEIRO GRAU</v>
      </c>
      <c r="C22" s="124" t="str">
        <f>CONCATENATE('Access-Abr'!C22,".",'Access-Abr'!D22)</f>
        <v>28.846</v>
      </c>
      <c r="D22" s="124" t="str">
        <f>CONCATENATE('Access-Abr'!E22,".",'Access-Abr'!G22)</f>
        <v>0909.00S6</v>
      </c>
      <c r="E22" s="125" t="str">
        <f>+'Access-Abr'!F22</f>
        <v>OPERACOES ESPECIAIS: OUTROS ENCARGOS ESPECIAIS</v>
      </c>
      <c r="F22" s="125" t="str">
        <f>+'Access-Abr'!H22</f>
        <v>BENEFICIO ESPECIAL - LEI N. 12.618, DE 2012</v>
      </c>
      <c r="G22" s="124" t="str">
        <f>IF('Access-Abr'!I22="1","F","S")</f>
        <v>F</v>
      </c>
      <c r="H22" s="124" t="str">
        <f>+'Access-Abr'!J22</f>
        <v>1000</v>
      </c>
      <c r="I22" s="125" t="str">
        <f>+'Access-Abr'!K22</f>
        <v>RECURSOS LIVRES DA UNIAO</v>
      </c>
      <c r="J22" s="124" t="str">
        <f>+'Access-Abr'!L22</f>
        <v>1</v>
      </c>
      <c r="K22" s="129"/>
      <c r="L22" s="129"/>
      <c r="M22" s="129"/>
      <c r="N22" s="127">
        <f t="shared" si="0"/>
        <v>0</v>
      </c>
      <c r="O22" s="129">
        <v>0</v>
      </c>
      <c r="P22" s="129">
        <f>'Access-Abr'!M22</f>
        <v>423802.5</v>
      </c>
      <c r="Q22" s="129">
        <f>'Access-Abr'!N22</f>
        <v>0</v>
      </c>
      <c r="R22" s="129">
        <f t="shared" si="1"/>
        <v>423802.5</v>
      </c>
      <c r="S22" s="129">
        <f>'Access-Abr'!O22</f>
        <v>423802.5</v>
      </c>
      <c r="T22" s="130">
        <f t="shared" si="2"/>
        <v>1</v>
      </c>
      <c r="U22" s="129">
        <f>'Access-Abr'!P22</f>
        <v>423802.5</v>
      </c>
      <c r="V22" s="130">
        <f t="shared" si="3"/>
        <v>1</v>
      </c>
      <c r="W22" s="129">
        <f>'Access-Abr'!Q22</f>
        <v>423802.5</v>
      </c>
      <c r="X22" s="130">
        <f t="shared" si="4"/>
        <v>1</v>
      </c>
    </row>
    <row r="23" spans="1:24" s="97" customFormat="1" ht="28.5" customHeight="1" x14ac:dyDescent="0.2">
      <c r="A23" s="124" t="str">
        <f>+'Access-Abr'!A23</f>
        <v>14102</v>
      </c>
      <c r="B23" s="125" t="str">
        <f>+'Access-Abr'!B23</f>
        <v>TRIBUNAL REGIONAL ELEITORAL DO ACRE</v>
      </c>
      <c r="C23" s="124" t="str">
        <f>CONCATENATE('Access-Abr'!C23,".",'Access-Abr'!D23)</f>
        <v>02.122</v>
      </c>
      <c r="D23" s="124" t="str">
        <f>CONCATENATE('Access-Abr'!E23,".",'Access-Abr'!G23)</f>
        <v>0033.20GP</v>
      </c>
      <c r="E23" s="125" t="str">
        <f>+'Access-Abr'!F23</f>
        <v>PROGRAMA DE GESTAO E MANUTENCAO DO PODER JUDICIARIO</v>
      </c>
      <c r="F23" s="125" t="str">
        <f>+'Access-Abr'!H23</f>
        <v>JULGAMENTO DE CAUSAS E GESTAO ADMINISTRATIVA NA JUSTICA ELEI</v>
      </c>
      <c r="G23" s="124" t="str">
        <f>IF('Access-Abr'!I23="1","F","S")</f>
        <v>F</v>
      </c>
      <c r="H23" s="124" t="str">
        <f>+'Access-Abr'!J23</f>
        <v>1000</v>
      </c>
      <c r="I23" s="125" t="str">
        <f>+'Access-Abr'!K23</f>
        <v>RECURSOS LIVRES DA UNIAO</v>
      </c>
      <c r="J23" s="124" t="str">
        <f>+'Access-Abr'!L23</f>
        <v>3</v>
      </c>
      <c r="K23" s="129"/>
      <c r="L23" s="129"/>
      <c r="M23" s="129"/>
      <c r="N23" s="127">
        <f t="shared" si="0"/>
        <v>0</v>
      </c>
      <c r="O23" s="129">
        <v>0</v>
      </c>
      <c r="P23" s="129">
        <f>'Access-Abr'!M23</f>
        <v>0</v>
      </c>
      <c r="Q23" s="129">
        <f>'Access-Abr'!N23</f>
        <v>10724.6</v>
      </c>
      <c r="R23" s="129">
        <f t="shared" si="1"/>
        <v>10724.6</v>
      </c>
      <c r="S23" s="129">
        <f>'Access-Abr'!O23</f>
        <v>10724.6</v>
      </c>
      <c r="T23" s="130">
        <f t="shared" si="2"/>
        <v>1</v>
      </c>
      <c r="U23" s="129">
        <f>'Access-Abr'!P23</f>
        <v>0</v>
      </c>
      <c r="V23" s="130">
        <f t="shared" si="3"/>
        <v>0</v>
      </c>
      <c r="W23" s="129">
        <f>'Access-Abr'!Q23</f>
        <v>0</v>
      </c>
      <c r="X23" s="130">
        <f t="shared" si="4"/>
        <v>0</v>
      </c>
    </row>
    <row r="24" spans="1:24" s="97" customFormat="1" ht="28.5" customHeight="1" x14ac:dyDescent="0.2">
      <c r="A24" s="124" t="str">
        <f>+'Access-Abr'!A24</f>
        <v>33201</v>
      </c>
      <c r="B24" s="125" t="str">
        <f>+'Access-Abr'!B24</f>
        <v>INSTITUTO NACIONAL DO SEGURO SOCIAL</v>
      </c>
      <c r="C24" s="124" t="str">
        <f>CONCATENATE('Access-Abr'!C24,".",'Access-Abr'!D24)</f>
        <v>28.846</v>
      </c>
      <c r="D24" s="124" t="str">
        <f>CONCATENATE('Access-Abr'!E24,".",'Access-Abr'!G24)</f>
        <v>0901.00SA</v>
      </c>
      <c r="E24" s="125" t="str">
        <f>+'Access-Abr'!F24</f>
        <v>OPERACOES ESPECIAIS: CUMPRIMENTO DE SENTENCAS JUDICIAIS</v>
      </c>
      <c r="F24" s="125" t="str">
        <f>+'Access-Abr'!H24</f>
        <v>PAGAMENTO DE HONORARIOS PERICIAIS NAS ACOES EM QUE O INSS FI</v>
      </c>
      <c r="G24" s="124" t="str">
        <f>IF('Access-Abr'!I24="1","F","S")</f>
        <v>S</v>
      </c>
      <c r="H24" s="124" t="str">
        <f>+'Access-Abr'!J24</f>
        <v>1000</v>
      </c>
      <c r="I24" s="125" t="str">
        <f>+'Access-Abr'!K24</f>
        <v>RECURSOS LIVRES DA UNIAO</v>
      </c>
      <c r="J24" s="124" t="str">
        <f>+'Access-Abr'!L24</f>
        <v>3</v>
      </c>
      <c r="K24" s="129"/>
      <c r="L24" s="129"/>
      <c r="M24" s="129"/>
      <c r="N24" s="127">
        <f t="shared" si="0"/>
        <v>0</v>
      </c>
      <c r="O24" s="129">
        <v>0</v>
      </c>
      <c r="P24" s="129">
        <f>'Access-Abr'!M24</f>
        <v>15383035</v>
      </c>
      <c r="Q24" s="129">
        <f>'Access-Abr'!N24</f>
        <v>0</v>
      </c>
      <c r="R24" s="129">
        <f t="shared" si="1"/>
        <v>15383035</v>
      </c>
      <c r="S24" s="129">
        <f>'Access-Abr'!O24</f>
        <v>15369297.710000001</v>
      </c>
      <c r="T24" s="130">
        <f t="shared" si="2"/>
        <v>0.99910698441497403</v>
      </c>
      <c r="U24" s="129">
        <f>'Access-Abr'!P24</f>
        <v>15360794.380000001</v>
      </c>
      <c r="V24" s="130">
        <f t="shared" si="3"/>
        <v>0.99855421118134369</v>
      </c>
      <c r="W24" s="129">
        <f>'Access-Abr'!Q24</f>
        <v>13779492.57</v>
      </c>
      <c r="X24" s="130">
        <f t="shared" si="4"/>
        <v>0.89575903389675704</v>
      </c>
    </row>
    <row r="25" spans="1:24" s="97" customFormat="1" ht="28.5" customHeight="1" thickBot="1" x14ac:dyDescent="0.25">
      <c r="A25" s="124" t="str">
        <f>+'Access-Abr'!A25</f>
        <v>63101</v>
      </c>
      <c r="B25" s="125" t="str">
        <f>+'Access-Abr'!B25</f>
        <v>ADVOCACIA-GERAL DA UNIAO - AGU</v>
      </c>
      <c r="C25" s="124" t="str">
        <f>CONCATENATE('Access-Abr'!C25,".",'Access-Abr'!D25)</f>
        <v>03.092</v>
      </c>
      <c r="D25" s="124" t="str">
        <f>CONCATENATE('Access-Abr'!E25,".",'Access-Abr'!G25)</f>
        <v>4105.2674</v>
      </c>
      <c r="E25" s="125" t="str">
        <f>+'Access-Abr'!F25</f>
        <v>***********</v>
      </c>
      <c r="F25" s="125" t="str">
        <f>+'Access-Abr'!H25</f>
        <v>REPRESENTACAO JUDICIAL E EXTRAJUDICIAL DA UNIAO E SUAS AUTAR</v>
      </c>
      <c r="G25" s="124" t="str">
        <f>IF('Access-Abr'!I25="1","F","S")</f>
        <v>F</v>
      </c>
      <c r="H25" s="124" t="str">
        <f>+'Access-Abr'!J25</f>
        <v>1000</v>
      </c>
      <c r="I25" s="125" t="str">
        <f>+'Access-Abr'!K25</f>
        <v>RECURSOS LIVRES DA UNIAO</v>
      </c>
      <c r="J25" s="124" t="str">
        <f>+'Access-Abr'!L25</f>
        <v>3</v>
      </c>
      <c r="K25" s="129"/>
      <c r="L25" s="129"/>
      <c r="M25" s="129"/>
      <c r="N25" s="127">
        <f t="shared" si="0"/>
        <v>0</v>
      </c>
      <c r="O25" s="129">
        <v>0</v>
      </c>
      <c r="P25" s="129">
        <f>'Access-Abr'!M25</f>
        <v>0</v>
      </c>
      <c r="Q25" s="129">
        <f>'Access-Abr'!N25</f>
        <v>61518.02</v>
      </c>
      <c r="R25" s="129">
        <f t="shared" si="1"/>
        <v>61518.02</v>
      </c>
      <c r="S25" s="129">
        <f>'Access-Abr'!O25</f>
        <v>34260</v>
      </c>
      <c r="T25" s="130">
        <f t="shared" si="2"/>
        <v>0.55690999157645193</v>
      </c>
      <c r="U25" s="129">
        <f>'Access-Abr'!P25</f>
        <v>0</v>
      </c>
      <c r="V25" s="130">
        <f t="shared" si="3"/>
        <v>0</v>
      </c>
      <c r="W25" s="129">
        <f>'Access-Abr'!Q25</f>
        <v>0</v>
      </c>
      <c r="X25" s="130">
        <f t="shared" si="4"/>
        <v>0</v>
      </c>
    </row>
    <row r="26" spans="1:24" s="97" customFormat="1" ht="28.5" customHeight="1" thickBot="1" x14ac:dyDescent="0.25">
      <c r="A26" s="216" t="s">
        <v>79</v>
      </c>
      <c r="B26" s="220"/>
      <c r="C26" s="220"/>
      <c r="D26" s="220"/>
      <c r="E26" s="220"/>
      <c r="F26" s="220"/>
      <c r="G26" s="220"/>
      <c r="H26" s="220"/>
      <c r="I26" s="220"/>
      <c r="J26" s="217"/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2">
        <f>SUM(P10:P25)</f>
        <v>1026602138.26</v>
      </c>
      <c r="Q26" s="132">
        <f>SUM(Q10:Q25)</f>
        <v>72242.62</v>
      </c>
      <c r="R26" s="132">
        <f>SUM(R10:R25)</f>
        <v>1026674380.88</v>
      </c>
      <c r="S26" s="132">
        <f>SUM(S10:S25)</f>
        <v>936650501.69000018</v>
      </c>
      <c r="T26" s="133">
        <f t="shared" si="2"/>
        <v>0.91231506223732095</v>
      </c>
      <c r="U26" s="132">
        <f>SUM(U10:U25)</f>
        <v>718540793.13</v>
      </c>
      <c r="V26" s="133">
        <f t="shared" si="3"/>
        <v>0.69987213717567642</v>
      </c>
      <c r="W26" s="132">
        <f>SUM(W10:W25)</f>
        <v>681822232.44000006</v>
      </c>
      <c r="X26" s="133">
        <f t="shared" si="4"/>
        <v>0.66410757406412091</v>
      </c>
    </row>
    <row r="27" spans="1:24" ht="12.75" x14ac:dyDescent="0.2">
      <c r="A27" s="89" t="s">
        <v>80</v>
      </c>
      <c r="B27" s="89"/>
      <c r="C27" s="89"/>
      <c r="D27" s="89"/>
      <c r="E27" s="89"/>
      <c r="F27" s="89"/>
      <c r="G27" s="89"/>
      <c r="H27" s="90"/>
      <c r="I27" s="90"/>
      <c r="J27" s="90"/>
      <c r="K27" s="89"/>
      <c r="L27" s="89"/>
      <c r="M27" s="89"/>
      <c r="N27" s="89"/>
      <c r="O27" s="89"/>
      <c r="P27" s="89"/>
      <c r="Q27" s="89"/>
      <c r="R27" s="134"/>
      <c r="S27" s="89"/>
      <c r="T27" s="89"/>
      <c r="U27" s="91"/>
      <c r="V27" s="89"/>
      <c r="W27" s="91"/>
      <c r="X27" s="89"/>
    </row>
    <row r="28" spans="1:24" ht="12.75" x14ac:dyDescent="0.2">
      <c r="A28" s="89" t="s">
        <v>121</v>
      </c>
      <c r="B28" s="135"/>
      <c r="C28" s="89"/>
      <c r="D28" s="89"/>
      <c r="E28" s="89"/>
      <c r="F28" s="89"/>
      <c r="G28" s="89"/>
      <c r="H28" s="90"/>
      <c r="I28" s="90"/>
      <c r="J28" s="90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91"/>
      <c r="V28" s="89"/>
      <c r="W28" s="91"/>
      <c r="X28" s="89"/>
    </row>
    <row r="29" spans="1:24" s="94" customFormat="1" ht="15.95" customHeight="1" x14ac:dyDescent="0.2"/>
    <row r="30" spans="1:24" s="94" customFormat="1" ht="39.75" customHeight="1" x14ac:dyDescent="0.2">
      <c r="N30" s="136"/>
      <c r="O30" s="137"/>
      <c r="P30" s="138" t="s">
        <v>136</v>
      </c>
      <c r="Q30" s="139" t="s">
        <v>135</v>
      </c>
      <c r="R30" s="140" t="s">
        <v>134</v>
      </c>
      <c r="S30" s="141" t="s">
        <v>133</v>
      </c>
      <c r="T30" s="137"/>
      <c r="U30" s="137" t="s">
        <v>132</v>
      </c>
      <c r="V30" s="137"/>
      <c r="W30" s="137" t="s">
        <v>131</v>
      </c>
    </row>
    <row r="31" spans="1:24" s="94" customFormat="1" ht="15.95" customHeight="1" x14ac:dyDescent="0.2">
      <c r="N31" s="136" t="s">
        <v>124</v>
      </c>
      <c r="O31" s="136" t="s">
        <v>120</v>
      </c>
      <c r="P31" s="142">
        <f>SUM(P10:P25)</f>
        <v>1026602138.26</v>
      </c>
      <c r="Q31" s="142">
        <f>SUM(Q10:Q25)</f>
        <v>72242.62</v>
      </c>
      <c r="R31" s="142">
        <f>R26</f>
        <v>1026674380.88</v>
      </c>
      <c r="S31" s="142">
        <f>SUM(S10:S25)</f>
        <v>936650501.69000018</v>
      </c>
      <c r="T31" s="142"/>
      <c r="U31" s="142">
        <f>SUM(U10:U25)</f>
        <v>718540793.13</v>
      </c>
      <c r="V31" s="142"/>
      <c r="W31" s="142">
        <f>SUM(W10:W25)</f>
        <v>681822232.44000006</v>
      </c>
      <c r="X31" s="143"/>
    </row>
    <row r="32" spans="1:24" s="94" customFormat="1" ht="15.95" customHeight="1" x14ac:dyDescent="0.2">
      <c r="N32" s="136"/>
      <c r="O32" s="136" t="s">
        <v>125</v>
      </c>
      <c r="P32" s="142">
        <f>'Access-Abr'!M26</f>
        <v>1026602138.26</v>
      </c>
      <c r="Q32" s="142">
        <f>'Access-Abr'!N26</f>
        <v>72242.62</v>
      </c>
      <c r="R32" s="142">
        <f>'Access-Abr'!M26+'Access-Abr'!N26</f>
        <v>1026674380.88</v>
      </c>
      <c r="S32" s="142">
        <f>'Access-Abr'!O26</f>
        <v>936650501.69000018</v>
      </c>
      <c r="T32" s="142"/>
      <c r="U32" s="142">
        <f>'Access-Abr'!P26</f>
        <v>718540793.13</v>
      </c>
      <c r="V32" s="142"/>
      <c r="W32" s="142">
        <f>'Access-Abr'!Q26</f>
        <v>681822232.44000006</v>
      </c>
      <c r="X32" s="143"/>
    </row>
    <row r="33" spans="14:24" s="94" customFormat="1" ht="15.95" customHeight="1" x14ac:dyDescent="0.2">
      <c r="N33" s="136"/>
      <c r="O33" s="144" t="s">
        <v>126</v>
      </c>
      <c r="P33" s="145">
        <f>+P31-P32</f>
        <v>0</v>
      </c>
      <c r="Q33" s="145">
        <f>+Q31-Q32</f>
        <v>0</v>
      </c>
      <c r="R33" s="145">
        <f>+R31-R32</f>
        <v>0</v>
      </c>
      <c r="S33" s="145">
        <f>+S31-S32</f>
        <v>0</v>
      </c>
      <c r="T33" s="145"/>
      <c r="U33" s="145">
        <f>+U31-U32</f>
        <v>0</v>
      </c>
      <c r="V33" s="145"/>
      <c r="W33" s="146">
        <f>+W31-W32</f>
        <v>0</v>
      </c>
      <c r="X33" s="143"/>
    </row>
    <row r="34" spans="14:24" s="94" customFormat="1" ht="15.95" customHeight="1" x14ac:dyDescent="0.2">
      <c r="N34" s="136"/>
      <c r="O34" s="136"/>
      <c r="P34" s="147"/>
      <c r="Q34" s="147"/>
      <c r="R34" s="148"/>
      <c r="S34" s="148"/>
      <c r="T34" s="148"/>
      <c r="U34" s="148"/>
      <c r="V34" s="148"/>
      <c r="W34" s="148"/>
    </row>
    <row r="35" spans="14:24" s="94" customFormat="1" ht="15.95" customHeight="1" x14ac:dyDescent="0.2">
      <c r="N35" s="136"/>
      <c r="O35" s="136"/>
      <c r="P35" s="149" t="s">
        <v>127</v>
      </c>
      <c r="Q35" s="149"/>
      <c r="R35" s="149" t="s">
        <v>127</v>
      </c>
      <c r="S35" s="149" t="s">
        <v>128</v>
      </c>
      <c r="T35" s="149"/>
      <c r="U35" s="149" t="s">
        <v>129</v>
      </c>
      <c r="V35" s="149"/>
      <c r="W35" s="149" t="s">
        <v>130</v>
      </c>
    </row>
    <row r="36" spans="14:24" s="94" customFormat="1" ht="15.95" customHeight="1" x14ac:dyDescent="0.2">
      <c r="N36" s="136" t="s">
        <v>123</v>
      </c>
      <c r="O36" s="150" t="s">
        <v>122</v>
      </c>
      <c r="P36" s="142">
        <v>1026674380.88</v>
      </c>
      <c r="Q36" s="64"/>
      <c r="R36" s="142">
        <v>1026674380.88</v>
      </c>
      <c r="S36" s="142">
        <v>936650501.69000006</v>
      </c>
      <c r="T36" s="64"/>
      <c r="U36" s="142">
        <v>718540793.13</v>
      </c>
      <c r="V36" s="64"/>
      <c r="W36" s="142">
        <v>681822232.44000006</v>
      </c>
    </row>
    <row r="37" spans="14:24" s="94" customFormat="1" ht="15.95" customHeight="1" x14ac:dyDescent="0.2">
      <c r="N37" s="136"/>
      <c r="O37" s="144" t="s">
        <v>126</v>
      </c>
      <c r="P37" s="67">
        <f>P31-P36</f>
        <v>-72242.620000004768</v>
      </c>
      <c r="Q37" s="65"/>
      <c r="R37" s="151">
        <f>R31-R36</f>
        <v>0</v>
      </c>
      <c r="S37" s="65">
        <f t="shared" ref="S37:W37" si="5">S31-S36</f>
        <v>0</v>
      </c>
      <c r="T37" s="65"/>
      <c r="U37" s="65">
        <f t="shared" si="5"/>
        <v>0</v>
      </c>
      <c r="V37" s="65"/>
      <c r="W37" s="66">
        <f t="shared" si="5"/>
        <v>0</v>
      </c>
    </row>
    <row r="38" spans="14:24" ht="12.75" x14ac:dyDescent="0.2">
      <c r="N38" s="136"/>
      <c r="O38" s="136"/>
      <c r="P38" s="152"/>
      <c r="Q38" s="153"/>
      <c r="R38" s="56"/>
      <c r="S38" s="154"/>
      <c r="T38" s="154"/>
      <c r="U38" s="154"/>
      <c r="V38" s="154"/>
      <c r="W38" s="154"/>
      <c r="X38" s="94"/>
    </row>
    <row r="39" spans="14:24" ht="12.75" x14ac:dyDescent="0.2">
      <c r="N39" s="136"/>
      <c r="O39" s="154"/>
      <c r="P39" s="154"/>
      <c r="Q39" s="142"/>
      <c r="R39" s="155"/>
      <c r="S39" s="154"/>
      <c r="T39" s="154"/>
      <c r="U39" s="154"/>
      <c r="V39" s="154"/>
      <c r="W39" s="154"/>
      <c r="X39" s="94"/>
    </row>
    <row r="40" spans="14:24" ht="12.75" x14ac:dyDescent="0.2">
      <c r="N40" s="156"/>
      <c r="O40" s="97"/>
      <c r="P40" s="97"/>
      <c r="Q40" s="97"/>
      <c r="R40" s="157"/>
      <c r="S40" s="97"/>
      <c r="T40" s="97"/>
      <c r="U40" s="97"/>
      <c r="V40" s="97"/>
      <c r="W40" s="97"/>
      <c r="X40" s="94"/>
    </row>
    <row r="41" spans="14:24" ht="25.5" customHeight="1" x14ac:dyDescent="0.2">
      <c r="N41" s="158"/>
      <c r="O41" s="94"/>
      <c r="P41" s="94"/>
      <c r="Q41" s="94"/>
      <c r="R41" s="94"/>
      <c r="S41" s="94"/>
      <c r="T41" s="94"/>
      <c r="U41" s="94"/>
      <c r="V41" s="94"/>
      <c r="W41" s="94"/>
      <c r="X41" s="94"/>
    </row>
    <row r="42" spans="14:24" ht="25.5" customHeight="1" x14ac:dyDescent="0.2">
      <c r="N42" s="159"/>
    </row>
  </sheetData>
  <mergeCells count="17">
    <mergeCell ref="A26:J2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showGridLines="0" view="pageBreakPreview" topLeftCell="F13" zoomScale="80" zoomScaleNormal="85" zoomScaleSheetLayoutView="80" workbookViewId="0">
      <selection activeCell="R26" sqref="R26"/>
    </sheetView>
  </sheetViews>
  <sheetFormatPr defaultRowHeight="25.5" customHeight="1" x14ac:dyDescent="0.2"/>
  <cols>
    <col min="1" max="1" width="17.7109375" style="92" customWidth="1"/>
    <col min="2" max="2" width="35.7109375" style="92" customWidth="1"/>
    <col min="3" max="4" width="15.7109375" style="92" customWidth="1"/>
    <col min="5" max="6" width="55.7109375" style="92" customWidth="1"/>
    <col min="7" max="8" width="8.7109375" style="92" customWidth="1"/>
    <col min="9" max="9" width="35.7109375" style="92" customWidth="1"/>
    <col min="10" max="10" width="8.7109375" style="92" customWidth="1"/>
    <col min="11" max="19" width="16.7109375" style="92" customWidth="1"/>
    <col min="20" max="20" width="8.7109375" style="92" customWidth="1"/>
    <col min="21" max="21" width="16.7109375" style="92" customWidth="1"/>
    <col min="22" max="22" width="8.7109375" style="92" customWidth="1"/>
    <col min="23" max="23" width="16.7109375" style="92" customWidth="1"/>
    <col min="24" max="24" width="8.7109375" style="92" customWidth="1"/>
    <col min="25" max="16384" width="9.140625" style="92"/>
  </cols>
  <sheetData>
    <row r="1" spans="1:24" ht="12.75" x14ac:dyDescent="0.2">
      <c r="A1" s="88" t="s">
        <v>45</v>
      </c>
      <c r="B1" s="88"/>
      <c r="C1" s="88"/>
      <c r="D1" s="88"/>
      <c r="E1" s="89"/>
      <c r="F1" s="89"/>
      <c r="G1" s="89"/>
      <c r="H1" s="90"/>
      <c r="I1" s="90"/>
      <c r="J1" s="90"/>
      <c r="K1" s="89"/>
      <c r="L1" s="89"/>
      <c r="M1" s="89"/>
      <c r="N1" s="89"/>
      <c r="O1" s="89"/>
      <c r="P1" s="89"/>
      <c r="Q1" s="89"/>
      <c r="R1" s="89"/>
      <c r="S1" s="89"/>
      <c r="T1" s="89"/>
      <c r="U1" s="91"/>
      <c r="V1" s="89"/>
      <c r="W1" s="91"/>
      <c r="X1" s="89"/>
    </row>
    <row r="2" spans="1:24" ht="12.75" x14ac:dyDescent="0.2">
      <c r="A2" s="88" t="s">
        <v>46</v>
      </c>
      <c r="B2" s="88" t="s">
        <v>47</v>
      </c>
      <c r="C2" s="88"/>
      <c r="D2" s="88"/>
      <c r="E2" s="89"/>
      <c r="F2" s="89"/>
      <c r="G2" s="89"/>
      <c r="H2" s="90"/>
      <c r="I2" s="90"/>
      <c r="J2" s="90"/>
      <c r="K2" s="89"/>
      <c r="L2" s="89"/>
      <c r="M2" s="89"/>
      <c r="N2" s="89"/>
      <c r="O2" s="89"/>
      <c r="P2" s="89"/>
      <c r="Q2" s="89"/>
      <c r="R2" s="89"/>
      <c r="S2" s="89"/>
      <c r="T2" s="89"/>
      <c r="U2" s="91"/>
      <c r="V2" s="89"/>
      <c r="W2" s="91"/>
      <c r="X2" s="89"/>
    </row>
    <row r="3" spans="1:24" ht="12.75" x14ac:dyDescent="0.2">
      <c r="A3" s="88" t="s">
        <v>48</v>
      </c>
      <c r="B3" s="93" t="s">
        <v>81</v>
      </c>
      <c r="C3" s="93"/>
      <c r="D3" s="93"/>
      <c r="E3" s="89"/>
      <c r="F3" s="89"/>
      <c r="G3" s="89"/>
      <c r="H3" s="90"/>
      <c r="I3" s="90"/>
      <c r="J3" s="90"/>
      <c r="K3" s="89"/>
      <c r="L3" s="89"/>
      <c r="M3" s="89"/>
      <c r="N3" s="89"/>
      <c r="O3" s="89"/>
      <c r="P3" s="89"/>
      <c r="Q3" s="89"/>
      <c r="R3" s="89"/>
      <c r="S3" s="89"/>
      <c r="T3" s="89"/>
      <c r="U3" s="91"/>
      <c r="V3" s="89"/>
      <c r="W3" s="91"/>
      <c r="X3" s="89"/>
    </row>
    <row r="4" spans="1:24" ht="12.75" x14ac:dyDescent="0.2">
      <c r="A4" s="94" t="s">
        <v>49</v>
      </c>
      <c r="B4" s="95">
        <v>45413</v>
      </c>
      <c r="C4" s="96"/>
      <c r="D4" s="94"/>
      <c r="E4" s="89"/>
      <c r="F4" s="89"/>
      <c r="G4" s="89"/>
      <c r="H4" s="90"/>
      <c r="I4" s="90"/>
      <c r="J4" s="90"/>
      <c r="K4" s="89"/>
      <c r="L4" s="89"/>
      <c r="M4" s="89"/>
      <c r="N4" s="89"/>
      <c r="O4" s="89"/>
      <c r="P4" s="89"/>
      <c r="Q4" s="89"/>
      <c r="R4" s="89"/>
      <c r="S4" s="89"/>
      <c r="T4" s="89"/>
      <c r="U4" s="91"/>
      <c r="V4" s="89"/>
      <c r="W4" s="91"/>
      <c r="X4" s="89"/>
    </row>
    <row r="5" spans="1:24" s="97" customFormat="1" ht="12.75" x14ac:dyDescent="0.2">
      <c r="A5" s="210" t="s">
        <v>50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</row>
    <row r="6" spans="1:24" s="97" customFormat="1" ht="13.5" thickBot="1" x14ac:dyDescent="0.25">
      <c r="A6" s="98"/>
      <c r="B6" s="98"/>
      <c r="C6" s="98"/>
      <c r="D6" s="98"/>
      <c r="E6" s="98"/>
      <c r="F6" s="98"/>
      <c r="G6" s="98"/>
      <c r="H6" s="99"/>
      <c r="I6" s="99"/>
      <c r="J6" s="99"/>
      <c r="K6" s="98"/>
      <c r="L6" s="98"/>
      <c r="M6" s="98"/>
      <c r="N6" s="98"/>
      <c r="O6" s="98"/>
      <c r="P6" s="98"/>
      <c r="Q6" s="98"/>
      <c r="R6" s="98"/>
      <c r="S6" s="98"/>
      <c r="T6" s="98"/>
      <c r="U6" s="100"/>
      <c r="V6" s="98"/>
      <c r="W6" s="100"/>
      <c r="X6" s="98"/>
    </row>
    <row r="7" spans="1:24" s="97" customFormat="1" ht="28.5" customHeight="1" thickBot="1" x14ac:dyDescent="0.25">
      <c r="A7" s="211" t="s">
        <v>51</v>
      </c>
      <c r="B7" s="212"/>
      <c r="C7" s="212"/>
      <c r="D7" s="212"/>
      <c r="E7" s="212"/>
      <c r="F7" s="212"/>
      <c r="G7" s="212"/>
      <c r="H7" s="212"/>
      <c r="I7" s="212"/>
      <c r="J7" s="213"/>
      <c r="K7" s="214" t="s">
        <v>3</v>
      </c>
      <c r="L7" s="216" t="s">
        <v>52</v>
      </c>
      <c r="M7" s="217"/>
      <c r="N7" s="214" t="s">
        <v>53</v>
      </c>
      <c r="O7" s="214" t="s">
        <v>54</v>
      </c>
      <c r="P7" s="211" t="s">
        <v>55</v>
      </c>
      <c r="Q7" s="213"/>
      <c r="R7" s="214" t="s">
        <v>6</v>
      </c>
      <c r="S7" s="211" t="s">
        <v>56</v>
      </c>
      <c r="T7" s="212"/>
      <c r="U7" s="212"/>
      <c r="V7" s="212"/>
      <c r="W7" s="212"/>
      <c r="X7" s="213"/>
    </row>
    <row r="8" spans="1:24" s="97" customFormat="1" ht="28.5" customHeight="1" x14ac:dyDescent="0.2">
      <c r="A8" s="218" t="s">
        <v>17</v>
      </c>
      <c r="B8" s="219"/>
      <c r="C8" s="221" t="s">
        <v>57</v>
      </c>
      <c r="D8" s="221" t="s">
        <v>58</v>
      </c>
      <c r="E8" s="223" t="s">
        <v>59</v>
      </c>
      <c r="F8" s="224"/>
      <c r="G8" s="221" t="s">
        <v>0</v>
      </c>
      <c r="H8" s="225" t="s">
        <v>2</v>
      </c>
      <c r="I8" s="226"/>
      <c r="J8" s="221" t="s">
        <v>1</v>
      </c>
      <c r="K8" s="215"/>
      <c r="L8" s="175" t="s">
        <v>60</v>
      </c>
      <c r="M8" s="175" t="s">
        <v>61</v>
      </c>
      <c r="N8" s="215"/>
      <c r="O8" s="215"/>
      <c r="P8" s="102" t="s">
        <v>4</v>
      </c>
      <c r="Q8" s="102" t="s">
        <v>5</v>
      </c>
      <c r="R8" s="215"/>
      <c r="S8" s="176" t="s">
        <v>7</v>
      </c>
      <c r="T8" s="104" t="s">
        <v>8</v>
      </c>
      <c r="U8" s="176" t="s">
        <v>9</v>
      </c>
      <c r="V8" s="105" t="s">
        <v>8</v>
      </c>
      <c r="W8" s="106" t="s">
        <v>10</v>
      </c>
      <c r="X8" s="105" t="s">
        <v>8</v>
      </c>
    </row>
    <row r="9" spans="1:24" s="97" customFormat="1" ht="28.5" customHeight="1" thickBot="1" x14ac:dyDescent="0.25">
      <c r="A9" s="177" t="s">
        <v>62</v>
      </c>
      <c r="B9" s="177" t="s">
        <v>63</v>
      </c>
      <c r="C9" s="222"/>
      <c r="D9" s="222"/>
      <c r="E9" s="109" t="s">
        <v>64</v>
      </c>
      <c r="F9" s="109" t="s">
        <v>65</v>
      </c>
      <c r="G9" s="222"/>
      <c r="H9" s="109" t="s">
        <v>62</v>
      </c>
      <c r="I9" s="109" t="s">
        <v>63</v>
      </c>
      <c r="J9" s="222"/>
      <c r="K9" s="177" t="s">
        <v>66</v>
      </c>
      <c r="L9" s="110" t="s">
        <v>67</v>
      </c>
      <c r="M9" s="110" t="s">
        <v>68</v>
      </c>
      <c r="N9" s="110" t="s">
        <v>69</v>
      </c>
      <c r="O9" s="110" t="s">
        <v>70</v>
      </c>
      <c r="P9" s="110" t="s">
        <v>11</v>
      </c>
      <c r="Q9" s="110" t="s">
        <v>71</v>
      </c>
      <c r="R9" s="177" t="s">
        <v>72</v>
      </c>
      <c r="S9" s="111" t="s">
        <v>73</v>
      </c>
      <c r="T9" s="112" t="s">
        <v>74</v>
      </c>
      <c r="U9" s="111" t="s">
        <v>75</v>
      </c>
      <c r="V9" s="112" t="s">
        <v>76</v>
      </c>
      <c r="W9" s="113" t="s">
        <v>77</v>
      </c>
      <c r="X9" s="112" t="s">
        <v>78</v>
      </c>
    </row>
    <row r="10" spans="1:24" s="97" customFormat="1" ht="28.5" customHeight="1" x14ac:dyDescent="0.2">
      <c r="A10" s="114" t="str">
        <f>+'Access-Mai'!A10</f>
        <v>12101</v>
      </c>
      <c r="B10" s="115" t="str">
        <f>+'Access-Mai'!B10</f>
        <v>JUSTICA FEDERAL DE PRIMEIRO GRAU</v>
      </c>
      <c r="C10" s="116" t="str">
        <f>CONCATENATE('Access-Mai'!C10,".",'Access-Mai'!D10)</f>
        <v>02.061</v>
      </c>
      <c r="D10" s="116" t="str">
        <f>CONCATENATE('Access-Mai'!E10,".",'Access-Mai'!G10)</f>
        <v>0033.4224</v>
      </c>
      <c r="E10" s="115" t="str">
        <f>+'Access-Mai'!F10</f>
        <v>PROGRAMA DE GESTAO E MANUTENCAO DO PODER JUDICIARIO</v>
      </c>
      <c r="F10" s="117" t="str">
        <f>+'Access-Mai'!H10</f>
        <v>ASSISTENCIA JURIDICA A PESSOAS CARENTES</v>
      </c>
      <c r="G10" s="114" t="str">
        <f>IF('Access-Mai'!I10="1","F","S")</f>
        <v>F</v>
      </c>
      <c r="H10" s="114" t="str">
        <f>+'Access-Mai'!J10</f>
        <v>1000</v>
      </c>
      <c r="I10" s="118" t="str">
        <f>+'Access-Mai'!K10</f>
        <v>RECURSOS LIVRES DA UNIAO</v>
      </c>
      <c r="J10" s="114" t="str">
        <f>+'Access-Mai'!L10</f>
        <v>3</v>
      </c>
      <c r="K10" s="119"/>
      <c r="L10" s="120"/>
      <c r="M10" s="120"/>
      <c r="N10" s="121">
        <f>K10+L10-M10</f>
        <v>0</v>
      </c>
      <c r="O10" s="119">
        <v>0</v>
      </c>
      <c r="P10" s="122">
        <f>'Access-Mai'!M10</f>
        <v>1920520</v>
      </c>
      <c r="Q10" s="122">
        <f>'Access-Mai'!N10</f>
        <v>0</v>
      </c>
      <c r="R10" s="122">
        <f>N10-O10+P10+Q10</f>
        <v>1920520</v>
      </c>
      <c r="S10" s="122">
        <f>'Access-Mai'!O10</f>
        <v>1895018.52</v>
      </c>
      <c r="T10" s="123">
        <f>IF(R10&gt;0,S10/R10,0)</f>
        <v>0.98672157540666072</v>
      </c>
      <c r="U10" s="122">
        <f>'Access-Mai'!P10</f>
        <v>1888604.34</v>
      </c>
      <c r="V10" s="123">
        <f>IF(R10&gt;0,U10/R10,0)</f>
        <v>0.98338176118967779</v>
      </c>
      <c r="W10" s="122">
        <f>'Access-Mai'!Q10</f>
        <v>1756884.72</v>
      </c>
      <c r="X10" s="123">
        <f>IF(R10&gt;0,W10/R10,0)</f>
        <v>0.91479636765042804</v>
      </c>
    </row>
    <row r="11" spans="1:24" s="97" customFormat="1" ht="28.5" customHeight="1" x14ac:dyDescent="0.2">
      <c r="A11" s="124" t="str">
        <f>+'Access-Mai'!A11</f>
        <v>12101</v>
      </c>
      <c r="B11" s="125" t="str">
        <f>+'Access-Mai'!B11</f>
        <v>JUSTICA FEDERAL DE PRIMEIRO GRAU</v>
      </c>
      <c r="C11" s="124" t="str">
        <f>CONCATENATE('Access-Mai'!C11,".",'Access-Mai'!D11)</f>
        <v>02.061</v>
      </c>
      <c r="D11" s="124" t="str">
        <f>CONCATENATE('Access-Mai'!E11,".",'Access-Mai'!G11)</f>
        <v>0033.4257</v>
      </c>
      <c r="E11" s="125" t="str">
        <f>+'Access-Mai'!F11</f>
        <v>PROGRAMA DE GESTAO E MANUTENCAO DO PODER JUDICIARIO</v>
      </c>
      <c r="F11" s="126" t="str">
        <f>+'Access-Mai'!H11</f>
        <v>JULGAMENTO DE CAUSAS NA JUSTICA FEDERAL</v>
      </c>
      <c r="G11" s="124" t="str">
        <f>IF('Access-Mai'!I11="1","F","S")</f>
        <v>F</v>
      </c>
      <c r="H11" s="124" t="str">
        <f>+'Access-Mai'!J11</f>
        <v>1000</v>
      </c>
      <c r="I11" s="125" t="str">
        <f>+'Access-Mai'!K11</f>
        <v>RECURSOS LIVRES DA UNIAO</v>
      </c>
      <c r="J11" s="124" t="str">
        <f>+'Access-Mai'!L11</f>
        <v>4</v>
      </c>
      <c r="K11" s="127"/>
      <c r="L11" s="127"/>
      <c r="M11" s="127"/>
      <c r="N11" s="128">
        <f t="shared" ref="N11:N24" si="0">K11+L11-M11</f>
        <v>0</v>
      </c>
      <c r="O11" s="127">
        <v>0</v>
      </c>
      <c r="P11" s="129">
        <f>'Access-Mai'!M11</f>
        <v>19031474</v>
      </c>
      <c r="Q11" s="129">
        <f>'Access-Mai'!N11</f>
        <v>0</v>
      </c>
      <c r="R11" s="129">
        <f t="shared" ref="R11:R24" si="1">N11-O11+P11+Q11</f>
        <v>19031474</v>
      </c>
      <c r="S11" s="129">
        <f>'Access-Mai'!O11</f>
        <v>6408182.5899999999</v>
      </c>
      <c r="T11" s="130">
        <f t="shared" ref="T11:T28" si="2">IF(R11&gt;0,S11/R11,0)</f>
        <v>0.33671499065180133</v>
      </c>
      <c r="U11" s="129">
        <f>'Access-Mai'!P11</f>
        <v>122839.67999999999</v>
      </c>
      <c r="V11" s="130">
        <f t="shared" ref="V11:V28" si="3">IF(R11&gt;0,U11/R11,0)</f>
        <v>6.4545541769386854E-3</v>
      </c>
      <c r="W11" s="129">
        <f>'Access-Mai'!Q11</f>
        <v>122839.67999999999</v>
      </c>
      <c r="X11" s="130">
        <f t="shared" ref="X11:X28" si="4">IF(R11&gt;0,W11/R11,0)</f>
        <v>6.4545541769386854E-3</v>
      </c>
    </row>
    <row r="12" spans="1:24" s="97" customFormat="1" ht="28.5" customHeight="1" x14ac:dyDescent="0.2">
      <c r="A12" s="124" t="str">
        <f>+'Access-Mai'!A12</f>
        <v>12101</v>
      </c>
      <c r="B12" s="125" t="str">
        <f>+'Access-Mai'!B12</f>
        <v>JUSTICA FEDERAL DE PRIMEIRO GRAU</v>
      </c>
      <c r="C12" s="124" t="str">
        <f>CONCATENATE('Access-Mai'!C12,".",'Access-Mai'!D12)</f>
        <v>02.061</v>
      </c>
      <c r="D12" s="124" t="str">
        <f>CONCATENATE('Access-Mai'!E12,".",'Access-Mai'!G12)</f>
        <v>0033.4257</v>
      </c>
      <c r="E12" s="125" t="str">
        <f>+'Access-Mai'!F12</f>
        <v>PROGRAMA DE GESTAO E MANUTENCAO DO PODER JUDICIARIO</v>
      </c>
      <c r="F12" s="125" t="str">
        <f>+'Access-Mai'!H12</f>
        <v>JULGAMENTO DE CAUSAS NA JUSTICA FEDERAL</v>
      </c>
      <c r="G12" s="124" t="str">
        <f>IF('Access-Mai'!I12="1","F","S")</f>
        <v>F</v>
      </c>
      <c r="H12" s="124" t="str">
        <f>+'Access-Mai'!J12</f>
        <v>1000</v>
      </c>
      <c r="I12" s="125" t="str">
        <f>+'Access-Mai'!K12</f>
        <v>RECURSOS LIVRES DA UNIAO</v>
      </c>
      <c r="J12" s="124" t="str">
        <f>+'Access-Mai'!L12</f>
        <v>3</v>
      </c>
      <c r="K12" s="129"/>
      <c r="L12" s="129"/>
      <c r="M12" s="129"/>
      <c r="N12" s="127">
        <f t="shared" si="0"/>
        <v>0</v>
      </c>
      <c r="O12" s="129">
        <v>0</v>
      </c>
      <c r="P12" s="129">
        <f>'Access-Mai'!M12</f>
        <v>175642735</v>
      </c>
      <c r="Q12" s="129">
        <f>'Access-Mai'!N12</f>
        <v>0</v>
      </c>
      <c r="R12" s="129">
        <f t="shared" si="1"/>
        <v>175642735</v>
      </c>
      <c r="S12" s="129">
        <f>'Access-Mai'!O12</f>
        <v>139895459.31</v>
      </c>
      <c r="T12" s="130">
        <f t="shared" si="2"/>
        <v>0.7964773453909153</v>
      </c>
      <c r="U12" s="129">
        <f>'Access-Mai'!P12</f>
        <v>43219070.740000002</v>
      </c>
      <c r="V12" s="130">
        <f t="shared" si="3"/>
        <v>0.24606238760743507</v>
      </c>
      <c r="W12" s="129">
        <f>'Access-Mai'!Q12</f>
        <v>35991646.530000001</v>
      </c>
      <c r="X12" s="130">
        <f t="shared" si="4"/>
        <v>0.20491394950095718</v>
      </c>
    </row>
    <row r="13" spans="1:24" s="97" customFormat="1" ht="28.5" customHeight="1" x14ac:dyDescent="0.2">
      <c r="A13" s="124" t="str">
        <f>+'Access-Mai'!A13</f>
        <v>12101</v>
      </c>
      <c r="B13" s="125" t="str">
        <f>+'Access-Mai'!B13</f>
        <v>JUSTICA FEDERAL DE PRIMEIRO GRAU</v>
      </c>
      <c r="C13" s="124" t="str">
        <f>CONCATENATE('Access-Mai'!C13,".",'Access-Mai'!D13)</f>
        <v>02.061</v>
      </c>
      <c r="D13" s="124" t="str">
        <f>CONCATENATE('Access-Mai'!E13,".",'Access-Mai'!G13)</f>
        <v>0033.4257</v>
      </c>
      <c r="E13" s="125" t="str">
        <f>+'Access-Mai'!F13</f>
        <v>PROGRAMA DE GESTAO E MANUTENCAO DO PODER JUDICIARIO</v>
      </c>
      <c r="F13" s="125" t="str">
        <f>+'Access-Mai'!H13</f>
        <v>JULGAMENTO DE CAUSAS NA JUSTICA FEDERAL</v>
      </c>
      <c r="G13" s="124" t="str">
        <f>IF('Access-Mai'!I13="1","F","S")</f>
        <v>F</v>
      </c>
      <c r="H13" s="124" t="str">
        <f>+'Access-Mai'!J13</f>
        <v>1027</v>
      </c>
      <c r="I13" s="125" t="str">
        <f>+'Access-Mai'!K13</f>
        <v>SERV.AFETOS AS ATIVID.ESPECIFICAS DA JUSTICA</v>
      </c>
      <c r="J13" s="124" t="str">
        <f>+'Access-Mai'!L13</f>
        <v>3</v>
      </c>
      <c r="K13" s="129"/>
      <c r="L13" s="129"/>
      <c r="M13" s="129"/>
      <c r="N13" s="127">
        <f t="shared" si="0"/>
        <v>0</v>
      </c>
      <c r="O13" s="129">
        <v>0</v>
      </c>
      <c r="P13" s="129">
        <f>'Access-Mai'!M13</f>
        <v>19290640</v>
      </c>
      <c r="Q13" s="129">
        <f>'Access-Mai'!N13</f>
        <v>0</v>
      </c>
      <c r="R13" s="129">
        <f t="shared" si="1"/>
        <v>19290640</v>
      </c>
      <c r="S13" s="129">
        <f>'Access-Mai'!O13</f>
        <v>11884309.85</v>
      </c>
      <c r="T13" s="130">
        <f t="shared" si="2"/>
        <v>0.61606612585170839</v>
      </c>
      <c r="U13" s="129">
        <f>'Access-Mai'!P13</f>
        <v>3870567.91</v>
      </c>
      <c r="V13" s="130">
        <f t="shared" si="3"/>
        <v>0.20064486766639159</v>
      </c>
      <c r="W13" s="129">
        <f>'Access-Mai'!Q13</f>
        <v>3805746.36</v>
      </c>
      <c r="X13" s="130">
        <f t="shared" si="4"/>
        <v>0.19728460849406759</v>
      </c>
    </row>
    <row r="14" spans="1:24" s="97" customFormat="1" ht="28.5" customHeight="1" x14ac:dyDescent="0.2">
      <c r="A14" s="124" t="str">
        <f>+'Access-Mai'!A14</f>
        <v>12101</v>
      </c>
      <c r="B14" s="125" t="str">
        <f>+'Access-Mai'!B14</f>
        <v>JUSTICA FEDERAL DE PRIMEIRO GRAU</v>
      </c>
      <c r="C14" s="124" t="str">
        <f>CONCATENATE('Access-Mai'!C14,".",'Access-Mai'!D14)</f>
        <v>02.122</v>
      </c>
      <c r="D14" s="124" t="str">
        <f>CONCATENATE('Access-Mai'!E14,".",'Access-Mai'!G14)</f>
        <v>0033.20TP</v>
      </c>
      <c r="E14" s="125" t="str">
        <f>+'Access-Mai'!F14</f>
        <v>PROGRAMA DE GESTAO E MANUTENCAO DO PODER JUDICIARIO</v>
      </c>
      <c r="F14" s="125" t="str">
        <f>+'Access-Mai'!H14</f>
        <v>ATIVOS CIVIS DA UNIAO</v>
      </c>
      <c r="G14" s="124" t="str">
        <f>IF('Access-Mai'!I14="1","F","S")</f>
        <v>F</v>
      </c>
      <c r="H14" s="124" t="str">
        <f>+'Access-Mai'!J14</f>
        <v>1000</v>
      </c>
      <c r="I14" s="125" t="str">
        <f>+'Access-Mai'!K14</f>
        <v>RECURSOS LIVRES DA UNIAO</v>
      </c>
      <c r="J14" s="124" t="str">
        <f>+'Access-Mai'!L14</f>
        <v>1</v>
      </c>
      <c r="K14" s="129"/>
      <c r="L14" s="129"/>
      <c r="M14" s="129"/>
      <c r="N14" s="127">
        <f t="shared" si="0"/>
        <v>0</v>
      </c>
      <c r="O14" s="129">
        <v>0</v>
      </c>
      <c r="P14" s="129">
        <f>'Access-Mai'!M14</f>
        <v>534967249.73000002</v>
      </c>
      <c r="Q14" s="129">
        <f>'Access-Mai'!N14</f>
        <v>0</v>
      </c>
      <c r="R14" s="129">
        <f t="shared" si="1"/>
        <v>534967249.73000002</v>
      </c>
      <c r="S14" s="129">
        <f>'Access-Mai'!O14</f>
        <v>534967249.73000002</v>
      </c>
      <c r="T14" s="130">
        <f t="shared" si="2"/>
        <v>1</v>
      </c>
      <c r="U14" s="129">
        <f>'Access-Mai'!P14</f>
        <v>534759440.86000001</v>
      </c>
      <c r="V14" s="130">
        <f t="shared" si="3"/>
        <v>0.99961154842636646</v>
      </c>
      <c r="W14" s="129">
        <f>'Access-Mai'!Q14</f>
        <v>510942950.35000002</v>
      </c>
      <c r="X14" s="130">
        <f t="shared" si="4"/>
        <v>0.95509201845136282</v>
      </c>
    </row>
    <row r="15" spans="1:24" s="97" customFormat="1" ht="28.5" customHeight="1" x14ac:dyDescent="0.2">
      <c r="A15" s="124" t="str">
        <f>+'Access-Mai'!A15</f>
        <v>12101</v>
      </c>
      <c r="B15" s="125" t="str">
        <f>+'Access-Mai'!B15</f>
        <v>JUSTICA FEDERAL DE PRIMEIRO GRAU</v>
      </c>
      <c r="C15" s="124" t="str">
        <f>CONCATENATE('Access-Mai'!C15,".",'Access-Mai'!D15)</f>
        <v>02.122</v>
      </c>
      <c r="D15" s="124" t="str">
        <f>CONCATENATE('Access-Mai'!E15,".",'Access-Mai'!G15)</f>
        <v>0033.216H</v>
      </c>
      <c r="E15" s="125" t="str">
        <f>+'Access-Mai'!F15</f>
        <v>PROGRAMA DE GESTAO E MANUTENCAO DO PODER JUDICIARIO</v>
      </c>
      <c r="F15" s="125" t="str">
        <f>+'Access-Mai'!H15</f>
        <v>AJUDA DE CUSTO PARA MORADIA OU AUXILIO-MORADIA A AGENTES PUB</v>
      </c>
      <c r="G15" s="124" t="str">
        <f>IF('Access-Mai'!I15="1","F","S")</f>
        <v>F</v>
      </c>
      <c r="H15" s="124" t="str">
        <f>+'Access-Mai'!J15</f>
        <v>1000</v>
      </c>
      <c r="I15" s="125" t="str">
        <f>+'Access-Mai'!K15</f>
        <v>RECURSOS LIVRES DA UNIAO</v>
      </c>
      <c r="J15" s="124" t="str">
        <f>+'Access-Mai'!L15</f>
        <v>3</v>
      </c>
      <c r="K15" s="127"/>
      <c r="L15" s="127"/>
      <c r="M15" s="127"/>
      <c r="N15" s="127">
        <f t="shared" si="0"/>
        <v>0</v>
      </c>
      <c r="O15" s="127">
        <v>0</v>
      </c>
      <c r="P15" s="129">
        <f>'Access-Mai'!M15</f>
        <v>203592</v>
      </c>
      <c r="Q15" s="129">
        <f>'Access-Mai'!N15</f>
        <v>0</v>
      </c>
      <c r="R15" s="129">
        <f t="shared" si="1"/>
        <v>203592</v>
      </c>
      <c r="S15" s="129">
        <f>'Access-Mai'!O15</f>
        <v>143712</v>
      </c>
      <c r="T15" s="130">
        <f t="shared" si="2"/>
        <v>0.70588235294117652</v>
      </c>
      <c r="U15" s="129">
        <f>'Access-Mai'!P15</f>
        <v>32808.199999999997</v>
      </c>
      <c r="V15" s="130">
        <f t="shared" si="3"/>
        <v>0.16114680341074303</v>
      </c>
      <c r="W15" s="129">
        <f>'Access-Mai'!Q15</f>
        <v>32808.199999999997</v>
      </c>
      <c r="X15" s="130">
        <f t="shared" si="4"/>
        <v>0.16114680341074303</v>
      </c>
    </row>
    <row r="16" spans="1:24" s="97" customFormat="1" ht="28.5" customHeight="1" x14ac:dyDescent="0.2">
      <c r="A16" s="124" t="str">
        <f>+'Access-Mai'!A16</f>
        <v>12101</v>
      </c>
      <c r="B16" s="125" t="str">
        <f>+'Access-Mai'!B16</f>
        <v>JUSTICA FEDERAL DE PRIMEIRO GRAU</v>
      </c>
      <c r="C16" s="124" t="str">
        <f>CONCATENATE('Access-Mai'!C16,".",'Access-Mai'!D16)</f>
        <v>02.122</v>
      </c>
      <c r="D16" s="124" t="str">
        <f>CONCATENATE('Access-Mai'!E16,".",'Access-Mai'!G16)</f>
        <v>0033.219Z</v>
      </c>
      <c r="E16" s="125" t="str">
        <f>+'Access-Mai'!F16</f>
        <v>PROGRAMA DE GESTAO E MANUTENCAO DO PODER JUDICIARIO</v>
      </c>
      <c r="F16" s="125" t="str">
        <f>+'Access-Mai'!H16</f>
        <v>CONSERVACAO E RECUPERACAO DE ATIVOS DE INFRAESTRUTURA DA UNI</v>
      </c>
      <c r="G16" s="124" t="str">
        <f>IF('Access-Mai'!I16="1","F","S")</f>
        <v>F</v>
      </c>
      <c r="H16" s="124" t="str">
        <f>+'Access-Mai'!J16</f>
        <v>1000</v>
      </c>
      <c r="I16" s="125" t="str">
        <f>+'Access-Mai'!K16</f>
        <v>RECURSOS LIVRES DA UNIAO</v>
      </c>
      <c r="J16" s="124" t="str">
        <f>+'Access-Mai'!L16</f>
        <v>4</v>
      </c>
      <c r="K16" s="129"/>
      <c r="L16" s="129"/>
      <c r="M16" s="129"/>
      <c r="N16" s="127">
        <f t="shared" si="0"/>
        <v>0</v>
      </c>
      <c r="O16" s="129">
        <v>0</v>
      </c>
      <c r="P16" s="129">
        <f>'Access-Mai'!M16</f>
        <v>15896080</v>
      </c>
      <c r="Q16" s="129">
        <f>'Access-Mai'!N16</f>
        <v>0</v>
      </c>
      <c r="R16" s="129">
        <f t="shared" si="1"/>
        <v>15896080</v>
      </c>
      <c r="S16" s="129">
        <f>'Access-Mai'!O16</f>
        <v>5648.54</v>
      </c>
      <c r="T16" s="130">
        <f t="shared" si="2"/>
        <v>3.5534169430450778E-4</v>
      </c>
      <c r="U16" s="129">
        <f>'Access-Mai'!P16</f>
        <v>0</v>
      </c>
      <c r="V16" s="130">
        <f t="shared" si="3"/>
        <v>0</v>
      </c>
      <c r="W16" s="129">
        <f>'Access-Mai'!Q16</f>
        <v>0</v>
      </c>
      <c r="X16" s="130">
        <f t="shared" si="4"/>
        <v>0</v>
      </c>
    </row>
    <row r="17" spans="1:24" s="97" customFormat="1" ht="28.5" customHeight="1" x14ac:dyDescent="0.2">
      <c r="A17" s="124" t="str">
        <f>+'Access-Mai'!A17</f>
        <v>12101</v>
      </c>
      <c r="B17" s="125" t="str">
        <f>+'Access-Mai'!B17</f>
        <v>JUSTICA FEDERAL DE PRIMEIRO GRAU</v>
      </c>
      <c r="C17" s="124" t="str">
        <f>CONCATENATE('Access-Mai'!C17,".",'Access-Mai'!D17)</f>
        <v>02.331</v>
      </c>
      <c r="D17" s="124" t="str">
        <f>CONCATENATE('Access-Mai'!E17,".",'Access-Mai'!G17)</f>
        <v>0033.2004</v>
      </c>
      <c r="E17" s="125" t="str">
        <f>+'Access-Mai'!F17</f>
        <v>PROGRAMA DE GESTAO E MANUTENCAO DO PODER JUDICIARIO</v>
      </c>
      <c r="F17" s="125" t="str">
        <f>+'Access-Mai'!H17</f>
        <v>ASSISTENCIA MEDICA E ODONTOLOGICA AOS SERVIDORES CIVIS, EMPR</v>
      </c>
      <c r="G17" s="124" t="str">
        <f>IF('Access-Mai'!I17="1","F","S")</f>
        <v>F</v>
      </c>
      <c r="H17" s="124" t="str">
        <f>+'Access-Mai'!J17</f>
        <v>1000</v>
      </c>
      <c r="I17" s="125" t="str">
        <f>+'Access-Mai'!K17</f>
        <v>RECURSOS LIVRES DA UNIAO</v>
      </c>
      <c r="J17" s="124" t="str">
        <f>+'Access-Mai'!L17</f>
        <v>4</v>
      </c>
      <c r="K17" s="129"/>
      <c r="L17" s="129"/>
      <c r="M17" s="129"/>
      <c r="N17" s="127">
        <f t="shared" si="0"/>
        <v>0</v>
      </c>
      <c r="O17" s="129">
        <v>0</v>
      </c>
      <c r="P17" s="129">
        <f>'Access-Mai'!M17</f>
        <v>3000</v>
      </c>
      <c r="Q17" s="129">
        <f>'Access-Mai'!N17</f>
        <v>0</v>
      </c>
      <c r="R17" s="129">
        <f t="shared" si="1"/>
        <v>3000</v>
      </c>
      <c r="S17" s="129">
        <f>'Access-Mai'!O17</f>
        <v>0</v>
      </c>
      <c r="T17" s="130">
        <f t="shared" si="2"/>
        <v>0</v>
      </c>
      <c r="U17" s="129">
        <f>'Access-Mai'!P17</f>
        <v>0</v>
      </c>
      <c r="V17" s="130">
        <f t="shared" si="3"/>
        <v>0</v>
      </c>
      <c r="W17" s="129">
        <f>'Access-Mai'!Q17</f>
        <v>0</v>
      </c>
      <c r="X17" s="130">
        <f t="shared" si="4"/>
        <v>0</v>
      </c>
    </row>
    <row r="18" spans="1:24" s="97" customFormat="1" ht="28.5" customHeight="1" x14ac:dyDescent="0.2">
      <c r="A18" s="124" t="str">
        <f>+'Access-Mai'!A18</f>
        <v>12101</v>
      </c>
      <c r="B18" s="125" t="str">
        <f>+'Access-Mai'!B18</f>
        <v>JUSTICA FEDERAL DE PRIMEIRO GRAU</v>
      </c>
      <c r="C18" s="124" t="str">
        <f>CONCATENATE('Access-Mai'!C18,".",'Access-Mai'!D18)</f>
        <v>02.331</v>
      </c>
      <c r="D18" s="124" t="str">
        <f>CONCATENATE('Access-Mai'!E18,".",'Access-Mai'!G18)</f>
        <v>0033.2004</v>
      </c>
      <c r="E18" s="125" t="str">
        <f>+'Access-Mai'!F18</f>
        <v>PROGRAMA DE GESTAO E MANUTENCAO DO PODER JUDICIARIO</v>
      </c>
      <c r="F18" s="125" t="str">
        <f>+'Access-Mai'!H18</f>
        <v>ASSISTENCIA MEDICA E ODONTOLOGICA AOS SERVIDORES CIVIS, EMPR</v>
      </c>
      <c r="G18" s="124" t="str">
        <f>IF('Access-Mai'!I18="1","F","S")</f>
        <v>F</v>
      </c>
      <c r="H18" s="124" t="str">
        <f>+'Access-Mai'!J18</f>
        <v>1000</v>
      </c>
      <c r="I18" s="125" t="str">
        <f>+'Access-Mai'!K18</f>
        <v>RECURSOS LIVRES DA UNIAO</v>
      </c>
      <c r="J18" s="124" t="str">
        <f>+'Access-Mai'!L18</f>
        <v>3</v>
      </c>
      <c r="K18" s="129"/>
      <c r="L18" s="129"/>
      <c r="M18" s="129"/>
      <c r="N18" s="127">
        <f t="shared" si="0"/>
        <v>0</v>
      </c>
      <c r="O18" s="129">
        <v>0</v>
      </c>
      <c r="P18" s="129">
        <f>'Access-Mai'!M18</f>
        <v>90553591</v>
      </c>
      <c r="Q18" s="129">
        <f>'Access-Mai'!N18</f>
        <v>0</v>
      </c>
      <c r="R18" s="129">
        <f t="shared" si="1"/>
        <v>90553591</v>
      </c>
      <c r="S18" s="129">
        <f>'Access-Mai'!O18</f>
        <v>72170046.959999993</v>
      </c>
      <c r="T18" s="130">
        <f t="shared" si="2"/>
        <v>0.7969871339503255</v>
      </c>
      <c r="U18" s="129">
        <f>'Access-Mai'!P18</f>
        <v>25459462.059999999</v>
      </c>
      <c r="V18" s="130">
        <f t="shared" si="3"/>
        <v>0.28115353327070153</v>
      </c>
      <c r="W18" s="129">
        <f>'Access-Mai'!Q18</f>
        <v>18843417.690000001</v>
      </c>
      <c r="X18" s="130">
        <f t="shared" si="4"/>
        <v>0.20809133554957529</v>
      </c>
    </row>
    <row r="19" spans="1:24" s="97" customFormat="1" ht="28.5" customHeight="1" x14ac:dyDescent="0.2">
      <c r="A19" s="124" t="str">
        <f>+'Access-Mai'!A19</f>
        <v>12101</v>
      </c>
      <c r="B19" s="125" t="str">
        <f>+'Access-Mai'!B19</f>
        <v>JUSTICA FEDERAL DE PRIMEIRO GRAU</v>
      </c>
      <c r="C19" s="124" t="str">
        <f>CONCATENATE('Access-Mai'!C19,".",'Access-Mai'!D19)</f>
        <v>02.331</v>
      </c>
      <c r="D19" s="124" t="str">
        <f>CONCATENATE('Access-Mai'!E19,".",'Access-Mai'!G19)</f>
        <v>0033.212B</v>
      </c>
      <c r="E19" s="125" t="str">
        <f>+'Access-Mai'!F19</f>
        <v>PROGRAMA DE GESTAO E MANUTENCAO DO PODER JUDICIARIO</v>
      </c>
      <c r="F19" s="125" t="str">
        <f>+'Access-Mai'!H19</f>
        <v>BENEFICIOS OBRIGATORIOS AOS SERVIDORES CIVIS, EMPREGADOS, MI</v>
      </c>
      <c r="G19" s="124" t="str">
        <f>IF('Access-Mai'!I19="1","F","S")</f>
        <v>F</v>
      </c>
      <c r="H19" s="124" t="str">
        <f>+'Access-Mai'!J19</f>
        <v>1000</v>
      </c>
      <c r="I19" s="125" t="str">
        <f>+'Access-Mai'!K19</f>
        <v>RECURSOS LIVRES DA UNIAO</v>
      </c>
      <c r="J19" s="124" t="str">
        <f>+'Access-Mai'!L19</f>
        <v>3</v>
      </c>
      <c r="K19" s="129"/>
      <c r="L19" s="129"/>
      <c r="M19" s="129"/>
      <c r="N19" s="127">
        <f t="shared" si="0"/>
        <v>0</v>
      </c>
      <c r="O19" s="129">
        <v>0</v>
      </c>
      <c r="P19" s="129">
        <f>'Access-Mai'!M19</f>
        <v>70379672.670000002</v>
      </c>
      <c r="Q19" s="129">
        <f>'Access-Mai'!N19</f>
        <v>0</v>
      </c>
      <c r="R19" s="129">
        <f t="shared" si="1"/>
        <v>70379672.670000002</v>
      </c>
      <c r="S19" s="129">
        <f>'Access-Mai'!O19</f>
        <v>69971917.480000004</v>
      </c>
      <c r="T19" s="130">
        <f t="shared" si="2"/>
        <v>0.99420635000802149</v>
      </c>
      <c r="U19" s="129">
        <f>'Access-Mai'!P19</f>
        <v>34289967.170000002</v>
      </c>
      <c r="V19" s="130">
        <f t="shared" si="3"/>
        <v>0.48721407572866454</v>
      </c>
      <c r="W19" s="129">
        <f>'Access-Mai'!Q19</f>
        <v>34289967.170000002</v>
      </c>
      <c r="X19" s="130">
        <f t="shared" si="4"/>
        <v>0.48721407572866454</v>
      </c>
    </row>
    <row r="20" spans="1:24" s="97" customFormat="1" ht="28.5" customHeight="1" x14ac:dyDescent="0.2">
      <c r="A20" s="124" t="str">
        <f>+'Access-Mai'!A20</f>
        <v>12101</v>
      </c>
      <c r="B20" s="125" t="str">
        <f>+'Access-Mai'!B20</f>
        <v>JUSTICA FEDERAL DE PRIMEIRO GRAU</v>
      </c>
      <c r="C20" s="124" t="str">
        <f>CONCATENATE('Access-Mai'!C20,".",'Access-Mai'!D20)</f>
        <v>02.846</v>
      </c>
      <c r="D20" s="124" t="str">
        <f>CONCATENATE('Access-Mai'!E20,".",'Access-Mai'!G20)</f>
        <v>0033.09HB</v>
      </c>
      <c r="E20" s="125" t="str">
        <f>+'Access-Mai'!F20</f>
        <v>PROGRAMA DE GESTAO E MANUTENCAO DO PODER JUDICIARIO</v>
      </c>
      <c r="F20" s="125" t="str">
        <f>+'Access-Mai'!H20</f>
        <v>CONTRIBUICAO DA UNIAO, DE SUAS AUTARQUIAS E FUNDACOES PARA O</v>
      </c>
      <c r="G20" s="124" t="str">
        <f>IF('Access-Mai'!I20="1","F","S")</f>
        <v>F</v>
      </c>
      <c r="H20" s="124" t="str">
        <f>+'Access-Mai'!J20</f>
        <v>1000</v>
      </c>
      <c r="I20" s="125" t="str">
        <f>+'Access-Mai'!K20</f>
        <v>RECURSOS LIVRES DA UNIAO</v>
      </c>
      <c r="J20" s="124" t="str">
        <f>+'Access-Mai'!L20</f>
        <v>1</v>
      </c>
      <c r="K20" s="129"/>
      <c r="L20" s="129"/>
      <c r="M20" s="129"/>
      <c r="N20" s="127">
        <f t="shared" si="0"/>
        <v>0</v>
      </c>
      <c r="O20" s="129">
        <v>0</v>
      </c>
      <c r="P20" s="129">
        <f>'Access-Mai'!M20</f>
        <v>91521873.099999994</v>
      </c>
      <c r="Q20" s="129">
        <f>'Access-Mai'!N20</f>
        <v>0</v>
      </c>
      <c r="R20" s="129">
        <f t="shared" si="1"/>
        <v>91521873.099999994</v>
      </c>
      <c r="S20" s="129">
        <f>'Access-Mai'!O20</f>
        <v>91521873.099999994</v>
      </c>
      <c r="T20" s="130">
        <f t="shared" si="2"/>
        <v>1</v>
      </c>
      <c r="U20" s="129">
        <f>'Access-Mai'!P20</f>
        <v>91521873.099999994</v>
      </c>
      <c r="V20" s="130">
        <f t="shared" si="3"/>
        <v>1</v>
      </c>
      <c r="W20" s="129">
        <f>'Access-Mai'!Q20</f>
        <v>91521873.099999994</v>
      </c>
      <c r="X20" s="130">
        <f t="shared" si="4"/>
        <v>1</v>
      </c>
    </row>
    <row r="21" spans="1:24" s="97" customFormat="1" ht="28.5" customHeight="1" x14ac:dyDescent="0.2">
      <c r="A21" s="124" t="str">
        <f>+'Access-Mai'!A21</f>
        <v>12101</v>
      </c>
      <c r="B21" s="125" t="str">
        <f>+'Access-Mai'!B21</f>
        <v>JUSTICA FEDERAL DE PRIMEIRO GRAU</v>
      </c>
      <c r="C21" s="124" t="str">
        <f>CONCATENATE('Access-Mai'!C21,".",'Access-Mai'!D21)</f>
        <v>09.272</v>
      </c>
      <c r="D21" s="124" t="str">
        <f>CONCATENATE('Access-Mai'!E21,".",'Access-Mai'!G21)</f>
        <v>0033.0181</v>
      </c>
      <c r="E21" s="125" t="str">
        <f>+'Access-Mai'!F21</f>
        <v>PROGRAMA DE GESTAO E MANUTENCAO DO PODER JUDICIARIO</v>
      </c>
      <c r="F21" s="125" t="str">
        <f>+'Access-Mai'!H21</f>
        <v>APOSENTADORIAS E PENSOES CIVIS DA UNIAO</v>
      </c>
      <c r="G21" s="124" t="str">
        <f>IF('Access-Mai'!I21="1","F","S")</f>
        <v>S</v>
      </c>
      <c r="H21" s="124" t="str">
        <f>+'Access-Mai'!J21</f>
        <v>1056</v>
      </c>
      <c r="I21" s="125" t="str">
        <f>+'Access-Mai'!K21</f>
        <v>BENEFICIOS DO RPPS DA UNIAO</v>
      </c>
      <c r="J21" s="124" t="str">
        <f>+'Access-Mai'!L21</f>
        <v>1</v>
      </c>
      <c r="K21" s="129"/>
      <c r="L21" s="129"/>
      <c r="M21" s="129"/>
      <c r="N21" s="127">
        <f t="shared" si="0"/>
        <v>0</v>
      </c>
      <c r="O21" s="129">
        <v>0</v>
      </c>
      <c r="P21" s="129">
        <f>'Access-Mai'!M21</f>
        <v>139723724.56999999</v>
      </c>
      <c r="Q21" s="129">
        <f>'Access-Mai'!N21</f>
        <v>0</v>
      </c>
      <c r="R21" s="129">
        <f t="shared" si="1"/>
        <v>139723724.56999999</v>
      </c>
      <c r="S21" s="129">
        <f>'Access-Mai'!O21</f>
        <v>139723724.56999999</v>
      </c>
      <c r="T21" s="130">
        <f t="shared" si="2"/>
        <v>1</v>
      </c>
      <c r="U21" s="129">
        <f>'Access-Mai'!P21</f>
        <v>139687939.59999999</v>
      </c>
      <c r="V21" s="130">
        <f t="shared" si="3"/>
        <v>0.99974388766038036</v>
      </c>
      <c r="W21" s="129">
        <f>'Access-Mai'!Q21</f>
        <v>133256237.28</v>
      </c>
      <c r="X21" s="130">
        <f t="shared" si="4"/>
        <v>0.95371231829165948</v>
      </c>
    </row>
    <row r="22" spans="1:24" s="97" customFormat="1" ht="28.5" customHeight="1" x14ac:dyDescent="0.2">
      <c r="A22" s="124" t="str">
        <f>+'Access-Mai'!A22</f>
        <v>12101</v>
      </c>
      <c r="B22" s="125" t="str">
        <f>+'Access-Mai'!B22</f>
        <v>JUSTICA FEDERAL DE PRIMEIRO GRAU</v>
      </c>
      <c r="C22" s="124" t="str">
        <f>CONCATENATE('Access-Mai'!C22,".",'Access-Mai'!D22)</f>
        <v>28.846</v>
      </c>
      <c r="D22" s="124" t="str">
        <f>CONCATENATE('Access-Mai'!E22,".",'Access-Mai'!G22)</f>
        <v>0909.00S6</v>
      </c>
      <c r="E22" s="125" t="str">
        <f>+'Access-Mai'!F22</f>
        <v>OPERACOES ESPECIAIS: OUTROS ENCARGOS ESPECIAIS</v>
      </c>
      <c r="F22" s="125" t="str">
        <f>+'Access-Mai'!H22</f>
        <v>BENEFICIO ESPECIAL - LEI N. 12.618, DE 2012</v>
      </c>
      <c r="G22" s="124" t="str">
        <f>IF('Access-Mai'!I22="1","F","S")</f>
        <v>F</v>
      </c>
      <c r="H22" s="124" t="str">
        <f>+'Access-Mai'!J22</f>
        <v>1000</v>
      </c>
      <c r="I22" s="125" t="str">
        <f>+'Access-Mai'!K22</f>
        <v>RECURSOS LIVRES DA UNIAO</v>
      </c>
      <c r="J22" s="124" t="str">
        <f>+'Access-Mai'!L22</f>
        <v>1</v>
      </c>
      <c r="K22" s="129"/>
      <c r="L22" s="129"/>
      <c r="M22" s="129"/>
      <c r="N22" s="127">
        <f t="shared" si="0"/>
        <v>0</v>
      </c>
      <c r="O22" s="129">
        <v>0</v>
      </c>
      <c r="P22" s="129">
        <f>'Access-Mai'!M22</f>
        <v>583868.38</v>
      </c>
      <c r="Q22" s="129">
        <f>'Access-Mai'!N22</f>
        <v>0</v>
      </c>
      <c r="R22" s="129">
        <f t="shared" si="1"/>
        <v>583868.38</v>
      </c>
      <c r="S22" s="129">
        <f>'Access-Mai'!O22</f>
        <v>583868.38</v>
      </c>
      <c r="T22" s="130">
        <f t="shared" si="2"/>
        <v>1</v>
      </c>
      <c r="U22" s="129">
        <f>'Access-Mai'!P22</f>
        <v>583868.38</v>
      </c>
      <c r="V22" s="130">
        <f t="shared" si="3"/>
        <v>1</v>
      </c>
      <c r="W22" s="129">
        <f>'Access-Mai'!Q22</f>
        <v>583868.38</v>
      </c>
      <c r="X22" s="130">
        <f t="shared" si="4"/>
        <v>1</v>
      </c>
    </row>
    <row r="23" spans="1:24" s="97" customFormat="1" ht="28.5" customHeight="1" x14ac:dyDescent="0.2">
      <c r="A23" s="124" t="str">
        <f>+'Access-Mai'!A23</f>
        <v>12104</v>
      </c>
      <c r="B23" s="125" t="str">
        <f>+'Access-Mai'!B23</f>
        <v>TRIBUNAL REGIONAL FEDERAL DA 3A. REGIAO</v>
      </c>
      <c r="C23" s="124" t="str">
        <f>CONCATENATE('Access-Mai'!C23,".",'Access-Mai'!D23)</f>
        <v>02.061</v>
      </c>
      <c r="D23" s="124" t="str">
        <f>CONCATENATE('Access-Mai'!E23,".",'Access-Mai'!G23)</f>
        <v>0033.4257</v>
      </c>
      <c r="E23" s="125" t="str">
        <f>+'Access-Mai'!F23</f>
        <v>PROGRAMA DE GESTAO E MANUTENCAO DO PODER JUDICIARIO</v>
      </c>
      <c r="F23" s="125" t="str">
        <f>+'Access-Mai'!H23</f>
        <v>JULGAMENTO DE CAUSAS NA JUSTICA FEDERAL</v>
      </c>
      <c r="G23" s="124" t="str">
        <f>IF('Access-Mai'!I23="1","F","S")</f>
        <v>F</v>
      </c>
      <c r="H23" s="124" t="str">
        <f>+'Access-Mai'!J23</f>
        <v>1000</v>
      </c>
      <c r="I23" s="125" t="str">
        <f>+'Access-Mai'!K23</f>
        <v>RECURSOS LIVRES DA UNIAO</v>
      </c>
      <c r="J23" s="124" t="str">
        <f>+'Access-Mai'!L23</f>
        <v>3</v>
      </c>
      <c r="K23" s="129"/>
      <c r="L23" s="129"/>
      <c r="M23" s="129"/>
      <c r="N23" s="127">
        <f t="shared" si="0"/>
        <v>0</v>
      </c>
      <c r="O23" s="129">
        <v>0</v>
      </c>
      <c r="P23" s="129">
        <f>'Access-Mai'!M23</f>
        <v>679059</v>
      </c>
      <c r="Q23" s="129">
        <f>'Access-Mai'!N23</f>
        <v>0</v>
      </c>
      <c r="R23" s="129">
        <f t="shared" si="1"/>
        <v>679059</v>
      </c>
      <c r="S23" s="129">
        <f>'Access-Mai'!O23</f>
        <v>0</v>
      </c>
      <c r="T23" s="130">
        <f t="shared" si="2"/>
        <v>0</v>
      </c>
      <c r="U23" s="129">
        <f>'Access-Mai'!P23</f>
        <v>0</v>
      </c>
      <c r="V23" s="130">
        <f t="shared" si="3"/>
        <v>0</v>
      </c>
      <c r="W23" s="129">
        <f>'Access-Mai'!Q23</f>
        <v>0</v>
      </c>
      <c r="X23" s="130">
        <f t="shared" si="4"/>
        <v>0</v>
      </c>
    </row>
    <row r="24" spans="1:24" s="97" customFormat="1" ht="28.5" customHeight="1" x14ac:dyDescent="0.2">
      <c r="A24" s="124" t="str">
        <f>+'Access-Mai'!A24</f>
        <v>14102</v>
      </c>
      <c r="B24" s="125" t="str">
        <f>+'Access-Mai'!B24</f>
        <v>TRIBUNAL REGIONAL ELEITORAL DO ACRE</v>
      </c>
      <c r="C24" s="124" t="str">
        <f>CONCATENATE('Access-Mai'!C24,".",'Access-Mai'!D24)</f>
        <v>02.122</v>
      </c>
      <c r="D24" s="124" t="str">
        <f>CONCATENATE('Access-Mai'!E24,".",'Access-Mai'!G24)</f>
        <v>0033.20GP</v>
      </c>
      <c r="E24" s="125" t="str">
        <f>+'Access-Mai'!F24</f>
        <v>PROGRAMA DE GESTAO E MANUTENCAO DO PODER JUDICIARIO</v>
      </c>
      <c r="F24" s="125" t="str">
        <f>+'Access-Mai'!H24</f>
        <v>JULGAMENTO DE CAUSAS E GESTAO ADMINISTRATIVA NA JUSTICA ELEI</v>
      </c>
      <c r="G24" s="124" t="str">
        <f>IF('Access-Mai'!I24="1","F","S")</f>
        <v>F</v>
      </c>
      <c r="H24" s="124" t="str">
        <f>+'Access-Mai'!J24</f>
        <v>1000</v>
      </c>
      <c r="I24" s="125" t="str">
        <f>+'Access-Mai'!K24</f>
        <v>RECURSOS LIVRES DA UNIAO</v>
      </c>
      <c r="J24" s="124" t="str">
        <f>+'Access-Mai'!L24</f>
        <v>3</v>
      </c>
      <c r="K24" s="129"/>
      <c r="L24" s="129"/>
      <c r="M24" s="129"/>
      <c r="N24" s="127">
        <f t="shared" si="0"/>
        <v>0</v>
      </c>
      <c r="O24" s="129">
        <v>0</v>
      </c>
      <c r="P24" s="129">
        <f>'Access-Mai'!M24</f>
        <v>0</v>
      </c>
      <c r="Q24" s="129">
        <f>'Access-Mai'!N24</f>
        <v>10724.6</v>
      </c>
      <c r="R24" s="129">
        <f t="shared" si="1"/>
        <v>10724.6</v>
      </c>
      <c r="S24" s="129">
        <f>'Access-Mai'!O24</f>
        <v>10724.6</v>
      </c>
      <c r="T24" s="130">
        <f t="shared" si="2"/>
        <v>1</v>
      </c>
      <c r="U24" s="129">
        <f>'Access-Mai'!P24</f>
        <v>10724.6</v>
      </c>
      <c r="V24" s="130">
        <f t="shared" si="3"/>
        <v>1</v>
      </c>
      <c r="W24" s="129">
        <f>'Access-Mai'!Q24</f>
        <v>8085.98</v>
      </c>
      <c r="X24" s="130">
        <f t="shared" si="4"/>
        <v>0.75396564906849661</v>
      </c>
    </row>
    <row r="25" spans="1:24" s="97" customFormat="1" ht="28.5" customHeight="1" x14ac:dyDescent="0.2">
      <c r="A25" s="124" t="str">
        <f>+'Access-Mai'!A25</f>
        <v>33201</v>
      </c>
      <c r="B25" s="125" t="str">
        <f>+'Access-Mai'!B25</f>
        <v>INSTITUTO NACIONAL DO SEGURO SOCIAL</v>
      </c>
      <c r="C25" s="124" t="str">
        <f>CONCATENATE('Access-Mai'!C25,".",'Access-Mai'!D25)</f>
        <v>28.846</v>
      </c>
      <c r="D25" s="124" t="str">
        <f>CONCATENATE('Access-Mai'!E25,".",'Access-Mai'!G25)</f>
        <v>0901.00SA</v>
      </c>
      <c r="E25" s="125" t="str">
        <f>+'Access-Mai'!F25</f>
        <v>OPERACOES ESPECIAIS: CUMPRIMENTO DE SENTENCAS JUDICIAIS</v>
      </c>
      <c r="F25" s="125" t="str">
        <f>+'Access-Mai'!H25</f>
        <v>PAGAMENTO DE HONORARIOS PERICIAIS NAS ACOES EM QUE O INSS FI</v>
      </c>
      <c r="G25" s="124" t="str">
        <f>IF('Access-Mai'!I25="1","F","S")</f>
        <v>S</v>
      </c>
      <c r="H25" s="124" t="str">
        <f>+'Access-Mai'!J25</f>
        <v>1000</v>
      </c>
      <c r="I25" s="125" t="str">
        <f>+'Access-Mai'!K25</f>
        <v>RECURSOS LIVRES DA UNIAO</v>
      </c>
      <c r="J25" s="124" t="str">
        <f>+'Access-Mai'!L25</f>
        <v>3</v>
      </c>
      <c r="K25" s="129"/>
      <c r="L25" s="129"/>
      <c r="M25" s="129"/>
      <c r="N25" s="127">
        <f t="shared" ref="N25:N27" si="5">K25+L25-M25</f>
        <v>0</v>
      </c>
      <c r="O25" s="129">
        <v>0</v>
      </c>
      <c r="P25" s="129">
        <f>'Access-Mai'!M25</f>
        <v>20445656</v>
      </c>
      <c r="Q25" s="129">
        <f>'Access-Mai'!N25</f>
        <v>0</v>
      </c>
      <c r="R25" s="129">
        <f t="shared" ref="R25" si="6">N25-O25+P25+Q25</f>
        <v>20445656</v>
      </c>
      <c r="S25" s="129">
        <f>'Access-Mai'!O25</f>
        <v>20431011.640000001</v>
      </c>
      <c r="T25" s="130">
        <f t="shared" ref="T25:T27" si="7">IF(R25&gt;0,S25/R25,0)</f>
        <v>0.99928374222866712</v>
      </c>
      <c r="U25" s="129">
        <f>'Access-Mai'!P25</f>
        <v>20415066.289999999</v>
      </c>
      <c r="V25" s="130">
        <f t="shared" ref="V25:V27" si="8">IF(R25&gt;0,U25/R25,0)</f>
        <v>0.99850385284776377</v>
      </c>
      <c r="W25" s="129">
        <f>'Access-Mai'!Q25</f>
        <v>18585585.75</v>
      </c>
      <c r="X25" s="130">
        <f t="shared" ref="X25:X27" si="9">IF(R25&gt;0,W25/R25,0)</f>
        <v>0.90902369432411467</v>
      </c>
    </row>
    <row r="26" spans="1:24" s="97" customFormat="1" ht="28.5" customHeight="1" x14ac:dyDescent="0.2">
      <c r="A26" s="124" t="str">
        <f>+'Access-Mai'!A26</f>
        <v>34101</v>
      </c>
      <c r="B26" s="125" t="str">
        <f>+'Access-Mai'!B26</f>
        <v>MINISTERIO PUBLICO FEDERAL</v>
      </c>
      <c r="C26" s="124" t="str">
        <f>CONCATENATE('Access-Mai'!C26,".",'Access-Mai'!D26)</f>
        <v>03.062</v>
      </c>
      <c r="D26" s="124" t="str">
        <f>CONCATENATE('Access-Mai'!E26,".",'Access-Mai'!G26)</f>
        <v>0031.4264</v>
      </c>
      <c r="E26" s="125" t="str">
        <f>+'Access-Mai'!F26</f>
        <v>PROGRAMA DE GESTAO E MANUTENCAO DO MINISTERIO PUBLICO</v>
      </c>
      <c r="F26" s="125" t="str">
        <f>+'Access-Mai'!H26</f>
        <v>DEFESA DO INTERESSE PUBLICO NO PROCESSO JUDICIARIO - MINISTE</v>
      </c>
      <c r="G26" s="124" t="str">
        <f>IF('Access-Mai'!I26="1","F","S")</f>
        <v>F</v>
      </c>
      <c r="H26" s="124" t="str">
        <f>+'Access-Mai'!J26</f>
        <v>1000</v>
      </c>
      <c r="I26" s="125" t="str">
        <f>+'Access-Mai'!K26</f>
        <v>RECURSOS LIVRES DA UNIAO</v>
      </c>
      <c r="J26" s="124" t="str">
        <f>+'Access-Mai'!L26</f>
        <v>3</v>
      </c>
      <c r="K26" s="129"/>
      <c r="L26" s="129"/>
      <c r="M26" s="129"/>
      <c r="N26" s="127">
        <f t="shared" si="5"/>
        <v>0</v>
      </c>
      <c r="O26" s="129">
        <v>0</v>
      </c>
      <c r="P26" s="129">
        <f>'Access-Mai'!M26</f>
        <v>0</v>
      </c>
      <c r="Q26" s="129">
        <f>'Access-Mai'!N26</f>
        <v>23917.31</v>
      </c>
      <c r="R26" s="129">
        <f>N26-O26+P26+Q26</f>
        <v>23917.31</v>
      </c>
      <c r="S26" s="129">
        <f>'Access-Mai'!O26</f>
        <v>7070.39</v>
      </c>
      <c r="T26" s="130">
        <f t="shared" si="7"/>
        <v>0.29561811089959533</v>
      </c>
      <c r="U26" s="129">
        <f>'Access-Mai'!P26</f>
        <v>0</v>
      </c>
      <c r="V26" s="130">
        <f t="shared" si="8"/>
        <v>0</v>
      </c>
      <c r="W26" s="129">
        <f>'Access-Mai'!Q26</f>
        <v>0</v>
      </c>
      <c r="X26" s="130">
        <f t="shared" si="9"/>
        <v>0</v>
      </c>
    </row>
    <row r="27" spans="1:24" s="97" customFormat="1" ht="28.5" customHeight="1" thickBot="1" x14ac:dyDescent="0.25">
      <c r="A27" s="124" t="str">
        <f>+'Access-Mai'!A27</f>
        <v>63101</v>
      </c>
      <c r="B27" s="125" t="str">
        <f>+'Access-Mai'!B27</f>
        <v>ADVOCACIA-GERAL DA UNIAO - AGU</v>
      </c>
      <c r="C27" s="124" t="str">
        <f>CONCATENATE('Access-Mai'!C27,".",'Access-Mai'!D27)</f>
        <v>03.092</v>
      </c>
      <c r="D27" s="124" t="str">
        <f>CONCATENATE('Access-Mai'!E27,".",'Access-Mai'!G27)</f>
        <v>4105.2674</v>
      </c>
      <c r="E27" s="125" t="str">
        <f>+'Access-Mai'!F27</f>
        <v>DEFESA DA DEMOCRACIA E SEGURANCA JURIDICA PARA INOVACAOEM PO</v>
      </c>
      <c r="F27" s="125" t="str">
        <f>+'Access-Mai'!H27</f>
        <v>REPRESENTACAO JUDICIAL E EXTRAJUDICIAL DA UNIAO E SUAS AUTAR</v>
      </c>
      <c r="G27" s="124" t="str">
        <f>IF('Access-Mai'!I27="1","F","S")</f>
        <v>F</v>
      </c>
      <c r="H27" s="124" t="str">
        <f>+'Access-Mai'!J27</f>
        <v>1000</v>
      </c>
      <c r="I27" s="125" t="str">
        <f>+'Access-Mai'!K27</f>
        <v>RECURSOS LIVRES DA UNIAO</v>
      </c>
      <c r="J27" s="124" t="str">
        <f>+'Access-Mai'!L27</f>
        <v>3</v>
      </c>
      <c r="K27" s="129"/>
      <c r="L27" s="129"/>
      <c r="M27" s="129"/>
      <c r="N27" s="127">
        <f t="shared" si="5"/>
        <v>0</v>
      </c>
      <c r="O27" s="129">
        <v>0</v>
      </c>
      <c r="P27" s="129">
        <f>'Access-Mai'!M27</f>
        <v>0</v>
      </c>
      <c r="Q27" s="129">
        <f>'Access-Mai'!N27</f>
        <v>70091.66</v>
      </c>
      <c r="R27" s="129">
        <f>N27-O27+P27+Q27</f>
        <v>70091.66</v>
      </c>
      <c r="S27" s="129">
        <f>'Access-Mai'!O27</f>
        <v>70091.66</v>
      </c>
      <c r="T27" s="130">
        <f t="shared" si="7"/>
        <v>1</v>
      </c>
      <c r="U27" s="129">
        <f>'Access-Mai'!P27</f>
        <v>28349.75</v>
      </c>
      <c r="V27" s="130">
        <f t="shared" si="8"/>
        <v>0.40446680817660757</v>
      </c>
      <c r="W27" s="129">
        <f>'Access-Mai'!Q27</f>
        <v>26567</v>
      </c>
      <c r="X27" s="130">
        <f t="shared" si="9"/>
        <v>0.37903225576338184</v>
      </c>
    </row>
    <row r="28" spans="1:24" s="97" customFormat="1" ht="28.5" customHeight="1" thickBot="1" x14ac:dyDescent="0.25">
      <c r="A28" s="216" t="s">
        <v>79</v>
      </c>
      <c r="B28" s="220"/>
      <c r="C28" s="220"/>
      <c r="D28" s="220"/>
      <c r="E28" s="220"/>
      <c r="F28" s="220"/>
      <c r="G28" s="220"/>
      <c r="H28" s="220"/>
      <c r="I28" s="220"/>
      <c r="J28" s="217"/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2">
        <f>SUM(P10:P27)</f>
        <v>1180842735.45</v>
      </c>
      <c r="Q28" s="132">
        <f>SUM(Q10:Q27)</f>
        <v>104733.57</v>
      </c>
      <c r="R28" s="132">
        <f>SUM(R10:R27)</f>
        <v>1180947469.02</v>
      </c>
      <c r="S28" s="132">
        <f>SUM(S10:S27)</f>
        <v>1089689909.3200004</v>
      </c>
      <c r="T28" s="133">
        <f t="shared" si="2"/>
        <v>0.92272513207066786</v>
      </c>
      <c r="U28" s="132">
        <f>SUM(U10:U27)</f>
        <v>895890582.67999995</v>
      </c>
      <c r="V28" s="133">
        <f t="shared" si="3"/>
        <v>0.75862018098353501</v>
      </c>
      <c r="W28" s="132">
        <f>SUM(W10:W27)</f>
        <v>849768478.19000006</v>
      </c>
      <c r="X28" s="133">
        <f t="shared" si="4"/>
        <v>0.71956501070718559</v>
      </c>
    </row>
    <row r="29" spans="1:24" ht="12.75" x14ac:dyDescent="0.2">
      <c r="A29" s="89" t="s">
        <v>80</v>
      </c>
      <c r="B29" s="89"/>
      <c r="C29" s="89"/>
      <c r="D29" s="89"/>
      <c r="E29" s="89"/>
      <c r="F29" s="89"/>
      <c r="G29" s="89"/>
      <c r="H29" s="90"/>
      <c r="I29" s="90"/>
      <c r="J29" s="90"/>
      <c r="K29" s="89"/>
      <c r="L29" s="89"/>
      <c r="M29" s="89"/>
      <c r="N29" s="89"/>
      <c r="O29" s="89"/>
      <c r="P29" s="89"/>
      <c r="Q29" s="89"/>
      <c r="R29" s="134"/>
      <c r="S29" s="89"/>
      <c r="T29" s="89"/>
      <c r="U29" s="91"/>
      <c r="V29" s="89"/>
      <c r="W29" s="91"/>
      <c r="X29" s="89"/>
    </row>
    <row r="30" spans="1:24" ht="12.75" x14ac:dyDescent="0.2">
      <c r="A30" s="89" t="s">
        <v>121</v>
      </c>
      <c r="B30" s="135"/>
      <c r="C30" s="89"/>
      <c r="D30" s="89"/>
      <c r="E30" s="89"/>
      <c r="F30" s="89"/>
      <c r="G30" s="89"/>
      <c r="H30" s="90"/>
      <c r="I30" s="90"/>
      <c r="J30" s="90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91"/>
      <c r="V30" s="89"/>
      <c r="W30" s="91"/>
      <c r="X30" s="89"/>
    </row>
    <row r="31" spans="1:24" s="94" customFormat="1" ht="15.95" customHeight="1" x14ac:dyDescent="0.2"/>
    <row r="32" spans="1:24" s="94" customFormat="1" ht="39.75" customHeight="1" x14ac:dyDescent="0.2">
      <c r="N32" s="136"/>
      <c r="O32" s="137"/>
      <c r="P32" s="138" t="s">
        <v>136</v>
      </c>
      <c r="Q32" s="139" t="s">
        <v>135</v>
      </c>
      <c r="R32" s="140" t="s">
        <v>134</v>
      </c>
      <c r="S32" s="141" t="s">
        <v>133</v>
      </c>
      <c r="T32" s="137"/>
      <c r="U32" s="137" t="s">
        <v>132</v>
      </c>
      <c r="V32" s="137"/>
      <c r="W32" s="137" t="s">
        <v>131</v>
      </c>
    </row>
    <row r="33" spans="14:24" s="94" customFormat="1" ht="15.95" customHeight="1" x14ac:dyDescent="0.2">
      <c r="N33" s="136" t="s">
        <v>124</v>
      </c>
      <c r="O33" s="136" t="s">
        <v>120</v>
      </c>
      <c r="P33" s="142">
        <f>SUM(P10:P27)</f>
        <v>1180842735.45</v>
      </c>
      <c r="Q33" s="142">
        <f>SUM(Q10:Q27)</f>
        <v>104733.57</v>
      </c>
      <c r="R33" s="142">
        <f>R28</f>
        <v>1180947469.02</v>
      </c>
      <c r="S33" s="142">
        <f>SUM(S10:S27)</f>
        <v>1089689909.3200004</v>
      </c>
      <c r="T33" s="142"/>
      <c r="U33" s="142">
        <f>SUM(U10:U27)</f>
        <v>895890582.67999995</v>
      </c>
      <c r="V33" s="142"/>
      <c r="W33" s="142">
        <f>SUM(W10:W27)</f>
        <v>849768478.19000006</v>
      </c>
      <c r="X33" s="143"/>
    </row>
    <row r="34" spans="14:24" s="94" customFormat="1" ht="15.95" customHeight="1" x14ac:dyDescent="0.2">
      <c r="N34" s="136"/>
      <c r="O34" s="136" t="s">
        <v>125</v>
      </c>
      <c r="P34" s="142">
        <f>'Access-Mai'!M28</f>
        <v>1180842735.45</v>
      </c>
      <c r="Q34" s="142">
        <f>'Access-Mai'!N28</f>
        <v>104733.57</v>
      </c>
      <c r="R34" s="142">
        <f>'Access-Mai'!M28+'Access-Mai'!N28</f>
        <v>1180947469.02</v>
      </c>
      <c r="S34" s="142">
        <f>'Access-Mai'!O28</f>
        <v>1089689909.3200004</v>
      </c>
      <c r="T34" s="142"/>
      <c r="U34" s="142">
        <f>'Access-Mai'!P28</f>
        <v>895890582.67999995</v>
      </c>
      <c r="V34" s="142"/>
      <c r="W34" s="142">
        <f>'Access-Mai'!Q28</f>
        <v>849768478.19000006</v>
      </c>
      <c r="X34" s="143"/>
    </row>
    <row r="35" spans="14:24" s="94" customFormat="1" ht="15.95" customHeight="1" x14ac:dyDescent="0.2">
      <c r="N35" s="136"/>
      <c r="O35" s="144" t="s">
        <v>126</v>
      </c>
      <c r="P35" s="145">
        <f>+P33-P34</f>
        <v>0</v>
      </c>
      <c r="Q35" s="145">
        <f>+Q33-Q34</f>
        <v>0</v>
      </c>
      <c r="R35" s="145">
        <f>+R33-R34</f>
        <v>0</v>
      </c>
      <c r="S35" s="145">
        <f>+S33-S34</f>
        <v>0</v>
      </c>
      <c r="T35" s="145"/>
      <c r="U35" s="145">
        <f>+U33-U34</f>
        <v>0</v>
      </c>
      <c r="V35" s="145"/>
      <c r="W35" s="146">
        <f>+W33-W34</f>
        <v>0</v>
      </c>
      <c r="X35" s="143"/>
    </row>
    <row r="36" spans="14:24" s="94" customFormat="1" ht="15.95" customHeight="1" x14ac:dyDescent="0.2">
      <c r="N36" s="136"/>
      <c r="O36" s="136"/>
      <c r="P36" s="147"/>
      <c r="Q36" s="147"/>
      <c r="R36" s="148"/>
      <c r="S36" s="148"/>
      <c r="T36" s="148"/>
      <c r="U36" s="148"/>
      <c r="V36" s="148"/>
      <c r="W36" s="148"/>
    </row>
    <row r="37" spans="14:24" s="94" customFormat="1" ht="15.95" customHeight="1" x14ac:dyDescent="0.2">
      <c r="N37" s="136"/>
      <c r="O37" s="136"/>
      <c r="P37" s="149" t="s">
        <v>127</v>
      </c>
      <c r="Q37" s="149"/>
      <c r="R37" s="149" t="s">
        <v>127</v>
      </c>
      <c r="S37" s="149" t="s">
        <v>128</v>
      </c>
      <c r="T37" s="149"/>
      <c r="U37" s="149" t="s">
        <v>129</v>
      </c>
      <c r="V37" s="149"/>
      <c r="W37" s="149" t="s">
        <v>130</v>
      </c>
    </row>
    <row r="38" spans="14:24" s="94" customFormat="1" ht="15.95" customHeight="1" x14ac:dyDescent="0.2">
      <c r="N38" s="136" t="s">
        <v>123</v>
      </c>
      <c r="O38" s="150" t="s">
        <v>122</v>
      </c>
      <c r="P38" s="142">
        <v>1180947469.02</v>
      </c>
      <c r="Q38" s="64"/>
      <c r="R38" s="142">
        <v>1180947469.02</v>
      </c>
      <c r="S38" s="142">
        <v>1089689909.3199999</v>
      </c>
      <c r="T38" s="64"/>
      <c r="U38" s="142">
        <v>895890582.67999995</v>
      </c>
      <c r="V38" s="64"/>
      <c r="W38" s="142">
        <v>849768478.19000006</v>
      </c>
    </row>
    <row r="39" spans="14:24" s="94" customFormat="1" ht="15.95" customHeight="1" x14ac:dyDescent="0.2">
      <c r="N39" s="136"/>
      <c r="O39" s="144" t="s">
        <v>126</v>
      </c>
      <c r="P39" s="67">
        <f>P33-P38</f>
        <v>-104733.56999993324</v>
      </c>
      <c r="Q39" s="65"/>
      <c r="R39" s="151">
        <f>R33-R38</f>
        <v>0</v>
      </c>
      <c r="S39" s="65">
        <f t="shared" ref="S39:W39" si="10">S33-S38</f>
        <v>0</v>
      </c>
      <c r="T39" s="65"/>
      <c r="U39" s="65">
        <f t="shared" si="10"/>
        <v>0</v>
      </c>
      <c r="V39" s="65"/>
      <c r="W39" s="66">
        <f t="shared" si="10"/>
        <v>0</v>
      </c>
    </row>
    <row r="40" spans="14:24" ht="12.75" x14ac:dyDescent="0.2">
      <c r="N40" s="136"/>
      <c r="O40" s="136"/>
      <c r="P40" s="152"/>
      <c r="Q40" s="153"/>
      <c r="R40" s="56"/>
      <c r="S40" s="154"/>
      <c r="T40" s="154"/>
      <c r="U40" s="154"/>
      <c r="V40" s="154"/>
      <c r="W40" s="154"/>
      <c r="X40" s="94"/>
    </row>
    <row r="41" spans="14:24" ht="12.75" x14ac:dyDescent="0.2">
      <c r="N41" s="136"/>
      <c r="O41" s="154"/>
      <c r="P41" s="154"/>
      <c r="Q41" s="142"/>
      <c r="R41" s="155"/>
      <c r="S41" s="154"/>
      <c r="T41" s="154"/>
      <c r="U41" s="154"/>
      <c r="V41" s="154"/>
      <c r="W41" s="154"/>
      <c r="X41" s="94"/>
    </row>
    <row r="42" spans="14:24" ht="12.75" x14ac:dyDescent="0.2">
      <c r="N42" s="156"/>
      <c r="O42" s="97"/>
      <c r="P42" s="97"/>
      <c r="Q42" s="97"/>
      <c r="R42" s="157"/>
      <c r="S42" s="97"/>
      <c r="T42" s="97"/>
      <c r="U42" s="97"/>
      <c r="V42" s="97"/>
      <c r="W42" s="97"/>
      <c r="X42" s="94"/>
    </row>
    <row r="43" spans="14:24" ht="25.5" customHeight="1" x14ac:dyDescent="0.2">
      <c r="N43" s="158"/>
      <c r="O43" s="94"/>
      <c r="P43" s="94"/>
      <c r="Q43" s="94"/>
      <c r="R43" s="94"/>
      <c r="S43" s="94"/>
      <c r="T43" s="94"/>
      <c r="U43" s="94"/>
      <c r="V43" s="94"/>
      <c r="W43" s="94"/>
      <c r="X43" s="94"/>
    </row>
    <row r="44" spans="14:24" ht="25.5" customHeight="1" x14ac:dyDescent="0.2">
      <c r="N44" s="159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8:J28"/>
    <mergeCell ref="C8:C9"/>
    <mergeCell ref="D8:D9"/>
    <mergeCell ref="E8:F8"/>
    <mergeCell ref="G8:G9"/>
    <mergeCell ref="H8:I8"/>
    <mergeCell ref="J8:J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showGridLines="0" view="pageBreakPreview" zoomScale="80" zoomScaleNormal="85" zoomScaleSheetLayoutView="80" workbookViewId="0"/>
  </sheetViews>
  <sheetFormatPr defaultRowHeight="25.5" customHeight="1" x14ac:dyDescent="0.2"/>
  <cols>
    <col min="1" max="1" width="17.7109375" style="92" customWidth="1"/>
    <col min="2" max="2" width="35.7109375" style="92" customWidth="1"/>
    <col min="3" max="4" width="15.7109375" style="92" customWidth="1"/>
    <col min="5" max="6" width="55.7109375" style="92" customWidth="1"/>
    <col min="7" max="8" width="8.7109375" style="92" customWidth="1"/>
    <col min="9" max="9" width="35.7109375" style="92" customWidth="1"/>
    <col min="10" max="10" width="8.7109375" style="92" customWidth="1"/>
    <col min="11" max="19" width="16.7109375" style="92" customWidth="1"/>
    <col min="20" max="20" width="8.7109375" style="92" customWidth="1"/>
    <col min="21" max="21" width="16.7109375" style="92" customWidth="1"/>
    <col min="22" max="22" width="8.7109375" style="92" customWidth="1"/>
    <col min="23" max="23" width="16.7109375" style="92" customWidth="1"/>
    <col min="24" max="24" width="8.7109375" style="92" customWidth="1"/>
    <col min="25" max="16384" width="9.140625" style="92"/>
  </cols>
  <sheetData>
    <row r="1" spans="1:24" ht="12.75" x14ac:dyDescent="0.2">
      <c r="A1" s="88" t="s">
        <v>45</v>
      </c>
      <c r="B1" s="88"/>
      <c r="C1" s="88"/>
      <c r="D1" s="88"/>
      <c r="E1" s="89"/>
      <c r="F1" s="89"/>
      <c r="G1" s="89"/>
      <c r="H1" s="90"/>
      <c r="I1" s="90"/>
      <c r="J1" s="90"/>
      <c r="K1" s="89"/>
      <c r="L1" s="89"/>
      <c r="M1" s="89"/>
      <c r="N1" s="89"/>
      <c r="O1" s="89"/>
      <c r="P1" s="89"/>
      <c r="Q1" s="89"/>
      <c r="R1" s="89"/>
      <c r="S1" s="89"/>
      <c r="T1" s="89"/>
      <c r="U1" s="91"/>
      <c r="V1" s="89"/>
      <c r="W1" s="91"/>
      <c r="X1" s="89"/>
    </row>
    <row r="2" spans="1:24" ht="12.75" x14ac:dyDescent="0.2">
      <c r="A2" s="88" t="s">
        <v>46</v>
      </c>
      <c r="B2" s="88" t="s">
        <v>47</v>
      </c>
      <c r="C2" s="88"/>
      <c r="D2" s="88"/>
      <c r="E2" s="89"/>
      <c r="F2" s="89"/>
      <c r="G2" s="89"/>
      <c r="H2" s="90"/>
      <c r="I2" s="90"/>
      <c r="J2" s="90"/>
      <c r="K2" s="89"/>
      <c r="L2" s="89"/>
      <c r="M2" s="89"/>
      <c r="N2" s="89"/>
      <c r="O2" s="89"/>
      <c r="P2" s="89"/>
      <c r="Q2" s="89"/>
      <c r="R2" s="89"/>
      <c r="S2" s="89"/>
      <c r="T2" s="89"/>
      <c r="U2" s="91"/>
      <c r="V2" s="89"/>
      <c r="W2" s="91"/>
      <c r="X2" s="89"/>
    </row>
    <row r="3" spans="1:24" ht="12.75" x14ac:dyDescent="0.2">
      <c r="A3" s="88" t="s">
        <v>48</v>
      </c>
      <c r="B3" s="93" t="s">
        <v>81</v>
      </c>
      <c r="C3" s="93"/>
      <c r="D3" s="93"/>
      <c r="E3" s="89"/>
      <c r="F3" s="89"/>
      <c r="G3" s="89"/>
      <c r="H3" s="90"/>
      <c r="I3" s="90"/>
      <c r="J3" s="90"/>
      <c r="K3" s="89"/>
      <c r="L3" s="89"/>
      <c r="M3" s="89"/>
      <c r="N3" s="89"/>
      <c r="O3" s="89"/>
      <c r="P3" s="89"/>
      <c r="Q3" s="89"/>
      <c r="R3" s="89"/>
      <c r="S3" s="89"/>
      <c r="T3" s="89"/>
      <c r="U3" s="91"/>
      <c r="V3" s="89"/>
      <c r="W3" s="91"/>
      <c r="X3" s="89"/>
    </row>
    <row r="4" spans="1:24" ht="12.75" x14ac:dyDescent="0.2">
      <c r="A4" s="94" t="s">
        <v>49</v>
      </c>
      <c r="B4" s="95">
        <v>45444</v>
      </c>
      <c r="C4" s="96"/>
      <c r="D4" s="94"/>
      <c r="E4" s="89"/>
      <c r="F4" s="89"/>
      <c r="G4" s="89"/>
      <c r="H4" s="90"/>
      <c r="I4" s="90"/>
      <c r="J4" s="90"/>
      <c r="K4" s="89"/>
      <c r="L4" s="89"/>
      <c r="M4" s="89"/>
      <c r="N4" s="89"/>
      <c r="O4" s="89"/>
      <c r="P4" s="89"/>
      <c r="Q4" s="89"/>
      <c r="R4" s="89"/>
      <c r="S4" s="89"/>
      <c r="T4" s="89"/>
      <c r="U4" s="91"/>
      <c r="V4" s="89"/>
      <c r="W4" s="91"/>
      <c r="X4" s="89"/>
    </row>
    <row r="5" spans="1:24" s="97" customFormat="1" ht="12.75" x14ac:dyDescent="0.2">
      <c r="A5" s="210" t="s">
        <v>50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</row>
    <row r="6" spans="1:24" s="97" customFormat="1" ht="13.5" thickBot="1" x14ac:dyDescent="0.25">
      <c r="A6" s="98"/>
      <c r="B6" s="98"/>
      <c r="C6" s="98"/>
      <c r="D6" s="98"/>
      <c r="E6" s="98"/>
      <c r="F6" s="98"/>
      <c r="G6" s="98"/>
      <c r="H6" s="99"/>
      <c r="I6" s="99"/>
      <c r="J6" s="99"/>
      <c r="K6" s="98"/>
      <c r="L6" s="98"/>
      <c r="M6" s="98"/>
      <c r="N6" s="98"/>
      <c r="O6" s="98"/>
      <c r="P6" s="98"/>
      <c r="Q6" s="98"/>
      <c r="R6" s="98"/>
      <c r="S6" s="98"/>
      <c r="T6" s="98"/>
      <c r="U6" s="100"/>
      <c r="V6" s="98"/>
      <c r="W6" s="100"/>
      <c r="X6" s="98"/>
    </row>
    <row r="7" spans="1:24" s="97" customFormat="1" ht="28.5" customHeight="1" thickBot="1" x14ac:dyDescent="0.25">
      <c r="A7" s="211" t="s">
        <v>51</v>
      </c>
      <c r="B7" s="212"/>
      <c r="C7" s="212"/>
      <c r="D7" s="212"/>
      <c r="E7" s="212"/>
      <c r="F7" s="212"/>
      <c r="G7" s="212"/>
      <c r="H7" s="212"/>
      <c r="I7" s="212"/>
      <c r="J7" s="213"/>
      <c r="K7" s="214" t="s">
        <v>3</v>
      </c>
      <c r="L7" s="216" t="s">
        <v>52</v>
      </c>
      <c r="M7" s="217"/>
      <c r="N7" s="214" t="s">
        <v>53</v>
      </c>
      <c r="O7" s="214" t="s">
        <v>54</v>
      </c>
      <c r="P7" s="211" t="s">
        <v>55</v>
      </c>
      <c r="Q7" s="213"/>
      <c r="R7" s="214" t="s">
        <v>6</v>
      </c>
      <c r="S7" s="211" t="s">
        <v>56</v>
      </c>
      <c r="T7" s="212"/>
      <c r="U7" s="212"/>
      <c r="V7" s="212"/>
      <c r="W7" s="212"/>
      <c r="X7" s="213"/>
    </row>
    <row r="8" spans="1:24" s="97" customFormat="1" ht="28.5" customHeight="1" x14ac:dyDescent="0.2">
      <c r="A8" s="218" t="s">
        <v>17</v>
      </c>
      <c r="B8" s="219"/>
      <c r="C8" s="221" t="s">
        <v>57</v>
      </c>
      <c r="D8" s="221" t="s">
        <v>58</v>
      </c>
      <c r="E8" s="223" t="s">
        <v>59</v>
      </c>
      <c r="F8" s="224"/>
      <c r="G8" s="221" t="s">
        <v>0</v>
      </c>
      <c r="H8" s="225" t="s">
        <v>2</v>
      </c>
      <c r="I8" s="226"/>
      <c r="J8" s="221" t="s">
        <v>1</v>
      </c>
      <c r="K8" s="215"/>
      <c r="L8" s="179" t="s">
        <v>60</v>
      </c>
      <c r="M8" s="179" t="s">
        <v>61</v>
      </c>
      <c r="N8" s="215"/>
      <c r="O8" s="215"/>
      <c r="P8" s="102" t="s">
        <v>4</v>
      </c>
      <c r="Q8" s="102" t="s">
        <v>5</v>
      </c>
      <c r="R8" s="215"/>
      <c r="S8" s="180" t="s">
        <v>7</v>
      </c>
      <c r="T8" s="104" t="s">
        <v>8</v>
      </c>
      <c r="U8" s="180" t="s">
        <v>9</v>
      </c>
      <c r="V8" s="105" t="s">
        <v>8</v>
      </c>
      <c r="W8" s="106" t="s">
        <v>10</v>
      </c>
      <c r="X8" s="105" t="s">
        <v>8</v>
      </c>
    </row>
    <row r="9" spans="1:24" s="97" customFormat="1" ht="28.5" customHeight="1" thickBot="1" x14ac:dyDescent="0.25">
      <c r="A9" s="178" t="s">
        <v>62</v>
      </c>
      <c r="B9" s="178" t="s">
        <v>63</v>
      </c>
      <c r="C9" s="222"/>
      <c r="D9" s="222"/>
      <c r="E9" s="109" t="s">
        <v>64</v>
      </c>
      <c r="F9" s="109" t="s">
        <v>65</v>
      </c>
      <c r="G9" s="222"/>
      <c r="H9" s="109" t="s">
        <v>62</v>
      </c>
      <c r="I9" s="109" t="s">
        <v>63</v>
      </c>
      <c r="J9" s="222"/>
      <c r="K9" s="178" t="s">
        <v>66</v>
      </c>
      <c r="L9" s="110" t="s">
        <v>67</v>
      </c>
      <c r="M9" s="110" t="s">
        <v>68</v>
      </c>
      <c r="N9" s="110" t="s">
        <v>69</v>
      </c>
      <c r="O9" s="110" t="s">
        <v>70</v>
      </c>
      <c r="P9" s="110" t="s">
        <v>11</v>
      </c>
      <c r="Q9" s="110" t="s">
        <v>71</v>
      </c>
      <c r="R9" s="178" t="s">
        <v>72</v>
      </c>
      <c r="S9" s="111" t="s">
        <v>73</v>
      </c>
      <c r="T9" s="112" t="s">
        <v>74</v>
      </c>
      <c r="U9" s="111" t="s">
        <v>75</v>
      </c>
      <c r="V9" s="112" t="s">
        <v>76</v>
      </c>
      <c r="W9" s="113" t="s">
        <v>77</v>
      </c>
      <c r="X9" s="112" t="s">
        <v>78</v>
      </c>
    </row>
    <row r="10" spans="1:24" s="97" customFormat="1" ht="28.5" customHeight="1" x14ac:dyDescent="0.2">
      <c r="A10" s="114" t="str">
        <f>+'Access-Jun'!A10</f>
        <v>12101</v>
      </c>
      <c r="B10" s="115" t="str">
        <f>+'Access-Jun'!B10</f>
        <v>JUSTICA FEDERAL DE PRIMEIRO GRAU</v>
      </c>
      <c r="C10" s="116" t="str">
        <f>CONCATENATE('Access-Jun'!C10,".",'Access-Jun'!D10)</f>
        <v>02.061</v>
      </c>
      <c r="D10" s="116" t="str">
        <f>CONCATENATE('Access-Jun'!E10,".",'Access-Jun'!G10)</f>
        <v>0033.4224</v>
      </c>
      <c r="E10" s="115" t="str">
        <f>+'Access-Jun'!F10</f>
        <v>PROGRAMA DE GESTAO E MANUTENCAO DO PODER JUDICIARIO</v>
      </c>
      <c r="F10" s="117" t="str">
        <f>+'Access-Jun'!H10</f>
        <v>ASSISTENCIA JURIDICA A PESSOAS CARENTES</v>
      </c>
      <c r="G10" s="114" t="str">
        <f>IF('Access-Jun'!I10="1","F","S")</f>
        <v>F</v>
      </c>
      <c r="H10" s="114" t="str">
        <f>+'Access-Jun'!J10</f>
        <v>1000</v>
      </c>
      <c r="I10" s="118" t="str">
        <f>+'Access-Jun'!K10</f>
        <v>RECURSOS LIVRES DA UNIAO</v>
      </c>
      <c r="J10" s="114" t="str">
        <f>+'Access-Jun'!L10</f>
        <v>3</v>
      </c>
      <c r="K10" s="119"/>
      <c r="L10" s="120"/>
      <c r="M10" s="120"/>
      <c r="N10" s="121">
        <f>K10+L10-M10</f>
        <v>0</v>
      </c>
      <c r="O10" s="119">
        <v>0</v>
      </c>
      <c r="P10" s="122">
        <f>'Access-Jun'!M10</f>
        <v>2421061</v>
      </c>
      <c r="Q10" s="122">
        <f>'Access-Jun'!N10-'Access-Jun'!O10</f>
        <v>0</v>
      </c>
      <c r="R10" s="122">
        <f>N10-O10+P10+Q10</f>
        <v>2421061</v>
      </c>
      <c r="S10" s="122">
        <f>'Access-Jun'!P10</f>
        <v>2395000.9</v>
      </c>
      <c r="T10" s="123">
        <f>IF(R10&gt;0,S10/R10,0)</f>
        <v>0.98923608285788744</v>
      </c>
      <c r="U10" s="122">
        <f>'Access-Jun'!Q10</f>
        <v>2386971.5</v>
      </c>
      <c r="V10" s="123">
        <f>IF(R10&gt;0,U10/R10,0)</f>
        <v>0.9859196030170243</v>
      </c>
      <c r="W10" s="122">
        <f>'Access-Jun'!R10</f>
        <v>2242945.7400000002</v>
      </c>
      <c r="X10" s="123">
        <f>IF(R10&gt;0,W10/R10,0)</f>
        <v>0.92643090777142756</v>
      </c>
    </row>
    <row r="11" spans="1:24" s="97" customFormat="1" ht="28.5" customHeight="1" x14ac:dyDescent="0.2">
      <c r="A11" s="124" t="str">
        <f>+'Access-Jun'!A11</f>
        <v>12101</v>
      </c>
      <c r="B11" s="125" t="str">
        <f>+'Access-Jun'!B11</f>
        <v>JUSTICA FEDERAL DE PRIMEIRO GRAU</v>
      </c>
      <c r="C11" s="124" t="str">
        <f>CONCATENATE('Access-Jun'!C11,".",'Access-Jun'!D11)</f>
        <v>02.061</v>
      </c>
      <c r="D11" s="124" t="str">
        <f>CONCATENATE('Access-Jun'!E11,".",'Access-Jun'!G11)</f>
        <v>0033.4257</v>
      </c>
      <c r="E11" s="125" t="str">
        <f>+'Access-Jun'!F11</f>
        <v>PROGRAMA DE GESTAO E MANUTENCAO DO PODER JUDICIARIO</v>
      </c>
      <c r="F11" s="126" t="str">
        <f>+'Access-Jun'!H11</f>
        <v>JULGAMENTO DE CAUSAS NA JUSTICA FEDERAL</v>
      </c>
      <c r="G11" s="124" t="str">
        <f>IF('Access-Jun'!I11="1","F","S")</f>
        <v>F</v>
      </c>
      <c r="H11" s="124" t="str">
        <f>+'Access-Jun'!J11</f>
        <v>1000</v>
      </c>
      <c r="I11" s="125" t="str">
        <f>+'Access-Jun'!K11</f>
        <v>RECURSOS LIVRES DA UNIAO</v>
      </c>
      <c r="J11" s="124" t="str">
        <f>+'Access-Jun'!L11</f>
        <v>4</v>
      </c>
      <c r="K11" s="127"/>
      <c r="L11" s="127"/>
      <c r="M11" s="127"/>
      <c r="N11" s="128">
        <f t="shared" ref="N11:N27" si="0">K11+L11-M11</f>
        <v>0</v>
      </c>
      <c r="O11" s="127">
        <v>0</v>
      </c>
      <c r="P11" s="129">
        <f>'Access-Jun'!M11</f>
        <v>19031474</v>
      </c>
      <c r="Q11" s="129">
        <f>'Access-Jun'!N11-'Access-Jun'!O11</f>
        <v>0</v>
      </c>
      <c r="R11" s="129">
        <f t="shared" ref="R11:R25" si="1">N11-O11+P11+Q11</f>
        <v>19031474</v>
      </c>
      <c r="S11" s="129">
        <f>'Access-Jun'!P11</f>
        <v>6689394.2199999997</v>
      </c>
      <c r="T11" s="130">
        <f t="shared" ref="T11:T28" si="2">IF(R11&gt;0,S11/R11,0)</f>
        <v>0.35149112570051061</v>
      </c>
      <c r="U11" s="129">
        <f>'Access-Jun'!Q11</f>
        <v>187108.45</v>
      </c>
      <c r="V11" s="130">
        <f t="shared" ref="V11:V28" si="3">IF(R11&gt;0,U11/R11,0)</f>
        <v>9.8315269747366926E-3</v>
      </c>
      <c r="W11" s="129">
        <f>'Access-Jun'!R11</f>
        <v>187108.45</v>
      </c>
      <c r="X11" s="130">
        <f t="shared" ref="X11:X28" si="4">IF(R11&gt;0,W11/R11,0)</f>
        <v>9.8315269747366926E-3</v>
      </c>
    </row>
    <row r="12" spans="1:24" s="97" customFormat="1" ht="28.5" customHeight="1" x14ac:dyDescent="0.2">
      <c r="A12" s="124" t="str">
        <f>+'Access-Jun'!A12</f>
        <v>12101</v>
      </c>
      <c r="B12" s="125" t="str">
        <f>+'Access-Jun'!B12</f>
        <v>JUSTICA FEDERAL DE PRIMEIRO GRAU</v>
      </c>
      <c r="C12" s="124" t="str">
        <f>CONCATENATE('Access-Jun'!C12,".",'Access-Jun'!D12)</f>
        <v>02.061</v>
      </c>
      <c r="D12" s="124" t="str">
        <f>CONCATENATE('Access-Jun'!E12,".",'Access-Jun'!G12)</f>
        <v>0033.4257</v>
      </c>
      <c r="E12" s="125" t="str">
        <f>+'Access-Jun'!F12</f>
        <v>PROGRAMA DE GESTAO E MANUTENCAO DO PODER JUDICIARIO</v>
      </c>
      <c r="F12" s="125" t="str">
        <f>+'Access-Jun'!H12</f>
        <v>JULGAMENTO DE CAUSAS NA JUSTICA FEDERAL</v>
      </c>
      <c r="G12" s="124" t="str">
        <f>IF('Access-Jun'!I12="1","F","S")</f>
        <v>F</v>
      </c>
      <c r="H12" s="124" t="str">
        <f>+'Access-Jun'!J12</f>
        <v>1000</v>
      </c>
      <c r="I12" s="125" t="str">
        <f>+'Access-Jun'!K12</f>
        <v>RECURSOS LIVRES DA UNIAO</v>
      </c>
      <c r="J12" s="124" t="str">
        <f>+'Access-Jun'!L12</f>
        <v>3</v>
      </c>
      <c r="K12" s="129"/>
      <c r="L12" s="129"/>
      <c r="M12" s="129"/>
      <c r="N12" s="127">
        <f t="shared" si="0"/>
        <v>0</v>
      </c>
      <c r="O12" s="129">
        <v>0</v>
      </c>
      <c r="P12" s="129">
        <f>'Access-Jun'!M12</f>
        <v>175642735</v>
      </c>
      <c r="Q12" s="129">
        <f>'Access-Jun'!N12-'Access-Jun'!O12</f>
        <v>-125786.96</v>
      </c>
      <c r="R12" s="129">
        <f t="shared" si="1"/>
        <v>175516948.03999999</v>
      </c>
      <c r="S12" s="129">
        <f>'Access-Jun'!P12</f>
        <v>139249491.78999999</v>
      </c>
      <c r="T12" s="130">
        <f t="shared" si="2"/>
        <v>0.79336778211449577</v>
      </c>
      <c r="U12" s="129">
        <f>'Access-Jun'!Q12</f>
        <v>51179005.350000001</v>
      </c>
      <c r="V12" s="130">
        <f t="shared" si="3"/>
        <v>0.29159010523779388</v>
      </c>
      <c r="W12" s="129">
        <f>'Access-Jun'!R12</f>
        <v>47131911.560000002</v>
      </c>
      <c r="X12" s="130">
        <f t="shared" si="4"/>
        <v>0.26853196848693339</v>
      </c>
    </row>
    <row r="13" spans="1:24" s="97" customFormat="1" ht="28.5" customHeight="1" x14ac:dyDescent="0.2">
      <c r="A13" s="124" t="str">
        <f>+'Access-Jun'!A13</f>
        <v>12101</v>
      </c>
      <c r="B13" s="125" t="str">
        <f>+'Access-Jun'!B13</f>
        <v>JUSTICA FEDERAL DE PRIMEIRO GRAU</v>
      </c>
      <c r="C13" s="124" t="str">
        <f>CONCATENATE('Access-Jun'!C13,".",'Access-Jun'!D13)</f>
        <v>02.061</v>
      </c>
      <c r="D13" s="124" t="str">
        <f>CONCATENATE('Access-Jun'!E13,".",'Access-Jun'!G13)</f>
        <v>0033.4257</v>
      </c>
      <c r="E13" s="125" t="str">
        <f>+'Access-Jun'!F13</f>
        <v>PROGRAMA DE GESTAO E MANUTENCAO DO PODER JUDICIARIO</v>
      </c>
      <c r="F13" s="125" t="str">
        <f>+'Access-Jun'!H13</f>
        <v>JULGAMENTO DE CAUSAS NA JUSTICA FEDERAL</v>
      </c>
      <c r="G13" s="124" t="str">
        <f>IF('Access-Jun'!I13="1","F","S")</f>
        <v>F</v>
      </c>
      <c r="H13" s="124" t="str">
        <f>+'Access-Jun'!J13</f>
        <v>1027</v>
      </c>
      <c r="I13" s="125" t="str">
        <f>+'Access-Jun'!K13</f>
        <v>SERV.AFETOS AS ATIVID.ESPECIFICAS DA JUSTICA</v>
      </c>
      <c r="J13" s="124" t="str">
        <f>+'Access-Jun'!L13</f>
        <v>3</v>
      </c>
      <c r="K13" s="129"/>
      <c r="L13" s="129"/>
      <c r="M13" s="129"/>
      <c r="N13" s="127">
        <f t="shared" si="0"/>
        <v>0</v>
      </c>
      <c r="O13" s="129">
        <v>0</v>
      </c>
      <c r="P13" s="129">
        <f>'Access-Jun'!M13</f>
        <v>19290640</v>
      </c>
      <c r="Q13" s="129">
        <f>'Access-Jun'!N13-'Access-Jun'!O13</f>
        <v>0</v>
      </c>
      <c r="R13" s="129">
        <f t="shared" si="1"/>
        <v>19290640</v>
      </c>
      <c r="S13" s="129">
        <f>'Access-Jun'!P13</f>
        <v>11757549.15</v>
      </c>
      <c r="T13" s="130">
        <f t="shared" si="2"/>
        <v>0.6094950271219618</v>
      </c>
      <c r="U13" s="129">
        <f>'Access-Jun'!Q13</f>
        <v>4735867.46</v>
      </c>
      <c r="V13" s="130">
        <f t="shared" si="3"/>
        <v>0.24550079520430634</v>
      </c>
      <c r="W13" s="129">
        <f>'Access-Jun'!R13</f>
        <v>4700350.4000000004</v>
      </c>
      <c r="X13" s="130">
        <f t="shared" si="4"/>
        <v>0.24365964011562086</v>
      </c>
    </row>
    <row r="14" spans="1:24" s="97" customFormat="1" ht="28.5" customHeight="1" x14ac:dyDescent="0.2">
      <c r="A14" s="124" t="str">
        <f>+'Access-Jun'!A14</f>
        <v>12101</v>
      </c>
      <c r="B14" s="125" t="str">
        <f>+'Access-Jun'!B14</f>
        <v>JUSTICA FEDERAL DE PRIMEIRO GRAU</v>
      </c>
      <c r="C14" s="124" t="str">
        <f>CONCATENATE('Access-Jun'!C14,".",'Access-Jun'!D14)</f>
        <v>02.122</v>
      </c>
      <c r="D14" s="124" t="str">
        <f>CONCATENATE('Access-Jun'!E14,".",'Access-Jun'!G14)</f>
        <v>0033.20TP</v>
      </c>
      <c r="E14" s="125" t="str">
        <f>+'Access-Jun'!F14</f>
        <v>PROGRAMA DE GESTAO E MANUTENCAO DO PODER JUDICIARIO</v>
      </c>
      <c r="F14" s="125" t="str">
        <f>+'Access-Jun'!H14</f>
        <v>ATIVOS CIVIS DA UNIAO</v>
      </c>
      <c r="G14" s="124" t="str">
        <f>IF('Access-Jun'!I14="1","F","S")</f>
        <v>F</v>
      </c>
      <c r="H14" s="124" t="str">
        <f>+'Access-Jun'!J14</f>
        <v>1000</v>
      </c>
      <c r="I14" s="125" t="str">
        <f>+'Access-Jun'!K14</f>
        <v>RECURSOS LIVRES DA UNIAO</v>
      </c>
      <c r="J14" s="124" t="str">
        <f>+'Access-Jun'!L14</f>
        <v>1</v>
      </c>
      <c r="K14" s="129"/>
      <c r="L14" s="129"/>
      <c r="M14" s="129"/>
      <c r="N14" s="127">
        <f t="shared" si="0"/>
        <v>0</v>
      </c>
      <c r="O14" s="129">
        <v>0</v>
      </c>
      <c r="P14" s="129">
        <f>'Access-Jun'!M14</f>
        <v>637955267.20000005</v>
      </c>
      <c r="Q14" s="129">
        <f>'Access-Jun'!N14-'Access-Jun'!O14</f>
        <v>0</v>
      </c>
      <c r="R14" s="129">
        <f t="shared" si="1"/>
        <v>637955267.20000005</v>
      </c>
      <c r="S14" s="129">
        <f>'Access-Jun'!P14</f>
        <v>637955267.20000005</v>
      </c>
      <c r="T14" s="130">
        <f t="shared" si="2"/>
        <v>1</v>
      </c>
      <c r="U14" s="129">
        <f>'Access-Jun'!Q14</f>
        <v>637676699.13999999</v>
      </c>
      <c r="V14" s="130">
        <f t="shared" si="3"/>
        <v>0.99956334233084598</v>
      </c>
      <c r="W14" s="129">
        <f>'Access-Jun'!R14</f>
        <v>613092311.01999998</v>
      </c>
      <c r="X14" s="130">
        <f t="shared" si="4"/>
        <v>0.96102711669875518</v>
      </c>
    </row>
    <row r="15" spans="1:24" s="97" customFormat="1" ht="28.5" customHeight="1" x14ac:dyDescent="0.2">
      <c r="A15" s="124" t="str">
        <f>+'Access-Jun'!A15</f>
        <v>12101</v>
      </c>
      <c r="B15" s="125" t="str">
        <f>+'Access-Jun'!B15</f>
        <v>JUSTICA FEDERAL DE PRIMEIRO GRAU</v>
      </c>
      <c r="C15" s="124" t="str">
        <f>CONCATENATE('Access-Jun'!C15,".",'Access-Jun'!D15)</f>
        <v>02.122</v>
      </c>
      <c r="D15" s="124" t="str">
        <f>CONCATENATE('Access-Jun'!E15,".",'Access-Jun'!G15)</f>
        <v>0033.216H</v>
      </c>
      <c r="E15" s="125" t="str">
        <f>+'Access-Jun'!F15</f>
        <v>PROGRAMA DE GESTAO E MANUTENCAO DO PODER JUDICIARIO</v>
      </c>
      <c r="F15" s="125" t="str">
        <f>+'Access-Jun'!H15</f>
        <v>AJUDA DE CUSTO PARA MORADIA OU AUXILIO-MORADIA A AGENTES PUB</v>
      </c>
      <c r="G15" s="124" t="str">
        <f>IF('Access-Jun'!I15="1","F","S")</f>
        <v>F</v>
      </c>
      <c r="H15" s="124" t="str">
        <f>+'Access-Jun'!J15</f>
        <v>1000</v>
      </c>
      <c r="I15" s="125" t="str">
        <f>+'Access-Jun'!K15</f>
        <v>RECURSOS LIVRES DA UNIAO</v>
      </c>
      <c r="J15" s="124" t="str">
        <f>+'Access-Jun'!L15</f>
        <v>3</v>
      </c>
      <c r="K15" s="127"/>
      <c r="L15" s="127"/>
      <c r="M15" s="127"/>
      <c r="N15" s="127">
        <f t="shared" si="0"/>
        <v>0</v>
      </c>
      <c r="O15" s="127">
        <v>0</v>
      </c>
      <c r="P15" s="129">
        <f>'Access-Jun'!M15</f>
        <v>203592</v>
      </c>
      <c r="Q15" s="129">
        <f>'Access-Jun'!N15-'Access-Jun'!O15</f>
        <v>0</v>
      </c>
      <c r="R15" s="129">
        <f t="shared" si="1"/>
        <v>203592</v>
      </c>
      <c r="S15" s="129">
        <f>'Access-Jun'!P15</f>
        <v>143712</v>
      </c>
      <c r="T15" s="130">
        <f t="shared" si="2"/>
        <v>0.70588235294117652</v>
      </c>
      <c r="U15" s="129">
        <f>'Access-Jun'!Q15</f>
        <v>39369.839999999997</v>
      </c>
      <c r="V15" s="130">
        <f t="shared" si="3"/>
        <v>0.19337616409289166</v>
      </c>
      <c r="W15" s="129">
        <f>'Access-Jun'!R15</f>
        <v>39369.839999999997</v>
      </c>
      <c r="X15" s="130">
        <f t="shared" si="4"/>
        <v>0.19337616409289166</v>
      </c>
    </row>
    <row r="16" spans="1:24" s="97" customFormat="1" ht="28.5" customHeight="1" x14ac:dyDescent="0.2">
      <c r="A16" s="124" t="str">
        <f>+'Access-Jun'!A16</f>
        <v>12101</v>
      </c>
      <c r="B16" s="125" t="str">
        <f>+'Access-Jun'!B16</f>
        <v>JUSTICA FEDERAL DE PRIMEIRO GRAU</v>
      </c>
      <c r="C16" s="124" t="str">
        <f>CONCATENATE('Access-Jun'!C16,".",'Access-Jun'!D16)</f>
        <v>02.122</v>
      </c>
      <c r="D16" s="124" t="str">
        <f>CONCATENATE('Access-Jun'!E16,".",'Access-Jun'!G16)</f>
        <v>0033.219Z</v>
      </c>
      <c r="E16" s="125" t="str">
        <f>+'Access-Jun'!F16</f>
        <v>PROGRAMA DE GESTAO E MANUTENCAO DO PODER JUDICIARIO</v>
      </c>
      <c r="F16" s="125" t="str">
        <f>+'Access-Jun'!H16</f>
        <v>CONSERVACAO E RECUPERACAO DE ATIVOS DE INFRAESTRUTURA DA UNI</v>
      </c>
      <c r="G16" s="124" t="str">
        <f>IF('Access-Jun'!I16="1","F","S")</f>
        <v>F</v>
      </c>
      <c r="H16" s="124" t="str">
        <f>+'Access-Jun'!J16</f>
        <v>1000</v>
      </c>
      <c r="I16" s="125" t="str">
        <f>+'Access-Jun'!K16</f>
        <v>RECURSOS LIVRES DA UNIAO</v>
      </c>
      <c r="J16" s="124" t="str">
        <f>+'Access-Jun'!L16</f>
        <v>4</v>
      </c>
      <c r="K16" s="129"/>
      <c r="L16" s="129"/>
      <c r="M16" s="129"/>
      <c r="N16" s="127">
        <f t="shared" si="0"/>
        <v>0</v>
      </c>
      <c r="O16" s="129">
        <v>0</v>
      </c>
      <c r="P16" s="129">
        <f>'Access-Jun'!M16</f>
        <v>19279083</v>
      </c>
      <c r="Q16" s="129">
        <f>'Access-Jun'!N16-'Access-Jun'!O16</f>
        <v>0</v>
      </c>
      <c r="R16" s="129">
        <f t="shared" si="1"/>
        <v>19279083</v>
      </c>
      <c r="S16" s="129">
        <f>'Access-Jun'!P16</f>
        <v>5648.54</v>
      </c>
      <c r="T16" s="130">
        <f t="shared" si="2"/>
        <v>2.9298800155588313E-4</v>
      </c>
      <c r="U16" s="129">
        <f>'Access-Jun'!Q16</f>
        <v>0</v>
      </c>
      <c r="V16" s="130">
        <f t="shared" si="3"/>
        <v>0</v>
      </c>
      <c r="W16" s="129">
        <f>'Access-Jun'!R16</f>
        <v>0</v>
      </c>
      <c r="X16" s="130">
        <f t="shared" si="4"/>
        <v>0</v>
      </c>
    </row>
    <row r="17" spans="1:24" s="97" customFormat="1" ht="28.5" customHeight="1" x14ac:dyDescent="0.2">
      <c r="A17" s="124" t="str">
        <f>+'Access-Jun'!A17</f>
        <v>12101</v>
      </c>
      <c r="B17" s="125" t="str">
        <f>+'Access-Jun'!B17</f>
        <v>JUSTICA FEDERAL DE PRIMEIRO GRAU</v>
      </c>
      <c r="C17" s="124" t="str">
        <f>CONCATENATE('Access-Jun'!C17,".",'Access-Jun'!D17)</f>
        <v>02.331</v>
      </c>
      <c r="D17" s="124" t="str">
        <f>CONCATENATE('Access-Jun'!E17,".",'Access-Jun'!G17)</f>
        <v>0033.2004</v>
      </c>
      <c r="E17" s="125" t="str">
        <f>+'Access-Jun'!F17</f>
        <v>PROGRAMA DE GESTAO E MANUTENCAO DO PODER JUDICIARIO</v>
      </c>
      <c r="F17" s="125" t="str">
        <f>+'Access-Jun'!H17</f>
        <v>ASSISTENCIA MEDICA E ODONTOLOGICA AOS SERVIDORES CIVIS, EMPR</v>
      </c>
      <c r="G17" s="124" t="str">
        <f>IF('Access-Jun'!I17="1","F","S")</f>
        <v>F</v>
      </c>
      <c r="H17" s="124" t="str">
        <f>+'Access-Jun'!J17</f>
        <v>1000</v>
      </c>
      <c r="I17" s="125" t="str">
        <f>+'Access-Jun'!K17</f>
        <v>RECURSOS LIVRES DA UNIAO</v>
      </c>
      <c r="J17" s="124" t="str">
        <f>+'Access-Jun'!L17</f>
        <v>4</v>
      </c>
      <c r="K17" s="129"/>
      <c r="L17" s="129"/>
      <c r="M17" s="129"/>
      <c r="N17" s="127">
        <f t="shared" si="0"/>
        <v>0</v>
      </c>
      <c r="O17" s="129">
        <v>0</v>
      </c>
      <c r="P17" s="129">
        <f>'Access-Jun'!M17</f>
        <v>3000</v>
      </c>
      <c r="Q17" s="129">
        <f>'Access-Jun'!N17-'Access-Jun'!O17</f>
        <v>0</v>
      </c>
      <c r="R17" s="129">
        <f t="shared" si="1"/>
        <v>3000</v>
      </c>
      <c r="S17" s="129">
        <f>'Access-Jun'!P17</f>
        <v>0</v>
      </c>
      <c r="T17" s="130">
        <f t="shared" si="2"/>
        <v>0</v>
      </c>
      <c r="U17" s="129">
        <f>'Access-Jun'!Q17</f>
        <v>0</v>
      </c>
      <c r="V17" s="130">
        <f t="shared" si="3"/>
        <v>0</v>
      </c>
      <c r="W17" s="129">
        <f>'Access-Jun'!R17</f>
        <v>0</v>
      </c>
      <c r="X17" s="130">
        <f t="shared" si="4"/>
        <v>0</v>
      </c>
    </row>
    <row r="18" spans="1:24" s="97" customFormat="1" ht="28.5" customHeight="1" x14ac:dyDescent="0.2">
      <c r="A18" s="124" t="str">
        <f>+'Access-Jun'!A18</f>
        <v>12101</v>
      </c>
      <c r="B18" s="125" t="str">
        <f>+'Access-Jun'!B18</f>
        <v>JUSTICA FEDERAL DE PRIMEIRO GRAU</v>
      </c>
      <c r="C18" s="124" t="str">
        <f>CONCATENATE('Access-Jun'!C18,".",'Access-Jun'!D18)</f>
        <v>02.331</v>
      </c>
      <c r="D18" s="124" t="str">
        <f>CONCATENATE('Access-Jun'!E18,".",'Access-Jun'!G18)</f>
        <v>0033.2004</v>
      </c>
      <c r="E18" s="125" t="str">
        <f>+'Access-Jun'!F18</f>
        <v>PROGRAMA DE GESTAO E MANUTENCAO DO PODER JUDICIARIO</v>
      </c>
      <c r="F18" s="125" t="str">
        <f>+'Access-Jun'!H18</f>
        <v>ASSISTENCIA MEDICA E ODONTOLOGICA AOS SERVIDORES CIVIS, EMPR</v>
      </c>
      <c r="G18" s="124" t="str">
        <f>IF('Access-Jun'!I18="1","F","S")</f>
        <v>F</v>
      </c>
      <c r="H18" s="124" t="str">
        <f>+'Access-Jun'!J18</f>
        <v>1000</v>
      </c>
      <c r="I18" s="125" t="str">
        <f>+'Access-Jun'!K18</f>
        <v>RECURSOS LIVRES DA UNIAO</v>
      </c>
      <c r="J18" s="124" t="str">
        <f>+'Access-Jun'!L18</f>
        <v>3</v>
      </c>
      <c r="K18" s="129"/>
      <c r="L18" s="129"/>
      <c r="M18" s="129"/>
      <c r="N18" s="127">
        <f t="shared" si="0"/>
        <v>0</v>
      </c>
      <c r="O18" s="129">
        <v>0</v>
      </c>
      <c r="P18" s="129">
        <f>'Access-Jun'!M18</f>
        <v>90553591</v>
      </c>
      <c r="Q18" s="129">
        <f>'Access-Jun'!N18-'Access-Jun'!O18</f>
        <v>0</v>
      </c>
      <c r="R18" s="129">
        <f t="shared" si="1"/>
        <v>90553591</v>
      </c>
      <c r="S18" s="129">
        <f>'Access-Jun'!P18</f>
        <v>83415834.239999995</v>
      </c>
      <c r="T18" s="130">
        <f t="shared" si="2"/>
        <v>0.92117643617247602</v>
      </c>
      <c r="U18" s="129">
        <f>'Access-Jun'!Q18</f>
        <v>36115347.450000003</v>
      </c>
      <c r="V18" s="130">
        <f t="shared" si="3"/>
        <v>0.39882844016644248</v>
      </c>
      <c r="W18" s="129">
        <f>'Access-Jun'!R18</f>
        <v>29252309.149999999</v>
      </c>
      <c r="X18" s="130">
        <f t="shared" si="4"/>
        <v>0.32303864294017892</v>
      </c>
    </row>
    <row r="19" spans="1:24" s="97" customFormat="1" ht="28.5" customHeight="1" x14ac:dyDescent="0.2">
      <c r="A19" s="124" t="str">
        <f>+'Access-Jun'!A19</f>
        <v>12101</v>
      </c>
      <c r="B19" s="125" t="str">
        <f>+'Access-Jun'!B19</f>
        <v>JUSTICA FEDERAL DE PRIMEIRO GRAU</v>
      </c>
      <c r="C19" s="124" t="str">
        <f>CONCATENATE('Access-Jun'!C19,".",'Access-Jun'!D19)</f>
        <v>02.331</v>
      </c>
      <c r="D19" s="124" t="str">
        <f>CONCATENATE('Access-Jun'!E19,".",'Access-Jun'!G19)</f>
        <v>0033.212B</v>
      </c>
      <c r="E19" s="125" t="str">
        <f>+'Access-Jun'!F19</f>
        <v>PROGRAMA DE GESTAO E MANUTENCAO DO PODER JUDICIARIO</v>
      </c>
      <c r="F19" s="125" t="str">
        <f>+'Access-Jun'!H19</f>
        <v>BENEFICIOS OBRIGATORIOS AOS SERVIDORES CIVIS, EMPREGADOS, MI</v>
      </c>
      <c r="G19" s="124" t="str">
        <f>IF('Access-Jun'!I19="1","F","S")</f>
        <v>F</v>
      </c>
      <c r="H19" s="124" t="str">
        <f>+'Access-Jun'!J19</f>
        <v>1000</v>
      </c>
      <c r="I19" s="125" t="str">
        <f>+'Access-Jun'!K19</f>
        <v>RECURSOS LIVRES DA UNIAO</v>
      </c>
      <c r="J19" s="124" t="str">
        <f>+'Access-Jun'!L19</f>
        <v>3</v>
      </c>
      <c r="K19" s="129"/>
      <c r="L19" s="129"/>
      <c r="M19" s="129"/>
      <c r="N19" s="127">
        <f t="shared" si="0"/>
        <v>0</v>
      </c>
      <c r="O19" s="129">
        <v>0</v>
      </c>
      <c r="P19" s="129">
        <f>'Access-Jun'!M19</f>
        <v>70430631.620000005</v>
      </c>
      <c r="Q19" s="129">
        <f>'Access-Jun'!N19-'Access-Jun'!O19</f>
        <v>0</v>
      </c>
      <c r="R19" s="129">
        <f t="shared" si="1"/>
        <v>70430631.620000005</v>
      </c>
      <c r="S19" s="129">
        <f>'Access-Jun'!P19</f>
        <v>70022876.430000007</v>
      </c>
      <c r="T19" s="130">
        <f t="shared" si="2"/>
        <v>0.99421054191023028</v>
      </c>
      <c r="U19" s="129">
        <f>'Access-Jun'!Q19</f>
        <v>41127140.810000002</v>
      </c>
      <c r="V19" s="130">
        <f t="shared" si="3"/>
        <v>0.58393826470130983</v>
      </c>
      <c r="W19" s="129">
        <f>'Access-Jun'!R19</f>
        <v>41127140.810000002</v>
      </c>
      <c r="X19" s="130">
        <f t="shared" si="4"/>
        <v>0.58393826470130983</v>
      </c>
    </row>
    <row r="20" spans="1:24" s="97" customFormat="1" ht="28.5" customHeight="1" x14ac:dyDescent="0.2">
      <c r="A20" s="124" t="str">
        <f>+'Access-Jun'!A20</f>
        <v>12101</v>
      </c>
      <c r="B20" s="125" t="str">
        <f>+'Access-Jun'!B20</f>
        <v>JUSTICA FEDERAL DE PRIMEIRO GRAU</v>
      </c>
      <c r="C20" s="124" t="str">
        <f>CONCATENATE('Access-Jun'!C20,".",'Access-Jun'!D20)</f>
        <v>02.846</v>
      </c>
      <c r="D20" s="124" t="str">
        <f>CONCATENATE('Access-Jun'!E20,".",'Access-Jun'!G20)</f>
        <v>0033.09HB</v>
      </c>
      <c r="E20" s="125" t="str">
        <f>+'Access-Jun'!F20</f>
        <v>PROGRAMA DE GESTAO E MANUTENCAO DO PODER JUDICIARIO</v>
      </c>
      <c r="F20" s="125" t="str">
        <f>+'Access-Jun'!H20</f>
        <v>CONTRIBUICAO DA UNIAO, DE SUAS AUTARQUIAS E FUNDACOES PARA O</v>
      </c>
      <c r="G20" s="124" t="str">
        <f>IF('Access-Jun'!I20="1","F","S")</f>
        <v>F</v>
      </c>
      <c r="H20" s="124" t="str">
        <f>+'Access-Jun'!J20</f>
        <v>1000</v>
      </c>
      <c r="I20" s="125" t="str">
        <f>+'Access-Jun'!K20</f>
        <v>RECURSOS LIVRES DA UNIAO</v>
      </c>
      <c r="J20" s="124" t="str">
        <f>+'Access-Jun'!L20</f>
        <v>1</v>
      </c>
      <c r="K20" s="129"/>
      <c r="L20" s="129"/>
      <c r="M20" s="129"/>
      <c r="N20" s="127">
        <f t="shared" si="0"/>
        <v>0</v>
      </c>
      <c r="O20" s="129">
        <v>0</v>
      </c>
      <c r="P20" s="129">
        <f>'Access-Jun'!M20</f>
        <v>110192015.06</v>
      </c>
      <c r="Q20" s="129">
        <f>'Access-Jun'!N20-'Access-Jun'!O20</f>
        <v>0</v>
      </c>
      <c r="R20" s="129">
        <f t="shared" si="1"/>
        <v>110192015.06</v>
      </c>
      <c r="S20" s="129">
        <f>'Access-Jun'!P20</f>
        <v>110192015.06</v>
      </c>
      <c r="T20" s="130">
        <f t="shared" si="2"/>
        <v>1</v>
      </c>
      <c r="U20" s="129">
        <f>'Access-Jun'!Q20</f>
        <v>110192015.06</v>
      </c>
      <c r="V20" s="130">
        <f t="shared" si="3"/>
        <v>1</v>
      </c>
      <c r="W20" s="129">
        <f>'Access-Jun'!R20</f>
        <v>110192015.06</v>
      </c>
      <c r="X20" s="130">
        <f t="shared" si="4"/>
        <v>1</v>
      </c>
    </row>
    <row r="21" spans="1:24" s="97" customFormat="1" ht="28.5" customHeight="1" x14ac:dyDescent="0.2">
      <c r="A21" s="124" t="str">
        <f>+'Access-Jun'!A21</f>
        <v>12101</v>
      </c>
      <c r="B21" s="125" t="str">
        <f>+'Access-Jun'!B21</f>
        <v>JUSTICA FEDERAL DE PRIMEIRO GRAU</v>
      </c>
      <c r="C21" s="124" t="str">
        <f>CONCATENATE('Access-Jun'!C21,".",'Access-Jun'!D21)</f>
        <v>09.272</v>
      </c>
      <c r="D21" s="124" t="str">
        <f>CONCATENATE('Access-Jun'!E21,".",'Access-Jun'!G21)</f>
        <v>0033.0181</v>
      </c>
      <c r="E21" s="125" t="str">
        <f>+'Access-Jun'!F21</f>
        <v>PROGRAMA DE GESTAO E MANUTENCAO DO PODER JUDICIARIO</v>
      </c>
      <c r="F21" s="125" t="str">
        <f>+'Access-Jun'!H21</f>
        <v>APOSENTADORIAS E PENSOES CIVIS DA UNIAO</v>
      </c>
      <c r="G21" s="124" t="str">
        <f>IF('Access-Jun'!I21="1","F","S")</f>
        <v>S</v>
      </c>
      <c r="H21" s="124" t="str">
        <f>+'Access-Jun'!J21</f>
        <v>1056</v>
      </c>
      <c r="I21" s="125" t="str">
        <f>+'Access-Jun'!K21</f>
        <v>BENEFICIOS DO RPPS DA UNIAO</v>
      </c>
      <c r="J21" s="124" t="str">
        <f>+'Access-Jun'!L21</f>
        <v>1</v>
      </c>
      <c r="K21" s="129"/>
      <c r="L21" s="129"/>
      <c r="M21" s="129"/>
      <c r="N21" s="127">
        <f t="shared" si="0"/>
        <v>0</v>
      </c>
      <c r="O21" s="129">
        <v>0</v>
      </c>
      <c r="P21" s="129">
        <f>'Access-Jun'!M21</f>
        <v>165857678.5</v>
      </c>
      <c r="Q21" s="129">
        <f>'Access-Jun'!N21-'Access-Jun'!O21</f>
        <v>0</v>
      </c>
      <c r="R21" s="129">
        <f t="shared" si="1"/>
        <v>165857678.5</v>
      </c>
      <c r="S21" s="129">
        <f>'Access-Jun'!P21</f>
        <v>165857678.5</v>
      </c>
      <c r="T21" s="130">
        <f t="shared" si="2"/>
        <v>1</v>
      </c>
      <c r="U21" s="129">
        <f>'Access-Jun'!Q21</f>
        <v>165717270.30000001</v>
      </c>
      <c r="V21" s="130">
        <f t="shared" si="3"/>
        <v>0.99915344166595221</v>
      </c>
      <c r="W21" s="129">
        <f>'Access-Jun'!R21</f>
        <v>159045358.88</v>
      </c>
      <c r="X21" s="130">
        <f t="shared" si="4"/>
        <v>0.95892671547310959</v>
      </c>
    </row>
    <row r="22" spans="1:24" s="97" customFormat="1" ht="28.5" customHeight="1" x14ac:dyDescent="0.2">
      <c r="A22" s="124" t="str">
        <f>+'Access-Jun'!A22</f>
        <v>12101</v>
      </c>
      <c r="B22" s="125" t="str">
        <f>+'Access-Jun'!B22</f>
        <v>JUSTICA FEDERAL DE PRIMEIRO GRAU</v>
      </c>
      <c r="C22" s="124" t="str">
        <f>CONCATENATE('Access-Jun'!C22,".",'Access-Jun'!D22)</f>
        <v>28.846</v>
      </c>
      <c r="D22" s="124" t="str">
        <f>CONCATENATE('Access-Jun'!E22,".",'Access-Jun'!G22)</f>
        <v>0909.00S6</v>
      </c>
      <c r="E22" s="125" t="str">
        <f>+'Access-Jun'!F22</f>
        <v>OPERACOES ESPECIAIS: OUTROS ENCARGOS ESPECIAIS</v>
      </c>
      <c r="F22" s="125" t="str">
        <f>+'Access-Jun'!H22</f>
        <v>BENEFICIO ESPECIAL - LEI N. 12.618, DE 2012</v>
      </c>
      <c r="G22" s="124" t="str">
        <f>IF('Access-Jun'!I22="1","F","S")</f>
        <v>F</v>
      </c>
      <c r="H22" s="124" t="str">
        <f>+'Access-Jun'!J22</f>
        <v>1000</v>
      </c>
      <c r="I22" s="125" t="str">
        <f>+'Access-Jun'!K22</f>
        <v>RECURSOS LIVRES DA UNIAO</v>
      </c>
      <c r="J22" s="124" t="str">
        <f>+'Access-Jun'!L22</f>
        <v>1</v>
      </c>
      <c r="K22" s="129"/>
      <c r="L22" s="129"/>
      <c r="M22" s="129"/>
      <c r="N22" s="127">
        <f t="shared" si="0"/>
        <v>0</v>
      </c>
      <c r="O22" s="129">
        <v>0</v>
      </c>
      <c r="P22" s="129">
        <f>'Access-Jun'!M22</f>
        <v>824068.29</v>
      </c>
      <c r="Q22" s="129">
        <f>'Access-Jun'!N22-'Access-Jun'!O22</f>
        <v>0</v>
      </c>
      <c r="R22" s="129">
        <f t="shared" si="1"/>
        <v>824068.29</v>
      </c>
      <c r="S22" s="129">
        <f>'Access-Jun'!P22</f>
        <v>824068.29</v>
      </c>
      <c r="T22" s="130">
        <f t="shared" si="2"/>
        <v>1</v>
      </c>
      <c r="U22" s="129">
        <f>'Access-Jun'!Q22</f>
        <v>824068.29</v>
      </c>
      <c r="V22" s="130">
        <f t="shared" si="3"/>
        <v>1</v>
      </c>
      <c r="W22" s="129">
        <f>'Access-Jun'!R22</f>
        <v>824068.29</v>
      </c>
      <c r="X22" s="130">
        <f t="shared" si="4"/>
        <v>1</v>
      </c>
    </row>
    <row r="23" spans="1:24" s="97" customFormat="1" ht="28.5" customHeight="1" x14ac:dyDescent="0.2">
      <c r="A23" s="124" t="str">
        <f>+'Access-Jun'!A23</f>
        <v>12104</v>
      </c>
      <c r="B23" s="125" t="str">
        <f>+'Access-Jun'!B23</f>
        <v>TRIBUNAL REGIONAL FEDERAL DA 3A. REGIAO</v>
      </c>
      <c r="C23" s="124" t="str">
        <f>CONCATENATE('Access-Jun'!C23,".",'Access-Jun'!D23)</f>
        <v>02.061</v>
      </c>
      <c r="D23" s="124" t="str">
        <f>CONCATENATE('Access-Jun'!E23,".",'Access-Jun'!G23)</f>
        <v>0033.4257</v>
      </c>
      <c r="E23" s="125" t="str">
        <f>+'Access-Jun'!F23</f>
        <v>PROGRAMA DE GESTAO E MANUTENCAO DO PODER JUDICIARIO</v>
      </c>
      <c r="F23" s="125" t="str">
        <f>+'Access-Jun'!H23</f>
        <v>JULGAMENTO DE CAUSAS NA JUSTICA FEDERAL</v>
      </c>
      <c r="G23" s="124" t="str">
        <f>IF('Access-Jun'!I23="1","F","S")</f>
        <v>F</v>
      </c>
      <c r="H23" s="124" t="str">
        <f>+'Access-Jun'!J23</f>
        <v>1000</v>
      </c>
      <c r="I23" s="125" t="str">
        <f>+'Access-Jun'!K23</f>
        <v>RECURSOS LIVRES DA UNIAO</v>
      </c>
      <c r="J23" s="124" t="str">
        <f>+'Access-Jun'!L23</f>
        <v>3</v>
      </c>
      <c r="K23" s="129"/>
      <c r="L23" s="129"/>
      <c r="M23" s="129"/>
      <c r="N23" s="127">
        <f t="shared" si="0"/>
        <v>0</v>
      </c>
      <c r="O23" s="129">
        <v>0</v>
      </c>
      <c r="P23" s="129">
        <f>'Access-Jun'!M23</f>
        <v>679059</v>
      </c>
      <c r="Q23" s="129">
        <f>'Access-Jun'!N23-'Access-Jun'!O23</f>
        <v>0</v>
      </c>
      <c r="R23" s="129">
        <f t="shared" si="1"/>
        <v>679059</v>
      </c>
      <c r="S23" s="129">
        <f>'Access-Jun'!P23</f>
        <v>679059</v>
      </c>
      <c r="T23" s="130">
        <f t="shared" si="2"/>
        <v>1</v>
      </c>
      <c r="U23" s="129">
        <f>'Access-Jun'!Q23</f>
        <v>0</v>
      </c>
      <c r="V23" s="130">
        <f t="shared" si="3"/>
        <v>0</v>
      </c>
      <c r="W23" s="129">
        <f>'Access-Jun'!R23</f>
        <v>0</v>
      </c>
      <c r="X23" s="130">
        <f t="shared" si="4"/>
        <v>0</v>
      </c>
    </row>
    <row r="24" spans="1:24" s="97" customFormat="1" ht="28.5" customHeight="1" x14ac:dyDescent="0.2">
      <c r="A24" s="124" t="str">
        <f>+'Access-Jun'!A24</f>
        <v>14102</v>
      </c>
      <c r="B24" s="125" t="str">
        <f>+'Access-Jun'!B24</f>
        <v>TRIBUNAL REGIONAL ELEITORAL DO ACRE</v>
      </c>
      <c r="C24" s="124" t="str">
        <f>CONCATENATE('Access-Jun'!C24,".",'Access-Jun'!D24)</f>
        <v>02.122</v>
      </c>
      <c r="D24" s="124" t="str">
        <f>CONCATENATE('Access-Jun'!E24,".",'Access-Jun'!G24)</f>
        <v>0033.20GP</v>
      </c>
      <c r="E24" s="125" t="str">
        <f>+'Access-Jun'!F24</f>
        <v>PROGRAMA DE GESTAO E MANUTENCAO DO PODER JUDICIARIO</v>
      </c>
      <c r="F24" s="125" t="str">
        <f>+'Access-Jun'!H24</f>
        <v>JULGAMENTO DE CAUSAS E GESTAO ADMINISTRATIVA NA JUSTICA ELEI</v>
      </c>
      <c r="G24" s="124" t="str">
        <f>IF('Access-Jun'!I24="1","F","S")</f>
        <v>F</v>
      </c>
      <c r="H24" s="124" t="str">
        <f>+'Access-Jun'!J24</f>
        <v>1000</v>
      </c>
      <c r="I24" s="125" t="str">
        <f>+'Access-Jun'!K24</f>
        <v>RECURSOS LIVRES DA UNIAO</v>
      </c>
      <c r="J24" s="124" t="str">
        <f>+'Access-Jun'!L24</f>
        <v>3</v>
      </c>
      <c r="K24" s="129"/>
      <c r="L24" s="129"/>
      <c r="M24" s="129"/>
      <c r="N24" s="127">
        <f t="shared" si="0"/>
        <v>0</v>
      </c>
      <c r="O24" s="129">
        <v>0</v>
      </c>
      <c r="P24" s="129">
        <f>'Access-Jun'!M24</f>
        <v>0</v>
      </c>
      <c r="Q24" s="129">
        <f>'Access-Jun'!N24-'Access-Jun'!O24</f>
        <v>10724.6</v>
      </c>
      <c r="R24" s="129">
        <f t="shared" si="1"/>
        <v>10724.6</v>
      </c>
      <c r="S24" s="129">
        <f>'Access-Jun'!P24</f>
        <v>10724.6</v>
      </c>
      <c r="T24" s="130">
        <f t="shared" si="2"/>
        <v>1</v>
      </c>
      <c r="U24" s="129">
        <f>'Access-Jun'!Q24</f>
        <v>10724.6</v>
      </c>
      <c r="V24" s="130">
        <f t="shared" si="3"/>
        <v>1</v>
      </c>
      <c r="W24" s="129">
        <f>'Access-Jun'!R24</f>
        <v>10724.6</v>
      </c>
      <c r="X24" s="130">
        <f t="shared" si="4"/>
        <v>1</v>
      </c>
    </row>
    <row r="25" spans="1:24" s="97" customFormat="1" ht="28.5" customHeight="1" x14ac:dyDescent="0.2">
      <c r="A25" s="124" t="str">
        <f>+'Access-Jun'!A25</f>
        <v>33201</v>
      </c>
      <c r="B25" s="125" t="str">
        <f>+'Access-Jun'!B25</f>
        <v>INSTITUTO NACIONAL DO SEGURO SOCIAL</v>
      </c>
      <c r="C25" s="124" t="str">
        <f>CONCATENATE('Access-Jun'!C25,".",'Access-Jun'!D25)</f>
        <v>28.846</v>
      </c>
      <c r="D25" s="124" t="str">
        <f>CONCATENATE('Access-Jun'!E25,".",'Access-Jun'!G25)</f>
        <v>0901.00SA</v>
      </c>
      <c r="E25" s="125" t="str">
        <f>+'Access-Jun'!F25</f>
        <v>OPERACOES ESPECIAIS: CUMPRIMENTO DE SENTENCAS JUDICIAIS</v>
      </c>
      <c r="F25" s="125" t="str">
        <f>+'Access-Jun'!H25</f>
        <v>PAGAMENTO DE HONORARIOS PERICIAIS NAS ACOES EM QUE O INSS FI</v>
      </c>
      <c r="G25" s="124" t="str">
        <f>IF('Access-Jun'!I25="1","F","S")</f>
        <v>S</v>
      </c>
      <c r="H25" s="124" t="str">
        <f>+'Access-Jun'!J25</f>
        <v>1000</v>
      </c>
      <c r="I25" s="125" t="str">
        <f>+'Access-Jun'!K25</f>
        <v>RECURSOS LIVRES DA UNIAO</v>
      </c>
      <c r="J25" s="124" t="str">
        <f>+'Access-Jun'!L25</f>
        <v>3</v>
      </c>
      <c r="K25" s="129"/>
      <c r="L25" s="129"/>
      <c r="M25" s="129"/>
      <c r="N25" s="127">
        <f t="shared" si="0"/>
        <v>0</v>
      </c>
      <c r="O25" s="129">
        <v>0</v>
      </c>
      <c r="P25" s="129">
        <f>'Access-Jun'!M25</f>
        <v>25233536</v>
      </c>
      <c r="Q25" s="129">
        <f>'Access-Jun'!N25-'Access-Jun'!O25</f>
        <v>0</v>
      </c>
      <c r="R25" s="129">
        <f t="shared" si="1"/>
        <v>25233536</v>
      </c>
      <c r="S25" s="129">
        <f>'Access-Jun'!P25</f>
        <v>25212684.66</v>
      </c>
      <c r="T25" s="130">
        <f t="shared" si="2"/>
        <v>0.9991736655536505</v>
      </c>
      <c r="U25" s="129">
        <f>'Access-Jun'!Q25</f>
        <v>25194227.879999999</v>
      </c>
      <c r="V25" s="130">
        <f t="shared" si="3"/>
        <v>0.99844222704261498</v>
      </c>
      <c r="W25" s="129">
        <f>'Access-Jun'!R25</f>
        <v>23543216.789999999</v>
      </c>
      <c r="X25" s="130">
        <f t="shared" si="4"/>
        <v>0.93301298676491473</v>
      </c>
    </row>
    <row r="26" spans="1:24" s="97" customFormat="1" ht="28.5" customHeight="1" x14ac:dyDescent="0.2">
      <c r="A26" s="124" t="str">
        <f>+'Access-Jun'!A26</f>
        <v>34101</v>
      </c>
      <c r="B26" s="125" t="str">
        <f>+'Access-Jun'!B26</f>
        <v>MINISTERIO PUBLICO FEDERAL</v>
      </c>
      <c r="C26" s="124" t="str">
        <f>CONCATENATE('Access-Jun'!C26,".",'Access-Jun'!D26)</f>
        <v>03.062</v>
      </c>
      <c r="D26" s="124" t="str">
        <f>CONCATENATE('Access-Jun'!E26,".",'Access-Jun'!G26)</f>
        <v>0031.4264</v>
      </c>
      <c r="E26" s="125" t="str">
        <f>+'Access-Jun'!F26</f>
        <v>PROGRAMA DE GESTAO E MANUTENCAO DO MINISTERIO PUBLICO</v>
      </c>
      <c r="F26" s="125" t="str">
        <f>+'Access-Jun'!H26</f>
        <v>DEFESA DO INTERESSE PUBLICO NO PROCESSO JUDICIARIO - MINISTE</v>
      </c>
      <c r="G26" s="124" t="str">
        <f>IF('Access-Jun'!I26="1","F","S")</f>
        <v>F</v>
      </c>
      <c r="H26" s="124" t="str">
        <f>+'Access-Jun'!J26</f>
        <v>1000</v>
      </c>
      <c r="I26" s="125" t="str">
        <f>+'Access-Jun'!K26</f>
        <v>RECURSOS LIVRES DA UNIAO</v>
      </c>
      <c r="J26" s="124" t="str">
        <f>+'Access-Jun'!L26</f>
        <v>3</v>
      </c>
      <c r="K26" s="129"/>
      <c r="L26" s="129"/>
      <c r="M26" s="129"/>
      <c r="N26" s="127">
        <f t="shared" si="0"/>
        <v>0</v>
      </c>
      <c r="O26" s="129">
        <v>0</v>
      </c>
      <c r="P26" s="129">
        <f>'Access-Jun'!M26</f>
        <v>0</v>
      </c>
      <c r="Q26" s="129">
        <f>'Access-Jun'!N26-'Access-Jun'!O26</f>
        <v>23917.31</v>
      </c>
      <c r="R26" s="129">
        <f>N26-O26+P26+Q26</f>
        <v>23917.31</v>
      </c>
      <c r="S26" s="129">
        <f>'Access-Jun'!P26</f>
        <v>21499.17</v>
      </c>
      <c r="T26" s="130">
        <f t="shared" si="2"/>
        <v>0.89889582064203699</v>
      </c>
      <c r="U26" s="129">
        <f>'Access-Jun'!Q26</f>
        <v>3653.85</v>
      </c>
      <c r="V26" s="130">
        <f t="shared" si="3"/>
        <v>0.15277010667169508</v>
      </c>
      <c r="W26" s="129">
        <f>'Access-Jun'!R26</f>
        <v>3401.41</v>
      </c>
      <c r="X26" s="130">
        <f t="shared" si="4"/>
        <v>0.14221540800365925</v>
      </c>
    </row>
    <row r="27" spans="1:24" s="97" customFormat="1" ht="28.5" customHeight="1" thickBot="1" x14ac:dyDescent="0.25">
      <c r="A27" s="124" t="str">
        <f>+'Access-Jun'!A27</f>
        <v>63101</v>
      </c>
      <c r="B27" s="125" t="str">
        <f>+'Access-Jun'!B27</f>
        <v>ADVOCACIA-GERAL DA UNIAO - AGU</v>
      </c>
      <c r="C27" s="124" t="str">
        <f>CONCATENATE('Access-Jun'!C27,".",'Access-Jun'!D27)</f>
        <v>03.092</v>
      </c>
      <c r="D27" s="124" t="str">
        <f>CONCATENATE('Access-Jun'!E27,".",'Access-Jun'!G27)</f>
        <v>4105.2674</v>
      </c>
      <c r="E27" s="125" t="str">
        <f>+'Access-Jun'!F27</f>
        <v>DEFESA DA DEMOCRACIA E SEGURANCA JURIDICA PARA INOVACAOEM PO</v>
      </c>
      <c r="F27" s="125" t="str">
        <f>+'Access-Jun'!H27</f>
        <v>REPRESENTACAO JUDICIAL E EXTRAJUDICIAL DA UNIAO E SUAS AUTAR</v>
      </c>
      <c r="G27" s="124" t="str">
        <f>IF('Access-Jun'!I27="1","F","S")</f>
        <v>F</v>
      </c>
      <c r="H27" s="124" t="str">
        <f>+'Access-Jun'!J27</f>
        <v>1000</v>
      </c>
      <c r="I27" s="125" t="str">
        <f>+'Access-Jun'!K27</f>
        <v>RECURSOS LIVRES DA UNIAO</v>
      </c>
      <c r="J27" s="124" t="str">
        <f>+'Access-Jun'!L27</f>
        <v>3</v>
      </c>
      <c r="K27" s="129"/>
      <c r="L27" s="129"/>
      <c r="M27" s="129"/>
      <c r="N27" s="127">
        <f t="shared" si="0"/>
        <v>0</v>
      </c>
      <c r="O27" s="129">
        <v>0</v>
      </c>
      <c r="P27" s="129">
        <f>'Access-Jun'!M27</f>
        <v>0</v>
      </c>
      <c r="Q27" s="129">
        <f>'Access-Jun'!N27-'Access-Jun'!O27</f>
        <v>80054.66</v>
      </c>
      <c r="R27" s="129">
        <f>N27-O27+P27+Q27</f>
        <v>80054.66</v>
      </c>
      <c r="S27" s="129">
        <f>'Access-Jun'!P27</f>
        <v>74144.41</v>
      </c>
      <c r="T27" s="130">
        <f t="shared" si="2"/>
        <v>0.92617231776388786</v>
      </c>
      <c r="U27" s="129">
        <f>'Access-Jun'!Q27</f>
        <v>54848.92</v>
      </c>
      <c r="V27" s="130">
        <f t="shared" si="3"/>
        <v>0.68514337578849249</v>
      </c>
      <c r="W27" s="129">
        <f>'Access-Jun'!R27</f>
        <v>53148.65</v>
      </c>
      <c r="X27" s="130">
        <f t="shared" si="4"/>
        <v>0.66390451224201064</v>
      </c>
    </row>
    <row r="28" spans="1:24" s="97" customFormat="1" ht="28.5" customHeight="1" thickBot="1" x14ac:dyDescent="0.25">
      <c r="A28" s="216" t="s">
        <v>79</v>
      </c>
      <c r="B28" s="220"/>
      <c r="C28" s="220"/>
      <c r="D28" s="220"/>
      <c r="E28" s="220"/>
      <c r="F28" s="220"/>
      <c r="G28" s="220"/>
      <c r="H28" s="220"/>
      <c r="I28" s="220"/>
      <c r="J28" s="217"/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2">
        <f>SUM(P10:P27)</f>
        <v>1337597431.6700001</v>
      </c>
      <c r="Q28" s="132">
        <f>SUM(Q10:Q27)</f>
        <v>-11090.39</v>
      </c>
      <c r="R28" s="132">
        <f>SUM(R10:R27)</f>
        <v>1337586341.28</v>
      </c>
      <c r="S28" s="132">
        <f>SUM(S10:S27)</f>
        <v>1254506648.1600001</v>
      </c>
      <c r="T28" s="133">
        <f t="shared" si="2"/>
        <v>0.93788835116206626</v>
      </c>
      <c r="U28" s="132">
        <f>SUM(U10:U27)</f>
        <v>1075444318.8999999</v>
      </c>
      <c r="V28" s="133">
        <f t="shared" si="3"/>
        <v>0.80401861600265445</v>
      </c>
      <c r="W28" s="132">
        <f>SUM(W10:W27)</f>
        <v>1031445380.6499999</v>
      </c>
      <c r="X28" s="133">
        <f t="shared" si="4"/>
        <v>0.77112433703753336</v>
      </c>
    </row>
    <row r="29" spans="1:24" ht="12.75" x14ac:dyDescent="0.2">
      <c r="A29" s="89" t="s">
        <v>80</v>
      </c>
      <c r="B29" s="89"/>
      <c r="C29" s="89"/>
      <c r="D29" s="89"/>
      <c r="E29" s="89"/>
      <c r="F29" s="89"/>
      <c r="G29" s="89"/>
      <c r="H29" s="90"/>
      <c r="I29" s="90"/>
      <c r="J29" s="90"/>
      <c r="K29" s="89"/>
      <c r="L29" s="89"/>
      <c r="M29" s="89"/>
      <c r="N29" s="89"/>
      <c r="O29" s="89"/>
      <c r="P29" s="89"/>
      <c r="Q29" s="89"/>
      <c r="R29" s="134"/>
      <c r="S29" s="89"/>
      <c r="T29" s="89"/>
      <c r="U29" s="91"/>
      <c r="V29" s="89"/>
      <c r="W29" s="91"/>
      <c r="X29" s="89"/>
    </row>
    <row r="30" spans="1:24" ht="12.75" x14ac:dyDescent="0.2">
      <c r="A30" s="89" t="s">
        <v>121</v>
      </c>
      <c r="B30" s="135"/>
      <c r="C30" s="89"/>
      <c r="D30" s="89"/>
      <c r="E30" s="89"/>
      <c r="F30" s="89"/>
      <c r="G30" s="89"/>
      <c r="H30" s="90"/>
      <c r="I30" s="90"/>
      <c r="J30" s="90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91"/>
      <c r="V30" s="89"/>
      <c r="W30" s="91"/>
      <c r="X30" s="89"/>
    </row>
    <row r="31" spans="1:24" s="94" customFormat="1" ht="15.95" customHeight="1" x14ac:dyDescent="0.2"/>
    <row r="32" spans="1:24" s="94" customFormat="1" ht="39.75" customHeight="1" x14ac:dyDescent="0.2">
      <c r="N32" s="136"/>
      <c r="O32" s="137"/>
      <c r="P32" s="138" t="s">
        <v>136</v>
      </c>
      <c r="Q32" s="139" t="s">
        <v>135</v>
      </c>
      <c r="R32" s="140" t="s">
        <v>134</v>
      </c>
      <c r="S32" s="141" t="s">
        <v>133</v>
      </c>
      <c r="T32" s="137"/>
      <c r="U32" s="137" t="s">
        <v>132</v>
      </c>
      <c r="V32" s="137"/>
      <c r="W32" s="137" t="s">
        <v>131</v>
      </c>
    </row>
    <row r="33" spans="14:24" s="94" customFormat="1" ht="15.95" customHeight="1" x14ac:dyDescent="0.2">
      <c r="N33" s="136" t="s">
        <v>124</v>
      </c>
      <c r="O33" s="136" t="s">
        <v>120</v>
      </c>
      <c r="P33" s="142">
        <f>SUM(P10:P27)</f>
        <v>1337597431.6700001</v>
      </c>
      <c r="Q33" s="142">
        <f>SUM(Q10:Q27)</f>
        <v>-11090.39</v>
      </c>
      <c r="R33" s="142">
        <f>R28</f>
        <v>1337586341.28</v>
      </c>
      <c r="S33" s="142">
        <f>SUM(S10:S27)</f>
        <v>1254506648.1600001</v>
      </c>
      <c r="T33" s="142"/>
      <c r="U33" s="142">
        <f>SUM(U10:U27)</f>
        <v>1075444318.8999999</v>
      </c>
      <c r="V33" s="142"/>
      <c r="W33" s="142">
        <f>SUM(W10:W27)</f>
        <v>1031445380.6499999</v>
      </c>
      <c r="X33" s="143"/>
    </row>
    <row r="34" spans="14:24" s="94" customFormat="1" ht="15.95" customHeight="1" x14ac:dyDescent="0.2">
      <c r="N34" s="136"/>
      <c r="O34" s="136" t="s">
        <v>125</v>
      </c>
      <c r="P34" s="142">
        <f>'Access-Jun'!M28</f>
        <v>1337597431.6700001</v>
      </c>
      <c r="Q34" s="142">
        <f>'Access-Jun'!N28-'Access-Jun'!O28</f>
        <v>-11090.39</v>
      </c>
      <c r="R34" s="142">
        <f>'Access-Jun'!M28+'Access-Jun'!N28-'Access-Jun'!O28</f>
        <v>1337586341.28</v>
      </c>
      <c r="S34" s="142">
        <f>'Access-Jun'!P28</f>
        <v>1254506648.1600001</v>
      </c>
      <c r="T34" s="142"/>
      <c r="U34" s="142">
        <f>'Access-Jun'!Q28</f>
        <v>1075444318.8999999</v>
      </c>
      <c r="V34" s="142"/>
      <c r="W34" s="142">
        <f>'Access-Jun'!R28</f>
        <v>1031445380.6499999</v>
      </c>
      <c r="X34" s="143"/>
    </row>
    <row r="35" spans="14:24" s="94" customFormat="1" ht="15.95" customHeight="1" x14ac:dyDescent="0.2">
      <c r="N35" s="136"/>
      <c r="O35" s="144" t="s">
        <v>126</v>
      </c>
      <c r="P35" s="145">
        <f>+P33-P34</f>
        <v>0</v>
      </c>
      <c r="Q35" s="145">
        <f>+Q33-Q34</f>
        <v>0</v>
      </c>
      <c r="R35" s="145">
        <f>+R33-R34</f>
        <v>0</v>
      </c>
      <c r="S35" s="145">
        <f>+S33-S34</f>
        <v>0</v>
      </c>
      <c r="T35" s="145"/>
      <c r="U35" s="145">
        <f>+U33-U34</f>
        <v>0</v>
      </c>
      <c r="V35" s="145"/>
      <c r="W35" s="146">
        <f>+W33-W34</f>
        <v>0</v>
      </c>
      <c r="X35" s="143"/>
    </row>
    <row r="36" spans="14:24" s="94" customFormat="1" ht="15.95" customHeight="1" x14ac:dyDescent="0.2">
      <c r="N36" s="136"/>
      <c r="O36" s="136"/>
      <c r="P36" s="147"/>
      <c r="Q36" s="147"/>
      <c r="R36" s="148"/>
      <c r="S36" s="148"/>
      <c r="T36" s="148"/>
      <c r="U36" s="148"/>
      <c r="V36" s="148"/>
      <c r="W36" s="148"/>
    </row>
    <row r="37" spans="14:24" s="94" customFormat="1" ht="15.95" customHeight="1" x14ac:dyDescent="0.2">
      <c r="N37" s="136"/>
      <c r="O37" s="136"/>
      <c r="P37" s="149" t="s">
        <v>127</v>
      </c>
      <c r="Q37" s="149"/>
      <c r="R37" s="149" t="s">
        <v>127</v>
      </c>
      <c r="S37" s="149" t="s">
        <v>128</v>
      </c>
      <c r="T37" s="149"/>
      <c r="U37" s="149" t="s">
        <v>129</v>
      </c>
      <c r="V37" s="149"/>
      <c r="W37" s="149" t="s">
        <v>130</v>
      </c>
    </row>
    <row r="38" spans="14:24" s="94" customFormat="1" ht="15.95" customHeight="1" x14ac:dyDescent="0.2">
      <c r="N38" s="136" t="s">
        <v>123</v>
      </c>
      <c r="O38" s="150" t="s">
        <v>122</v>
      </c>
      <c r="P38" s="142">
        <v>1337712128.24</v>
      </c>
      <c r="Q38" s="64"/>
      <c r="R38" s="142">
        <v>1337712128.24</v>
      </c>
      <c r="S38" s="142">
        <v>1254506648.1600001</v>
      </c>
      <c r="T38" s="64"/>
      <c r="U38" s="142">
        <v>1075444318.9000001</v>
      </c>
      <c r="V38" s="64"/>
      <c r="W38" s="142">
        <v>1031445380.65</v>
      </c>
    </row>
    <row r="39" spans="14:24" s="94" customFormat="1" ht="15.95" customHeight="1" x14ac:dyDescent="0.2">
      <c r="N39" s="136"/>
      <c r="O39" s="144" t="s">
        <v>126</v>
      </c>
      <c r="P39" s="67">
        <f>P33-P38</f>
        <v>-114696.56999993324</v>
      </c>
      <c r="Q39" s="65"/>
      <c r="R39" s="151">
        <f>R33-R38</f>
        <v>-125786.96000003815</v>
      </c>
      <c r="S39" s="65">
        <f>S33-S38</f>
        <v>0</v>
      </c>
      <c r="T39" s="65"/>
      <c r="U39" s="65">
        <f t="shared" ref="U39:W39" si="5">U33-U38</f>
        <v>0</v>
      </c>
      <c r="V39" s="65"/>
      <c r="W39" s="66">
        <f t="shared" si="5"/>
        <v>0</v>
      </c>
    </row>
    <row r="40" spans="14:24" ht="12.75" x14ac:dyDescent="0.2">
      <c r="N40" s="136"/>
      <c r="O40" s="136"/>
      <c r="P40" s="152"/>
      <c r="Q40" s="153"/>
      <c r="R40" s="56"/>
      <c r="S40" s="154"/>
      <c r="T40" s="154"/>
      <c r="U40" s="154"/>
      <c r="V40" s="154"/>
      <c r="W40" s="154"/>
      <c r="X40" s="94"/>
    </row>
    <row r="41" spans="14:24" ht="12.75" x14ac:dyDescent="0.2">
      <c r="N41" s="136"/>
      <c r="O41" s="154"/>
      <c r="P41" s="154"/>
      <c r="Q41" s="142"/>
      <c r="R41" s="155"/>
      <c r="S41" s="154"/>
      <c r="T41" s="154"/>
      <c r="U41" s="154"/>
      <c r="V41" s="154"/>
      <c r="W41" s="154"/>
      <c r="X41" s="94"/>
    </row>
    <row r="42" spans="14:24" ht="12.75" x14ac:dyDescent="0.2">
      <c r="N42" s="156"/>
      <c r="O42" s="97"/>
      <c r="P42" s="97"/>
      <c r="Q42" s="97"/>
      <c r="R42" s="157"/>
      <c r="S42" s="97"/>
      <c r="T42" s="97"/>
      <c r="U42" s="97"/>
      <c r="V42" s="97"/>
      <c r="W42" s="97"/>
      <c r="X42" s="94"/>
    </row>
    <row r="43" spans="14:24" ht="25.5" customHeight="1" x14ac:dyDescent="0.2">
      <c r="N43" s="158"/>
      <c r="O43" s="94"/>
      <c r="P43" s="94"/>
      <c r="Q43" s="94"/>
      <c r="R43" s="94"/>
      <c r="S43" s="94"/>
      <c r="T43" s="94"/>
      <c r="U43" s="94"/>
      <c r="V43" s="94"/>
      <c r="W43" s="94"/>
      <c r="X43" s="94"/>
    </row>
    <row r="44" spans="14:24" ht="25.5" customHeight="1" x14ac:dyDescent="0.2">
      <c r="N44" s="159"/>
    </row>
  </sheetData>
  <mergeCells count="17">
    <mergeCell ref="A28:J2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F16" zoomScale="80" zoomScaleNormal="85" zoomScaleSheetLayoutView="80" workbookViewId="0">
      <selection activeCell="K22" sqref="K22"/>
    </sheetView>
  </sheetViews>
  <sheetFormatPr defaultRowHeight="25.5" customHeight="1" x14ac:dyDescent="0.2"/>
  <cols>
    <col min="1" max="1" width="17.7109375" style="92" customWidth="1"/>
    <col min="2" max="2" width="35.7109375" style="92" customWidth="1"/>
    <col min="3" max="4" width="15.7109375" style="92" customWidth="1"/>
    <col min="5" max="6" width="55.7109375" style="92" customWidth="1"/>
    <col min="7" max="8" width="8.7109375" style="92" customWidth="1"/>
    <col min="9" max="9" width="35.7109375" style="92" customWidth="1"/>
    <col min="10" max="10" width="8.7109375" style="92" customWidth="1"/>
    <col min="11" max="19" width="16.7109375" style="92" customWidth="1"/>
    <col min="20" max="20" width="8.7109375" style="92" customWidth="1"/>
    <col min="21" max="21" width="16.7109375" style="92" customWidth="1"/>
    <col min="22" max="22" width="8.7109375" style="92" customWidth="1"/>
    <col min="23" max="23" width="16.7109375" style="92" customWidth="1"/>
    <col min="24" max="24" width="8.7109375" style="92" customWidth="1"/>
    <col min="25" max="16384" width="9.140625" style="92"/>
  </cols>
  <sheetData>
    <row r="1" spans="1:24" ht="12.75" x14ac:dyDescent="0.2">
      <c r="A1" s="88" t="s">
        <v>45</v>
      </c>
      <c r="B1" s="88"/>
      <c r="C1" s="88"/>
      <c r="D1" s="88"/>
      <c r="E1" s="89"/>
      <c r="F1" s="89"/>
      <c r="G1" s="89"/>
      <c r="H1" s="90"/>
      <c r="I1" s="90"/>
      <c r="J1" s="90"/>
      <c r="K1" s="89"/>
      <c r="L1" s="89"/>
      <c r="M1" s="89"/>
      <c r="N1" s="89"/>
      <c r="O1" s="89"/>
      <c r="P1" s="89"/>
      <c r="Q1" s="89"/>
      <c r="R1" s="89"/>
      <c r="S1" s="89"/>
      <c r="T1" s="89"/>
      <c r="U1" s="91"/>
      <c r="V1" s="89"/>
      <c r="W1" s="91"/>
      <c r="X1" s="89"/>
    </row>
    <row r="2" spans="1:24" ht="12.75" x14ac:dyDescent="0.2">
      <c r="A2" s="88" t="s">
        <v>46</v>
      </c>
      <c r="B2" s="88" t="s">
        <v>47</v>
      </c>
      <c r="C2" s="88"/>
      <c r="D2" s="88"/>
      <c r="E2" s="89"/>
      <c r="F2" s="89"/>
      <c r="G2" s="89"/>
      <c r="H2" s="90"/>
      <c r="I2" s="90"/>
      <c r="J2" s="90"/>
      <c r="K2" s="89"/>
      <c r="L2" s="89"/>
      <c r="M2" s="89"/>
      <c r="N2" s="89"/>
      <c r="O2" s="89"/>
      <c r="P2" s="89"/>
      <c r="Q2" s="89"/>
      <c r="R2" s="89"/>
      <c r="S2" s="89"/>
      <c r="T2" s="89"/>
      <c r="U2" s="91"/>
      <c r="V2" s="89"/>
      <c r="W2" s="91"/>
      <c r="X2" s="89"/>
    </row>
    <row r="3" spans="1:24" ht="12.75" x14ac:dyDescent="0.2">
      <c r="A3" s="88" t="s">
        <v>48</v>
      </c>
      <c r="B3" s="93" t="s">
        <v>81</v>
      </c>
      <c r="C3" s="93"/>
      <c r="D3" s="93"/>
      <c r="E3" s="89"/>
      <c r="F3" s="89"/>
      <c r="G3" s="89"/>
      <c r="H3" s="90"/>
      <c r="I3" s="90"/>
      <c r="J3" s="90"/>
      <c r="K3" s="89"/>
      <c r="L3" s="89"/>
      <c r="M3" s="89"/>
      <c r="N3" s="89"/>
      <c r="O3" s="89"/>
      <c r="P3" s="89"/>
      <c r="Q3" s="89"/>
      <c r="R3" s="89"/>
      <c r="S3" s="89"/>
      <c r="T3" s="89"/>
      <c r="U3" s="91"/>
      <c r="V3" s="89"/>
      <c r="W3" s="91"/>
      <c r="X3" s="89"/>
    </row>
    <row r="4" spans="1:24" ht="12.75" x14ac:dyDescent="0.2">
      <c r="A4" s="94" t="s">
        <v>49</v>
      </c>
      <c r="B4" s="95">
        <v>45474</v>
      </c>
      <c r="C4" s="96"/>
      <c r="D4" s="94"/>
      <c r="E4" s="89"/>
      <c r="F4" s="89"/>
      <c r="G4" s="89"/>
      <c r="H4" s="90"/>
      <c r="I4" s="90"/>
      <c r="J4" s="90"/>
      <c r="K4" s="89"/>
      <c r="L4" s="89"/>
      <c r="M4" s="89"/>
      <c r="N4" s="89"/>
      <c r="O4" s="89"/>
      <c r="P4" s="89"/>
      <c r="Q4" s="89"/>
      <c r="R4" s="89"/>
      <c r="S4" s="89"/>
      <c r="T4" s="89"/>
      <c r="U4" s="91"/>
      <c r="V4" s="89"/>
      <c r="W4" s="91"/>
      <c r="X4" s="89"/>
    </row>
    <row r="5" spans="1:24" s="97" customFormat="1" ht="12.75" x14ac:dyDescent="0.2">
      <c r="A5" s="210" t="s">
        <v>50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</row>
    <row r="6" spans="1:24" s="97" customFormat="1" ht="13.5" thickBot="1" x14ac:dyDescent="0.25">
      <c r="A6" s="98"/>
      <c r="B6" s="98"/>
      <c r="C6" s="98"/>
      <c r="D6" s="98"/>
      <c r="E6" s="98"/>
      <c r="F6" s="98"/>
      <c r="G6" s="98"/>
      <c r="H6" s="99"/>
      <c r="I6" s="99"/>
      <c r="J6" s="99"/>
      <c r="K6" s="98"/>
      <c r="L6" s="98"/>
      <c r="M6" s="98"/>
      <c r="N6" s="98"/>
      <c r="O6" s="98"/>
      <c r="P6" s="98"/>
      <c r="Q6" s="98"/>
      <c r="R6" s="98"/>
      <c r="S6" s="98"/>
      <c r="T6" s="98"/>
      <c r="U6" s="100"/>
      <c r="V6" s="98"/>
      <c r="W6" s="100"/>
      <c r="X6" s="98"/>
    </row>
    <row r="7" spans="1:24" s="97" customFormat="1" ht="28.5" customHeight="1" thickBot="1" x14ac:dyDescent="0.25">
      <c r="A7" s="211" t="s">
        <v>51</v>
      </c>
      <c r="B7" s="212"/>
      <c r="C7" s="212"/>
      <c r="D7" s="212"/>
      <c r="E7" s="212"/>
      <c r="F7" s="212"/>
      <c r="G7" s="212"/>
      <c r="H7" s="212"/>
      <c r="I7" s="212"/>
      <c r="J7" s="213"/>
      <c r="K7" s="214" t="s">
        <v>3</v>
      </c>
      <c r="L7" s="216" t="s">
        <v>52</v>
      </c>
      <c r="M7" s="217"/>
      <c r="N7" s="214" t="s">
        <v>53</v>
      </c>
      <c r="O7" s="214" t="s">
        <v>54</v>
      </c>
      <c r="P7" s="211" t="s">
        <v>55</v>
      </c>
      <c r="Q7" s="213"/>
      <c r="R7" s="214" t="s">
        <v>6</v>
      </c>
      <c r="S7" s="211" t="s">
        <v>56</v>
      </c>
      <c r="T7" s="212"/>
      <c r="U7" s="212"/>
      <c r="V7" s="212"/>
      <c r="W7" s="212"/>
      <c r="X7" s="213"/>
    </row>
    <row r="8" spans="1:24" s="97" customFormat="1" ht="28.5" customHeight="1" x14ac:dyDescent="0.2">
      <c r="A8" s="218" t="s">
        <v>17</v>
      </c>
      <c r="B8" s="219"/>
      <c r="C8" s="221" t="s">
        <v>57</v>
      </c>
      <c r="D8" s="221" t="s">
        <v>58</v>
      </c>
      <c r="E8" s="223" t="s">
        <v>59</v>
      </c>
      <c r="F8" s="224"/>
      <c r="G8" s="221" t="s">
        <v>0</v>
      </c>
      <c r="H8" s="225" t="s">
        <v>2</v>
      </c>
      <c r="I8" s="226"/>
      <c r="J8" s="221" t="s">
        <v>1</v>
      </c>
      <c r="K8" s="215"/>
      <c r="L8" s="182" t="s">
        <v>60</v>
      </c>
      <c r="M8" s="182" t="s">
        <v>61</v>
      </c>
      <c r="N8" s="215"/>
      <c r="O8" s="215"/>
      <c r="P8" s="102" t="s">
        <v>4</v>
      </c>
      <c r="Q8" s="102" t="s">
        <v>5</v>
      </c>
      <c r="R8" s="215"/>
      <c r="S8" s="183" t="s">
        <v>7</v>
      </c>
      <c r="T8" s="104" t="s">
        <v>8</v>
      </c>
      <c r="U8" s="183" t="s">
        <v>9</v>
      </c>
      <c r="V8" s="105" t="s">
        <v>8</v>
      </c>
      <c r="W8" s="106" t="s">
        <v>10</v>
      </c>
      <c r="X8" s="105" t="s">
        <v>8</v>
      </c>
    </row>
    <row r="9" spans="1:24" s="97" customFormat="1" ht="28.5" customHeight="1" thickBot="1" x14ac:dyDescent="0.25">
      <c r="A9" s="181" t="s">
        <v>62</v>
      </c>
      <c r="B9" s="181" t="s">
        <v>63</v>
      </c>
      <c r="C9" s="222"/>
      <c r="D9" s="222"/>
      <c r="E9" s="109" t="s">
        <v>64</v>
      </c>
      <c r="F9" s="109" t="s">
        <v>65</v>
      </c>
      <c r="G9" s="222"/>
      <c r="H9" s="109" t="s">
        <v>62</v>
      </c>
      <c r="I9" s="109" t="s">
        <v>63</v>
      </c>
      <c r="J9" s="222"/>
      <c r="K9" s="181" t="s">
        <v>66</v>
      </c>
      <c r="L9" s="110" t="s">
        <v>67</v>
      </c>
      <c r="M9" s="110" t="s">
        <v>68</v>
      </c>
      <c r="N9" s="110" t="s">
        <v>69</v>
      </c>
      <c r="O9" s="110" t="s">
        <v>70</v>
      </c>
      <c r="P9" s="110" t="s">
        <v>11</v>
      </c>
      <c r="Q9" s="110" t="s">
        <v>71</v>
      </c>
      <c r="R9" s="181" t="s">
        <v>72</v>
      </c>
      <c r="S9" s="111" t="s">
        <v>73</v>
      </c>
      <c r="T9" s="112" t="s">
        <v>74</v>
      </c>
      <c r="U9" s="111" t="s">
        <v>75</v>
      </c>
      <c r="V9" s="112" t="s">
        <v>76</v>
      </c>
      <c r="W9" s="113" t="s">
        <v>77</v>
      </c>
      <c r="X9" s="112" t="s">
        <v>78</v>
      </c>
    </row>
    <row r="10" spans="1:24" s="97" customFormat="1" ht="28.5" customHeight="1" x14ac:dyDescent="0.2">
      <c r="A10" s="114" t="str">
        <f>+'Access-Jul'!A10</f>
        <v>11101</v>
      </c>
      <c r="B10" s="115" t="str">
        <f>+'Access-Jul'!B10</f>
        <v>SUPERIOR TRIBUNAL DE JUSTICA</v>
      </c>
      <c r="C10" s="116" t="str">
        <f>CONCATENATE('Access-Jul'!C10,".",'Access-Jul'!D10)</f>
        <v>02.128</v>
      </c>
      <c r="D10" s="116" t="str">
        <f>CONCATENATE('Access-Jul'!E10,".",'Access-Jul'!G10)</f>
        <v>0033.20G2</v>
      </c>
      <c r="E10" s="115" t="str">
        <f>+'Access-Jul'!F10</f>
        <v>PROGRAMA DE GESTAO E MANUTENCAO DO PODER JUDICIARIO</v>
      </c>
      <c r="F10" s="117" t="str">
        <f>+'Access-Jul'!H10</f>
        <v>FORMACAO E APERFEICOAMENTO DE MAGISTRADOS</v>
      </c>
      <c r="G10" s="114" t="str">
        <f>IF('Access-Jul'!I10="1","F","S")</f>
        <v>F</v>
      </c>
      <c r="H10" s="114" t="str">
        <f>+'Access-Jul'!J10</f>
        <v>1000</v>
      </c>
      <c r="I10" s="118" t="str">
        <f>+'Access-Jul'!K10</f>
        <v>RECURSOS LIVRES DA UNIAO</v>
      </c>
      <c r="J10" s="114" t="str">
        <f>+'Access-Jul'!L10</f>
        <v>3</v>
      </c>
      <c r="K10" s="119"/>
      <c r="L10" s="120"/>
      <c r="M10" s="120"/>
      <c r="N10" s="121">
        <f>K10+L10-M10</f>
        <v>0</v>
      </c>
      <c r="O10" s="119">
        <v>0</v>
      </c>
      <c r="P10" s="122">
        <f>'Access-Jul'!M10</f>
        <v>0</v>
      </c>
      <c r="Q10" s="122">
        <f>'Access-Jul'!N10-'Access-Jul'!O10</f>
        <v>5962.5</v>
      </c>
      <c r="R10" s="122">
        <f>N10-O10+P10+Q10</f>
        <v>5962.5</v>
      </c>
      <c r="S10" s="122">
        <f>'Access-Jul'!P10</f>
        <v>0</v>
      </c>
      <c r="T10" s="123">
        <f>IF(R10&gt;0,S10/R10,0)</f>
        <v>0</v>
      </c>
      <c r="U10" s="122">
        <f>'Access-Jul'!Q10</f>
        <v>0</v>
      </c>
      <c r="V10" s="123">
        <f>IF(R10&gt;0,U10/R10,0)</f>
        <v>0</v>
      </c>
      <c r="W10" s="122">
        <f>'Access-Jul'!R10</f>
        <v>0</v>
      </c>
      <c r="X10" s="123">
        <f>IF(R10&gt;0,W10/R10,0)</f>
        <v>0</v>
      </c>
    </row>
    <row r="11" spans="1:24" s="97" customFormat="1" ht="28.5" customHeight="1" x14ac:dyDescent="0.2">
      <c r="A11" s="124" t="str">
        <f>+'Access-Jul'!A11</f>
        <v>12101</v>
      </c>
      <c r="B11" s="125" t="str">
        <f>+'Access-Jul'!B11</f>
        <v>JUSTICA FEDERAL DE PRIMEIRO GRAU</v>
      </c>
      <c r="C11" s="124" t="str">
        <f>CONCATENATE('Access-Jul'!C11,".",'Access-Jul'!D11)</f>
        <v>02.061</v>
      </c>
      <c r="D11" s="124" t="str">
        <f>CONCATENATE('Access-Jul'!E11,".",'Access-Jul'!G11)</f>
        <v>0033.4224</v>
      </c>
      <c r="E11" s="125" t="str">
        <f>+'Access-Jul'!F11</f>
        <v>PROGRAMA DE GESTAO E MANUTENCAO DO PODER JUDICIARIO</v>
      </c>
      <c r="F11" s="126" t="str">
        <f>+'Access-Jul'!H11</f>
        <v>ASSISTENCIA JURIDICA A PESSOAS CARENTES</v>
      </c>
      <c r="G11" s="124" t="str">
        <f>IF('Access-Jul'!I11="1","F","S")</f>
        <v>F</v>
      </c>
      <c r="H11" s="124" t="str">
        <f>+'Access-Jul'!J11</f>
        <v>1000</v>
      </c>
      <c r="I11" s="125" t="str">
        <f>+'Access-Jul'!K11</f>
        <v>RECURSOS LIVRES DA UNIAO</v>
      </c>
      <c r="J11" s="124" t="str">
        <f>+'Access-Jul'!L11</f>
        <v>3</v>
      </c>
      <c r="K11" s="127"/>
      <c r="L11" s="127"/>
      <c r="M11" s="127"/>
      <c r="N11" s="128">
        <f t="shared" ref="N11:N21" si="0">K11+L11-M11</f>
        <v>0</v>
      </c>
      <c r="O11" s="127">
        <v>0</v>
      </c>
      <c r="P11" s="129">
        <f>'Access-Jul'!M11</f>
        <v>2901656</v>
      </c>
      <c r="Q11" s="129">
        <f>'Access-Jul'!N11-'Access-Jul'!O11</f>
        <v>0</v>
      </c>
      <c r="R11" s="129">
        <f t="shared" ref="R11:R21" si="1">N11-O11+P11+Q11</f>
        <v>2901656</v>
      </c>
      <c r="S11" s="129">
        <f>'Access-Jul'!P11</f>
        <v>2875282.73</v>
      </c>
      <c r="T11" s="130">
        <f t="shared" ref="T11:T33" si="2">IF(R11&gt;0,S11/R11,0)</f>
        <v>0.99091095912127414</v>
      </c>
      <c r="U11" s="129">
        <f>'Access-Jul'!Q11</f>
        <v>2868147.42</v>
      </c>
      <c r="V11" s="130">
        <f t="shared" ref="V11:V33" si="3">IF(R11&gt;0,U11/R11,0)</f>
        <v>0.98845191159806678</v>
      </c>
      <c r="W11" s="129">
        <f>'Access-Jul'!R11</f>
        <v>2729994.66</v>
      </c>
      <c r="X11" s="130">
        <f t="shared" ref="X11:X33" si="4">IF(R11&gt;0,W11/R11,0)</f>
        <v>0.94084021675898177</v>
      </c>
    </row>
    <row r="12" spans="1:24" s="97" customFormat="1" ht="28.5" customHeight="1" x14ac:dyDescent="0.2">
      <c r="A12" s="124" t="str">
        <f>+'Access-Jul'!A12</f>
        <v>12101</v>
      </c>
      <c r="B12" s="125" t="str">
        <f>+'Access-Jul'!B12</f>
        <v>JUSTICA FEDERAL DE PRIMEIRO GRAU</v>
      </c>
      <c r="C12" s="124" t="str">
        <f>CONCATENATE('Access-Jul'!C12,".",'Access-Jul'!D12)</f>
        <v>02.061</v>
      </c>
      <c r="D12" s="124" t="str">
        <f>CONCATENATE('Access-Jul'!E12,".",'Access-Jul'!G12)</f>
        <v>0033.4257</v>
      </c>
      <c r="E12" s="125" t="str">
        <f>+'Access-Jul'!F12</f>
        <v>PROGRAMA DE GESTAO E MANUTENCAO DO PODER JUDICIARIO</v>
      </c>
      <c r="F12" s="125" t="str">
        <f>+'Access-Jul'!H12</f>
        <v>JULGAMENTO DE CAUSAS NA JUSTICA FEDERAL</v>
      </c>
      <c r="G12" s="124" t="str">
        <f>IF('Access-Jul'!I12="1","F","S")</f>
        <v>F</v>
      </c>
      <c r="H12" s="124" t="str">
        <f>+'Access-Jul'!J12</f>
        <v>1000</v>
      </c>
      <c r="I12" s="125" t="str">
        <f>+'Access-Jul'!K12</f>
        <v>RECURSOS LIVRES DA UNIAO</v>
      </c>
      <c r="J12" s="124" t="str">
        <f>+'Access-Jul'!L12</f>
        <v>4</v>
      </c>
      <c r="K12" s="129"/>
      <c r="L12" s="129"/>
      <c r="M12" s="129"/>
      <c r="N12" s="127">
        <f t="shared" si="0"/>
        <v>0</v>
      </c>
      <c r="O12" s="129">
        <v>0</v>
      </c>
      <c r="P12" s="129">
        <f>'Access-Jul'!M12</f>
        <v>14831474</v>
      </c>
      <c r="Q12" s="129">
        <f>'Access-Jul'!N12-'Access-Jul'!O12</f>
        <v>0</v>
      </c>
      <c r="R12" s="129">
        <f t="shared" si="1"/>
        <v>14831474</v>
      </c>
      <c r="S12" s="129">
        <f>'Access-Jul'!P12</f>
        <v>6888805.1399999997</v>
      </c>
      <c r="T12" s="130">
        <f t="shared" si="2"/>
        <v>0.46447205045162737</v>
      </c>
      <c r="U12" s="129">
        <f>'Access-Jul'!Q12</f>
        <v>351267.55</v>
      </c>
      <c r="V12" s="130">
        <f t="shared" si="3"/>
        <v>2.3683927167319985E-2</v>
      </c>
      <c r="W12" s="129">
        <f>'Access-Jul'!R12</f>
        <v>346157.85</v>
      </c>
      <c r="X12" s="130">
        <f t="shared" si="4"/>
        <v>2.3339409825348444E-2</v>
      </c>
    </row>
    <row r="13" spans="1:24" s="97" customFormat="1" ht="28.5" customHeight="1" x14ac:dyDescent="0.2">
      <c r="A13" s="124" t="str">
        <f>+'Access-Jul'!A13</f>
        <v>12101</v>
      </c>
      <c r="B13" s="125" t="str">
        <f>+'Access-Jul'!B13</f>
        <v>JUSTICA FEDERAL DE PRIMEIRO GRAU</v>
      </c>
      <c r="C13" s="124" t="str">
        <f>CONCATENATE('Access-Jul'!C13,".",'Access-Jul'!D13)</f>
        <v>02.061</v>
      </c>
      <c r="D13" s="124" t="str">
        <f>CONCATENATE('Access-Jul'!E13,".",'Access-Jul'!G13)</f>
        <v>0033.4257</v>
      </c>
      <c r="E13" s="125" t="str">
        <f>+'Access-Jul'!F13</f>
        <v>PROGRAMA DE GESTAO E MANUTENCAO DO PODER JUDICIARIO</v>
      </c>
      <c r="F13" s="125" t="str">
        <f>+'Access-Jul'!H13</f>
        <v>JULGAMENTO DE CAUSAS NA JUSTICA FEDERAL</v>
      </c>
      <c r="G13" s="124" t="str">
        <f>IF('Access-Jul'!I13="1","F","S")</f>
        <v>F</v>
      </c>
      <c r="H13" s="124" t="str">
        <f>+'Access-Jul'!J13</f>
        <v>1000</v>
      </c>
      <c r="I13" s="125" t="str">
        <f>+'Access-Jul'!K13</f>
        <v>RECURSOS LIVRES DA UNIAO</v>
      </c>
      <c r="J13" s="124" t="str">
        <f>+'Access-Jul'!L13</f>
        <v>3</v>
      </c>
      <c r="K13" s="129"/>
      <c r="L13" s="129"/>
      <c r="M13" s="129"/>
      <c r="N13" s="127">
        <f t="shared" si="0"/>
        <v>0</v>
      </c>
      <c r="O13" s="129">
        <v>0</v>
      </c>
      <c r="P13" s="129">
        <f>'Access-Jul'!M13</f>
        <v>147081735</v>
      </c>
      <c r="Q13" s="129">
        <f>'Access-Jul'!N13-'Access-Jul'!O13</f>
        <v>-125786.96</v>
      </c>
      <c r="R13" s="129">
        <f>N13-O13+P13+Q13</f>
        <v>146955948.03999999</v>
      </c>
      <c r="S13" s="129">
        <f>'Access-Jul'!P13</f>
        <v>143697100.66</v>
      </c>
      <c r="T13" s="130">
        <f t="shared" si="2"/>
        <v>0.97782432474857728</v>
      </c>
      <c r="U13" s="129">
        <f>'Access-Jul'!Q13</f>
        <v>64977514.75</v>
      </c>
      <c r="V13" s="130">
        <f t="shared" si="3"/>
        <v>0.44215641228971381</v>
      </c>
      <c r="W13" s="129">
        <f>'Access-Jul'!R13</f>
        <v>58436632.789999999</v>
      </c>
      <c r="X13" s="130">
        <f t="shared" si="4"/>
        <v>0.39764727844900916</v>
      </c>
    </row>
    <row r="14" spans="1:24" s="97" customFormat="1" ht="28.5" customHeight="1" x14ac:dyDescent="0.2">
      <c r="A14" s="124" t="str">
        <f>+'Access-Jul'!A14</f>
        <v>12101</v>
      </c>
      <c r="B14" s="125" t="str">
        <f>+'Access-Jul'!B14</f>
        <v>JUSTICA FEDERAL DE PRIMEIRO GRAU</v>
      </c>
      <c r="C14" s="124" t="str">
        <f>CONCATENATE('Access-Jul'!C14,".",'Access-Jul'!D14)</f>
        <v>02.061</v>
      </c>
      <c r="D14" s="124" t="str">
        <f>CONCATENATE('Access-Jul'!E14,".",'Access-Jul'!G14)</f>
        <v>0033.4257</v>
      </c>
      <c r="E14" s="125" t="str">
        <f>+'Access-Jul'!F14</f>
        <v>PROGRAMA DE GESTAO E MANUTENCAO DO PODER JUDICIARIO</v>
      </c>
      <c r="F14" s="125" t="str">
        <f>+'Access-Jul'!H14</f>
        <v>JULGAMENTO DE CAUSAS NA JUSTICA FEDERAL</v>
      </c>
      <c r="G14" s="124" t="str">
        <f>IF('Access-Jul'!I14="1","F","S")</f>
        <v>F</v>
      </c>
      <c r="H14" s="124" t="str">
        <f>+'Access-Jul'!J14</f>
        <v>1027</v>
      </c>
      <c r="I14" s="125" t="str">
        <f>+'Access-Jul'!K14</f>
        <v>SERV.AFETOS AS ATIVID.ESPECIFICAS DA JUSTICA</v>
      </c>
      <c r="J14" s="124" t="str">
        <f>+'Access-Jul'!L14</f>
        <v>3</v>
      </c>
      <c r="K14" s="129"/>
      <c r="L14" s="129"/>
      <c r="M14" s="129"/>
      <c r="N14" s="127">
        <f t="shared" si="0"/>
        <v>0</v>
      </c>
      <c r="O14" s="129">
        <v>0</v>
      </c>
      <c r="P14" s="129">
        <f>'Access-Jul'!M14</f>
        <v>12302219</v>
      </c>
      <c r="Q14" s="129">
        <f>'Access-Jul'!N14-'Access-Jul'!O14</f>
        <v>0</v>
      </c>
      <c r="R14" s="129">
        <f t="shared" si="1"/>
        <v>12302219</v>
      </c>
      <c r="S14" s="129">
        <f>'Access-Jul'!P14</f>
        <v>12155856.65</v>
      </c>
      <c r="T14" s="130">
        <f t="shared" si="2"/>
        <v>0.98810276828920052</v>
      </c>
      <c r="U14" s="129">
        <f>'Access-Jul'!Q14</f>
        <v>6210564.3799999999</v>
      </c>
      <c r="V14" s="130">
        <f t="shared" si="3"/>
        <v>0.50483285820224788</v>
      </c>
      <c r="W14" s="129">
        <f>'Access-Jul'!R14</f>
        <v>5817497.8899999997</v>
      </c>
      <c r="X14" s="130">
        <f t="shared" si="4"/>
        <v>0.47288199714214157</v>
      </c>
    </row>
    <row r="15" spans="1:24" s="97" customFormat="1" ht="28.5" customHeight="1" x14ac:dyDescent="0.2">
      <c r="A15" s="124" t="str">
        <f>+'Access-Jul'!A15</f>
        <v>12101</v>
      </c>
      <c r="B15" s="125" t="str">
        <f>+'Access-Jul'!B15</f>
        <v>JUSTICA FEDERAL DE PRIMEIRO GRAU</v>
      </c>
      <c r="C15" s="124" t="str">
        <f>CONCATENATE('Access-Jul'!C15,".",'Access-Jul'!D15)</f>
        <v>02.061</v>
      </c>
      <c r="D15" s="124" t="str">
        <f>CONCATENATE('Access-Jul'!E15,".",'Access-Jul'!G15)</f>
        <v>0033.4257</v>
      </c>
      <c r="E15" s="125" t="str">
        <f>+'Access-Jul'!F15</f>
        <v>PROGRAMA DE GESTAO E MANUTENCAO DO PODER JUDICIARIO</v>
      </c>
      <c r="F15" s="125" t="str">
        <f>+'Access-Jul'!H15</f>
        <v>JULGAMENTO DE CAUSAS NA JUSTICA FEDERAL</v>
      </c>
      <c r="G15" s="124" t="str">
        <f>IF('Access-Jul'!I15="1","F","S")</f>
        <v>F</v>
      </c>
      <c r="H15" s="124" t="str">
        <f>+'Access-Jul'!J15</f>
        <v>3000</v>
      </c>
      <c r="I15" s="125" t="str">
        <f>+'Access-Jul'!K15</f>
        <v>RECURSOS LIVRES DA UNIAO</v>
      </c>
      <c r="J15" s="124" t="str">
        <f>+'Access-Jul'!L15</f>
        <v>4</v>
      </c>
      <c r="K15" s="127"/>
      <c r="L15" s="127"/>
      <c r="M15" s="127"/>
      <c r="N15" s="127">
        <f t="shared" si="0"/>
        <v>0</v>
      </c>
      <c r="O15" s="127">
        <v>0</v>
      </c>
      <c r="P15" s="129">
        <f>'Access-Jul'!M15</f>
        <v>5798916</v>
      </c>
      <c r="Q15" s="129">
        <f>'Access-Jul'!N15-'Access-Jul'!O15</f>
        <v>0</v>
      </c>
      <c r="R15" s="129">
        <f t="shared" si="1"/>
        <v>5798916</v>
      </c>
      <c r="S15" s="129">
        <f>'Access-Jul'!P15</f>
        <v>0</v>
      </c>
      <c r="T15" s="130">
        <f t="shared" si="2"/>
        <v>0</v>
      </c>
      <c r="U15" s="129">
        <f>'Access-Jul'!Q15</f>
        <v>0</v>
      </c>
      <c r="V15" s="130">
        <f t="shared" si="3"/>
        <v>0</v>
      </c>
      <c r="W15" s="129">
        <f>'Access-Jul'!R15</f>
        <v>0</v>
      </c>
      <c r="X15" s="130">
        <f t="shared" si="4"/>
        <v>0</v>
      </c>
    </row>
    <row r="16" spans="1:24" s="97" customFormat="1" ht="28.5" customHeight="1" x14ac:dyDescent="0.2">
      <c r="A16" s="124" t="str">
        <f>+'Access-Jul'!A16</f>
        <v>12101</v>
      </c>
      <c r="B16" s="125" t="str">
        <f>+'Access-Jul'!B16</f>
        <v>JUSTICA FEDERAL DE PRIMEIRO GRAU</v>
      </c>
      <c r="C16" s="124" t="str">
        <f>CONCATENATE('Access-Jul'!C16,".",'Access-Jul'!D16)</f>
        <v>02.061</v>
      </c>
      <c r="D16" s="124" t="str">
        <f>CONCATENATE('Access-Jul'!E16,".",'Access-Jul'!G16)</f>
        <v>0033.4257</v>
      </c>
      <c r="E16" s="125" t="str">
        <f>+'Access-Jul'!F16</f>
        <v>PROGRAMA DE GESTAO E MANUTENCAO DO PODER JUDICIARIO</v>
      </c>
      <c r="F16" s="125" t="str">
        <f>+'Access-Jul'!H16</f>
        <v>JULGAMENTO DE CAUSAS NA JUSTICA FEDERAL</v>
      </c>
      <c r="G16" s="124" t="str">
        <f>IF('Access-Jul'!I16="1","F","S")</f>
        <v>F</v>
      </c>
      <c r="H16" s="124" t="str">
        <f>+'Access-Jul'!J16</f>
        <v>3000</v>
      </c>
      <c r="I16" s="125" t="str">
        <f>+'Access-Jul'!K16</f>
        <v>RECURSOS LIVRES DA UNIAO</v>
      </c>
      <c r="J16" s="124" t="str">
        <f>+'Access-Jul'!L16</f>
        <v>3</v>
      </c>
      <c r="K16" s="129"/>
      <c r="L16" s="129"/>
      <c r="M16" s="129"/>
      <c r="N16" s="127">
        <f t="shared" si="0"/>
        <v>0</v>
      </c>
      <c r="O16" s="129">
        <v>0</v>
      </c>
      <c r="P16" s="129">
        <f>'Access-Jul'!M16</f>
        <v>21067766.5</v>
      </c>
      <c r="Q16" s="129">
        <f>'Access-Jul'!N16-'Access-Jul'!O16</f>
        <v>0</v>
      </c>
      <c r="R16" s="129">
        <f t="shared" si="1"/>
        <v>21067766.5</v>
      </c>
      <c r="S16" s="129">
        <f>'Access-Jul'!P16</f>
        <v>0</v>
      </c>
      <c r="T16" s="130">
        <f t="shared" si="2"/>
        <v>0</v>
      </c>
      <c r="U16" s="129">
        <f>'Access-Jul'!Q16</f>
        <v>0</v>
      </c>
      <c r="V16" s="130">
        <f t="shared" si="3"/>
        <v>0</v>
      </c>
      <c r="W16" s="129">
        <f>'Access-Jul'!R16</f>
        <v>0</v>
      </c>
      <c r="X16" s="130">
        <f t="shared" si="4"/>
        <v>0</v>
      </c>
    </row>
    <row r="17" spans="1:24" s="97" customFormat="1" ht="28.5" customHeight="1" x14ac:dyDescent="0.2">
      <c r="A17" s="124" t="str">
        <f>+'Access-Jul'!A17</f>
        <v>12101</v>
      </c>
      <c r="B17" s="125" t="str">
        <f>+'Access-Jul'!B17</f>
        <v>JUSTICA FEDERAL DE PRIMEIRO GRAU</v>
      </c>
      <c r="C17" s="124" t="str">
        <f>CONCATENATE('Access-Jul'!C17,".",'Access-Jul'!D17)</f>
        <v>02.122</v>
      </c>
      <c r="D17" s="124" t="str">
        <f>CONCATENATE('Access-Jul'!E17,".",'Access-Jul'!G17)</f>
        <v>0033.20TP</v>
      </c>
      <c r="E17" s="125" t="str">
        <f>+'Access-Jul'!F17</f>
        <v>PROGRAMA DE GESTAO E MANUTENCAO DO PODER JUDICIARIO</v>
      </c>
      <c r="F17" s="125" t="str">
        <f>+'Access-Jul'!H17</f>
        <v>ATIVOS CIVIS DA UNIAO</v>
      </c>
      <c r="G17" s="124" t="str">
        <f>IF('Access-Jul'!I17="1","F","S")</f>
        <v>F</v>
      </c>
      <c r="H17" s="124" t="str">
        <f>+'Access-Jul'!J17</f>
        <v>1000</v>
      </c>
      <c r="I17" s="125" t="str">
        <f>+'Access-Jul'!K17</f>
        <v>RECURSOS LIVRES DA UNIAO</v>
      </c>
      <c r="J17" s="124" t="str">
        <f>+'Access-Jul'!L17</f>
        <v>1</v>
      </c>
      <c r="K17" s="129"/>
      <c r="L17" s="129"/>
      <c r="M17" s="129"/>
      <c r="N17" s="127">
        <f t="shared" si="0"/>
        <v>0</v>
      </c>
      <c r="O17" s="129">
        <v>0</v>
      </c>
      <c r="P17" s="129">
        <f>'Access-Jul'!M17</f>
        <v>689715948.23000002</v>
      </c>
      <c r="Q17" s="129">
        <f>'Access-Jul'!N17-'Access-Jul'!O17</f>
        <v>0</v>
      </c>
      <c r="R17" s="129">
        <f t="shared" si="1"/>
        <v>689715948.23000002</v>
      </c>
      <c r="S17" s="129">
        <f>'Access-Jul'!P17</f>
        <v>689715948.23000002</v>
      </c>
      <c r="T17" s="130">
        <f t="shared" si="2"/>
        <v>1</v>
      </c>
      <c r="U17" s="129">
        <f>'Access-Jul'!Q17</f>
        <v>689616398.94000006</v>
      </c>
      <c r="V17" s="130">
        <f t="shared" si="3"/>
        <v>0.99985566624890232</v>
      </c>
      <c r="W17" s="129">
        <f>'Access-Jul'!R17</f>
        <v>667317886.71000004</v>
      </c>
      <c r="X17" s="130">
        <f t="shared" si="4"/>
        <v>0.96752567259394318</v>
      </c>
    </row>
    <row r="18" spans="1:24" s="97" customFormat="1" ht="28.5" customHeight="1" x14ac:dyDescent="0.2">
      <c r="A18" s="124" t="str">
        <f>+'Access-Jul'!A18</f>
        <v>12101</v>
      </c>
      <c r="B18" s="125" t="str">
        <f>+'Access-Jul'!B18</f>
        <v>JUSTICA FEDERAL DE PRIMEIRO GRAU</v>
      </c>
      <c r="C18" s="124" t="str">
        <f>CONCATENATE('Access-Jul'!C18,".",'Access-Jul'!D18)</f>
        <v>02.122</v>
      </c>
      <c r="D18" s="124" t="str">
        <f>CONCATENATE('Access-Jul'!E18,".",'Access-Jul'!G18)</f>
        <v>0033.20TP</v>
      </c>
      <c r="E18" s="125" t="str">
        <f>+'Access-Jul'!F18</f>
        <v>PROGRAMA DE GESTAO E MANUTENCAO DO PODER JUDICIARIO</v>
      </c>
      <c r="F18" s="125" t="str">
        <f>+'Access-Jul'!H18</f>
        <v>ATIVOS CIVIS DA UNIAO</v>
      </c>
      <c r="G18" s="124" t="str">
        <f>IF('Access-Jul'!I18="1","F","S")</f>
        <v>F</v>
      </c>
      <c r="H18" s="124" t="str">
        <f>+'Access-Jul'!J18</f>
        <v>3000</v>
      </c>
      <c r="I18" s="125" t="str">
        <f>+'Access-Jul'!K18</f>
        <v>RECURSOS LIVRES DA UNIAO</v>
      </c>
      <c r="J18" s="124" t="str">
        <f>+'Access-Jul'!L18</f>
        <v>1</v>
      </c>
      <c r="K18" s="129"/>
      <c r="L18" s="129"/>
      <c r="M18" s="129"/>
      <c r="N18" s="127">
        <f t="shared" si="0"/>
        <v>0</v>
      </c>
      <c r="O18" s="129">
        <v>0</v>
      </c>
      <c r="P18" s="129">
        <f>'Access-Jul'!M18</f>
        <v>52000000</v>
      </c>
      <c r="Q18" s="129">
        <f>'Access-Jul'!N18-'Access-Jul'!O18</f>
        <v>0</v>
      </c>
      <c r="R18" s="129">
        <f t="shared" si="1"/>
        <v>52000000</v>
      </c>
      <c r="S18" s="129">
        <f>'Access-Jul'!P18</f>
        <v>52000000</v>
      </c>
      <c r="T18" s="130">
        <f t="shared" si="2"/>
        <v>1</v>
      </c>
      <c r="U18" s="129">
        <f>'Access-Jul'!Q18</f>
        <v>52000000</v>
      </c>
      <c r="V18" s="130">
        <f t="shared" si="3"/>
        <v>1</v>
      </c>
      <c r="W18" s="129">
        <f>'Access-Jul'!R18</f>
        <v>52000000</v>
      </c>
      <c r="X18" s="130">
        <f t="shared" si="4"/>
        <v>1</v>
      </c>
    </row>
    <row r="19" spans="1:24" s="97" customFormat="1" ht="28.5" customHeight="1" x14ac:dyDescent="0.2">
      <c r="A19" s="124" t="str">
        <f>+'Access-Jul'!A19</f>
        <v>12101</v>
      </c>
      <c r="B19" s="125" t="str">
        <f>+'Access-Jul'!B19</f>
        <v>JUSTICA FEDERAL DE PRIMEIRO GRAU</v>
      </c>
      <c r="C19" s="124" t="str">
        <f>CONCATENATE('Access-Jul'!C19,".",'Access-Jul'!D19)</f>
        <v>02.122</v>
      </c>
      <c r="D19" s="124" t="str">
        <f>CONCATENATE('Access-Jul'!E19,".",'Access-Jul'!G19)</f>
        <v>0033.216H</v>
      </c>
      <c r="E19" s="125" t="str">
        <f>+'Access-Jul'!F19</f>
        <v>PROGRAMA DE GESTAO E MANUTENCAO DO PODER JUDICIARIO</v>
      </c>
      <c r="F19" s="125" t="str">
        <f>+'Access-Jul'!H19</f>
        <v>AJUDA DE CUSTO PARA MORADIA OU AUXILIO-MORADIA A AGENTES PUB</v>
      </c>
      <c r="G19" s="124" t="str">
        <f>IF('Access-Jul'!I19="1","F","S")</f>
        <v>F</v>
      </c>
      <c r="H19" s="124" t="str">
        <f>+'Access-Jul'!J19</f>
        <v>1000</v>
      </c>
      <c r="I19" s="125" t="str">
        <f>+'Access-Jul'!K19</f>
        <v>RECURSOS LIVRES DA UNIAO</v>
      </c>
      <c r="J19" s="124" t="str">
        <f>+'Access-Jul'!L19</f>
        <v>3</v>
      </c>
      <c r="K19" s="129"/>
      <c r="L19" s="129"/>
      <c r="M19" s="129"/>
      <c r="N19" s="127">
        <f t="shared" si="0"/>
        <v>0</v>
      </c>
      <c r="O19" s="129">
        <v>0</v>
      </c>
      <c r="P19" s="129">
        <f>'Access-Jul'!M19</f>
        <v>203592</v>
      </c>
      <c r="Q19" s="129">
        <f>'Access-Jul'!N19-'Access-Jul'!O19</f>
        <v>0</v>
      </c>
      <c r="R19" s="129">
        <f t="shared" si="1"/>
        <v>203592</v>
      </c>
      <c r="S19" s="129">
        <f>'Access-Jul'!P19</f>
        <v>143712</v>
      </c>
      <c r="T19" s="130">
        <f t="shared" si="2"/>
        <v>0.70588235294117652</v>
      </c>
      <c r="U19" s="129">
        <f>'Access-Jul'!Q19</f>
        <v>45931.48</v>
      </c>
      <c r="V19" s="130">
        <f t="shared" si="3"/>
        <v>0.22560552477504028</v>
      </c>
      <c r="W19" s="129">
        <f>'Access-Jul'!R19</f>
        <v>45931.48</v>
      </c>
      <c r="X19" s="130">
        <f t="shared" si="4"/>
        <v>0.22560552477504028</v>
      </c>
    </row>
    <row r="20" spans="1:24" s="97" customFormat="1" ht="28.5" customHeight="1" x14ac:dyDescent="0.2">
      <c r="A20" s="124" t="str">
        <f>+'Access-Jul'!A20</f>
        <v>12101</v>
      </c>
      <c r="B20" s="125" t="str">
        <f>+'Access-Jul'!B20</f>
        <v>JUSTICA FEDERAL DE PRIMEIRO GRAU</v>
      </c>
      <c r="C20" s="124" t="str">
        <f>CONCATENATE('Access-Jul'!C20,".",'Access-Jul'!D20)</f>
        <v>02.122</v>
      </c>
      <c r="D20" s="124" t="str">
        <f>CONCATENATE('Access-Jul'!E20,".",'Access-Jul'!G20)</f>
        <v>0033.219Z</v>
      </c>
      <c r="E20" s="125" t="str">
        <f>+'Access-Jul'!F20</f>
        <v>PROGRAMA DE GESTAO E MANUTENCAO DO PODER JUDICIARIO</v>
      </c>
      <c r="F20" s="125" t="str">
        <f>+'Access-Jul'!H20</f>
        <v>CONSERVACAO E RECUPERACAO DE ATIVOS DE INFRAESTRUTURA DA UNI</v>
      </c>
      <c r="G20" s="124" t="str">
        <f>IF('Access-Jul'!I20="1","F","S")</f>
        <v>F</v>
      </c>
      <c r="H20" s="124" t="str">
        <f>+'Access-Jul'!J20</f>
        <v>1000</v>
      </c>
      <c r="I20" s="125" t="str">
        <f>+'Access-Jul'!K20</f>
        <v>RECURSOS LIVRES DA UNIAO</v>
      </c>
      <c r="J20" s="124" t="str">
        <f>+'Access-Jul'!L20</f>
        <v>4</v>
      </c>
      <c r="K20" s="129"/>
      <c r="L20" s="129"/>
      <c r="M20" s="129"/>
      <c r="N20" s="127">
        <f t="shared" si="0"/>
        <v>0</v>
      </c>
      <c r="O20" s="129">
        <v>0</v>
      </c>
      <c r="P20" s="129">
        <f>'Access-Jul'!M20</f>
        <v>17332083</v>
      </c>
      <c r="Q20" s="129">
        <f>'Access-Jul'!N20-'Access-Jul'!O20</f>
        <v>0</v>
      </c>
      <c r="R20" s="129">
        <f t="shared" si="1"/>
        <v>17332083</v>
      </c>
      <c r="S20" s="129">
        <f>'Access-Jul'!P20</f>
        <v>351969.43</v>
      </c>
      <c r="T20" s="130">
        <f t="shared" si="2"/>
        <v>2.0307393519867174E-2</v>
      </c>
      <c r="U20" s="129">
        <f>'Access-Jul'!Q20</f>
        <v>0</v>
      </c>
      <c r="V20" s="130">
        <f t="shared" si="3"/>
        <v>0</v>
      </c>
      <c r="W20" s="129">
        <f>'Access-Jul'!R20</f>
        <v>0</v>
      </c>
      <c r="X20" s="130">
        <f t="shared" si="4"/>
        <v>0</v>
      </c>
    </row>
    <row r="21" spans="1:24" s="97" customFormat="1" ht="28.5" customHeight="1" x14ac:dyDescent="0.2">
      <c r="A21" s="124" t="str">
        <f>+'Access-Jul'!A21</f>
        <v>12101</v>
      </c>
      <c r="B21" s="125" t="str">
        <f>+'Access-Jul'!B21</f>
        <v>JUSTICA FEDERAL DE PRIMEIRO GRAU</v>
      </c>
      <c r="C21" s="124" t="str">
        <f>CONCATENATE('Access-Jul'!C21,".",'Access-Jul'!D21)</f>
        <v>02.331</v>
      </c>
      <c r="D21" s="124" t="str">
        <f>CONCATENATE('Access-Jul'!E21,".",'Access-Jul'!G21)</f>
        <v>0033.2004</v>
      </c>
      <c r="E21" s="125" t="str">
        <f>+'Access-Jul'!F21</f>
        <v>PROGRAMA DE GESTAO E MANUTENCAO DO PODER JUDICIARIO</v>
      </c>
      <c r="F21" s="125" t="str">
        <f>+'Access-Jul'!H21</f>
        <v>ASSISTENCIA MEDICA E ODONTOLOGICA AOS SERVIDORES CIVIS, EMPR</v>
      </c>
      <c r="G21" s="124" t="str">
        <f>IF('Access-Jul'!I21="1","F","S")</f>
        <v>F</v>
      </c>
      <c r="H21" s="124" t="str">
        <f>+'Access-Jul'!J21</f>
        <v>1000</v>
      </c>
      <c r="I21" s="125" t="str">
        <f>+'Access-Jul'!K21</f>
        <v>RECURSOS LIVRES DA UNIAO</v>
      </c>
      <c r="J21" s="124" t="str">
        <f>+'Access-Jul'!L21</f>
        <v>4</v>
      </c>
      <c r="K21" s="129"/>
      <c r="L21" s="129"/>
      <c r="M21" s="129"/>
      <c r="N21" s="127">
        <f t="shared" si="0"/>
        <v>0</v>
      </c>
      <c r="O21" s="129">
        <v>0</v>
      </c>
      <c r="P21" s="129">
        <f>'Access-Jul'!M21</f>
        <v>3000</v>
      </c>
      <c r="Q21" s="129">
        <f>'Access-Jul'!N21-'Access-Jul'!O21</f>
        <v>0</v>
      </c>
      <c r="R21" s="129">
        <f t="shared" si="1"/>
        <v>3000</v>
      </c>
      <c r="S21" s="129">
        <f>'Access-Jul'!P21</f>
        <v>516.35</v>
      </c>
      <c r="T21" s="130">
        <f t="shared" si="2"/>
        <v>0.17211666666666667</v>
      </c>
      <c r="U21" s="129">
        <f>'Access-Jul'!Q21</f>
        <v>0</v>
      </c>
      <c r="V21" s="130">
        <f t="shared" si="3"/>
        <v>0</v>
      </c>
      <c r="W21" s="129">
        <f>'Access-Jul'!R21</f>
        <v>0</v>
      </c>
      <c r="X21" s="130">
        <f t="shared" si="4"/>
        <v>0</v>
      </c>
    </row>
    <row r="22" spans="1:24" s="97" customFormat="1" ht="28.5" customHeight="1" x14ac:dyDescent="0.2">
      <c r="A22" s="124" t="str">
        <f>+'Access-Jul'!A22</f>
        <v>12101</v>
      </c>
      <c r="B22" s="125" t="str">
        <f>+'Access-Jul'!B22</f>
        <v>JUSTICA FEDERAL DE PRIMEIRO GRAU</v>
      </c>
      <c r="C22" s="124" t="str">
        <f>CONCATENATE('Access-Jul'!C22,".",'Access-Jul'!D22)</f>
        <v>02.331</v>
      </c>
      <c r="D22" s="124" t="str">
        <f>CONCATENATE('Access-Jul'!E22,".",'Access-Jul'!G22)</f>
        <v>0033.2004</v>
      </c>
      <c r="E22" s="125" t="str">
        <f>+'Access-Jul'!F22</f>
        <v>PROGRAMA DE GESTAO E MANUTENCAO DO PODER JUDICIARIO</v>
      </c>
      <c r="F22" s="125" t="str">
        <f>+'Access-Jul'!H22</f>
        <v>ASSISTENCIA MEDICA E ODONTOLOGICA AOS SERVIDORES CIVIS, EMPR</v>
      </c>
      <c r="G22" s="124" t="str">
        <f>IF('Access-Jul'!I22="1","F","S")</f>
        <v>F</v>
      </c>
      <c r="H22" s="124" t="str">
        <f>+'Access-Jul'!J22</f>
        <v>1000</v>
      </c>
      <c r="I22" s="125" t="str">
        <f>+'Access-Jul'!K22</f>
        <v>RECURSOS LIVRES DA UNIAO</v>
      </c>
      <c r="J22" s="124" t="str">
        <f>+'Access-Jul'!L22</f>
        <v>3</v>
      </c>
      <c r="K22" s="129"/>
      <c r="L22" s="129"/>
      <c r="M22" s="129"/>
      <c r="N22" s="127">
        <f t="shared" ref="N22:N32" si="5">K22+L22-M22</f>
        <v>0</v>
      </c>
      <c r="O22" s="129">
        <v>0</v>
      </c>
      <c r="P22" s="129">
        <f>'Access-Jul'!M22</f>
        <v>90553591</v>
      </c>
      <c r="Q22" s="129">
        <f>'Access-Jul'!N22-'Access-Jul'!O22</f>
        <v>0</v>
      </c>
      <c r="R22" s="129">
        <f t="shared" ref="R22:R32" si="6">N22-O22+P22+Q22</f>
        <v>90553591</v>
      </c>
      <c r="S22" s="129">
        <f>'Access-Jul'!P22</f>
        <v>83415834.239999995</v>
      </c>
      <c r="T22" s="130">
        <f t="shared" ref="T22:T32" si="7">IF(R22&gt;0,S22/R22,0)</f>
        <v>0.92117643617247602</v>
      </c>
      <c r="U22" s="129">
        <f>'Access-Jul'!Q22</f>
        <v>42761446.380000003</v>
      </c>
      <c r="V22" s="130">
        <f t="shared" ref="V22:V32" si="8">IF(R22&gt;0,U22/R22,0)</f>
        <v>0.47222253593454955</v>
      </c>
      <c r="W22" s="129">
        <f>'Access-Jul'!R22</f>
        <v>39550363.810000002</v>
      </c>
      <c r="X22" s="130">
        <f t="shared" ref="X22:X32" si="9">IF(R22&gt;0,W22/R22,0)</f>
        <v>0.43676195911435473</v>
      </c>
    </row>
    <row r="23" spans="1:24" s="97" customFormat="1" ht="28.5" customHeight="1" x14ac:dyDescent="0.2">
      <c r="A23" s="124" t="str">
        <f>+'Access-Jul'!A23</f>
        <v>12101</v>
      </c>
      <c r="B23" s="125" t="str">
        <f>+'Access-Jul'!B23</f>
        <v>JUSTICA FEDERAL DE PRIMEIRO GRAU</v>
      </c>
      <c r="C23" s="124" t="str">
        <f>CONCATENATE('Access-Jul'!C23,".",'Access-Jul'!D23)</f>
        <v>02.331</v>
      </c>
      <c r="D23" s="124" t="str">
        <f>CONCATENATE('Access-Jul'!E23,".",'Access-Jul'!G23)</f>
        <v>0033.212B</v>
      </c>
      <c r="E23" s="125" t="str">
        <f>+'Access-Jul'!F23</f>
        <v>PROGRAMA DE GESTAO E MANUTENCAO DO PODER JUDICIARIO</v>
      </c>
      <c r="F23" s="125" t="str">
        <f>+'Access-Jul'!H23</f>
        <v>BENEFICIOS OBRIGATORIOS AOS SERVIDORES CIVIS, EMPREGADOS, MI</v>
      </c>
      <c r="G23" s="124" t="str">
        <f>IF('Access-Jul'!I23="1","F","S")</f>
        <v>F</v>
      </c>
      <c r="H23" s="124" t="str">
        <f>+'Access-Jul'!J23</f>
        <v>1000</v>
      </c>
      <c r="I23" s="125" t="str">
        <f>+'Access-Jul'!K23</f>
        <v>RECURSOS LIVRES DA UNIAO</v>
      </c>
      <c r="J23" s="124" t="str">
        <f>+'Access-Jul'!L23</f>
        <v>3</v>
      </c>
      <c r="K23" s="129"/>
      <c r="L23" s="129"/>
      <c r="M23" s="129"/>
      <c r="N23" s="127">
        <f t="shared" si="5"/>
        <v>0</v>
      </c>
      <c r="O23" s="129">
        <v>0</v>
      </c>
      <c r="P23" s="129">
        <f>'Access-Jul'!M23</f>
        <v>70446107.189999998</v>
      </c>
      <c r="Q23" s="129">
        <f>'Access-Jul'!N23-'Access-Jul'!O23</f>
        <v>0</v>
      </c>
      <c r="R23" s="129">
        <f t="shared" si="6"/>
        <v>70446107.189999998</v>
      </c>
      <c r="S23" s="129">
        <f>'Access-Jul'!P23</f>
        <v>70038352</v>
      </c>
      <c r="T23" s="130">
        <f t="shared" si="7"/>
        <v>0.99421181373584999</v>
      </c>
      <c r="U23" s="129">
        <f>'Access-Jul'!Q23</f>
        <v>48278613.090000004</v>
      </c>
      <c r="V23" s="130">
        <f t="shared" si="8"/>
        <v>0.68532691181626104</v>
      </c>
      <c r="W23" s="129">
        <f>'Access-Jul'!R23</f>
        <v>48278613.090000004</v>
      </c>
      <c r="X23" s="130">
        <f t="shared" si="9"/>
        <v>0.68532691181626104</v>
      </c>
    </row>
    <row r="24" spans="1:24" s="97" customFormat="1" ht="28.5" customHeight="1" x14ac:dyDescent="0.2">
      <c r="A24" s="124" t="str">
        <f>+'Access-Jul'!A24</f>
        <v>12101</v>
      </c>
      <c r="B24" s="125" t="str">
        <f>+'Access-Jul'!B24</f>
        <v>JUSTICA FEDERAL DE PRIMEIRO GRAU</v>
      </c>
      <c r="C24" s="124" t="str">
        <f>CONCATENATE('Access-Jul'!C24,".",'Access-Jul'!D24)</f>
        <v>02.846</v>
      </c>
      <c r="D24" s="124" t="str">
        <f>CONCATENATE('Access-Jul'!E24,".",'Access-Jul'!G24)</f>
        <v>0033.09HB</v>
      </c>
      <c r="E24" s="125" t="str">
        <f>+'Access-Jul'!F24</f>
        <v>PROGRAMA DE GESTAO E MANUTENCAO DO PODER JUDICIARIO</v>
      </c>
      <c r="F24" s="125" t="str">
        <f>+'Access-Jul'!H24</f>
        <v>CONTRIBUICAO DA UNIAO, DE SUAS AUTARQUIAS E FUNDACOES PARA O</v>
      </c>
      <c r="G24" s="124" t="str">
        <f>IF('Access-Jul'!I24="1","F","S")</f>
        <v>F</v>
      </c>
      <c r="H24" s="124" t="str">
        <f>+'Access-Jul'!J24</f>
        <v>1000</v>
      </c>
      <c r="I24" s="125" t="str">
        <f>+'Access-Jul'!K24</f>
        <v>RECURSOS LIVRES DA UNIAO</v>
      </c>
      <c r="J24" s="124" t="str">
        <f>+'Access-Jul'!L24</f>
        <v>1</v>
      </c>
      <c r="K24" s="129"/>
      <c r="L24" s="129"/>
      <c r="M24" s="129"/>
      <c r="N24" s="127">
        <f t="shared" si="5"/>
        <v>0</v>
      </c>
      <c r="O24" s="129">
        <v>0</v>
      </c>
      <c r="P24" s="129">
        <f>'Access-Jul'!M24</f>
        <v>128999977.68000001</v>
      </c>
      <c r="Q24" s="129">
        <f>'Access-Jul'!N24-'Access-Jul'!O24</f>
        <v>0</v>
      </c>
      <c r="R24" s="129">
        <f t="shared" si="6"/>
        <v>128999977.68000001</v>
      </c>
      <c r="S24" s="129">
        <f>'Access-Jul'!P24</f>
        <v>128999977.68000001</v>
      </c>
      <c r="T24" s="130">
        <f t="shared" si="7"/>
        <v>1</v>
      </c>
      <c r="U24" s="129">
        <f>'Access-Jul'!Q24</f>
        <v>128999977.68000001</v>
      </c>
      <c r="V24" s="130">
        <f t="shared" si="8"/>
        <v>1</v>
      </c>
      <c r="W24" s="129">
        <f>'Access-Jul'!R24</f>
        <v>128999977.68000001</v>
      </c>
      <c r="X24" s="130">
        <f t="shared" si="9"/>
        <v>1</v>
      </c>
    </row>
    <row r="25" spans="1:24" s="97" customFormat="1" ht="28.5" customHeight="1" x14ac:dyDescent="0.2">
      <c r="A25" s="124" t="str">
        <f>+'Access-Jul'!A25</f>
        <v>12101</v>
      </c>
      <c r="B25" s="125" t="str">
        <f>+'Access-Jul'!B25</f>
        <v>JUSTICA FEDERAL DE PRIMEIRO GRAU</v>
      </c>
      <c r="C25" s="124" t="str">
        <f>CONCATENATE('Access-Jul'!C25,".",'Access-Jul'!D25)</f>
        <v>09.272</v>
      </c>
      <c r="D25" s="124" t="str">
        <f>CONCATENATE('Access-Jul'!E25,".",'Access-Jul'!G25)</f>
        <v>0033.0181</v>
      </c>
      <c r="E25" s="125" t="str">
        <f>+'Access-Jul'!F25</f>
        <v>PROGRAMA DE GESTAO E MANUTENCAO DO PODER JUDICIARIO</v>
      </c>
      <c r="F25" s="125" t="str">
        <f>+'Access-Jul'!H25</f>
        <v>APOSENTADORIAS E PENSOES CIVIS DA UNIAO</v>
      </c>
      <c r="G25" s="124" t="str">
        <f>IF('Access-Jul'!I25="1","F","S")</f>
        <v>S</v>
      </c>
      <c r="H25" s="124" t="str">
        <f>+'Access-Jul'!J25</f>
        <v>1056</v>
      </c>
      <c r="I25" s="125" t="str">
        <f>+'Access-Jul'!K25</f>
        <v>BENEFICIOS DO RPPS DA UNIAO</v>
      </c>
      <c r="J25" s="124" t="str">
        <f>+'Access-Jul'!L25</f>
        <v>1</v>
      </c>
      <c r="K25" s="129"/>
      <c r="L25" s="129"/>
      <c r="M25" s="129"/>
      <c r="N25" s="127">
        <f t="shared" si="5"/>
        <v>0</v>
      </c>
      <c r="O25" s="129">
        <v>0</v>
      </c>
      <c r="P25" s="129">
        <f>'Access-Jul'!M25</f>
        <v>191624064.50999999</v>
      </c>
      <c r="Q25" s="129">
        <f>'Access-Jul'!N25-'Access-Jul'!O25</f>
        <v>0</v>
      </c>
      <c r="R25" s="129">
        <f t="shared" si="6"/>
        <v>191624064.50999999</v>
      </c>
      <c r="S25" s="129">
        <f>'Access-Jul'!P25</f>
        <v>191624064.50999999</v>
      </c>
      <c r="T25" s="130">
        <f t="shared" si="7"/>
        <v>1</v>
      </c>
      <c r="U25" s="129">
        <f>'Access-Jul'!Q25</f>
        <v>191615337.78999999</v>
      </c>
      <c r="V25" s="130">
        <f t="shared" si="8"/>
        <v>0.99995445916449843</v>
      </c>
      <c r="W25" s="129">
        <f>'Access-Jul'!R25</f>
        <v>186445371.52000001</v>
      </c>
      <c r="X25" s="130">
        <f t="shared" si="9"/>
        <v>0.97297472526093021</v>
      </c>
    </row>
    <row r="26" spans="1:24" s="97" customFormat="1" ht="28.5" customHeight="1" x14ac:dyDescent="0.2">
      <c r="A26" s="124" t="str">
        <f>+'Access-Jul'!A26</f>
        <v>12101</v>
      </c>
      <c r="B26" s="125" t="str">
        <f>+'Access-Jul'!B26</f>
        <v>JUSTICA FEDERAL DE PRIMEIRO GRAU</v>
      </c>
      <c r="C26" s="124" t="str">
        <f>CONCATENATE('Access-Jul'!C26,".",'Access-Jul'!D26)</f>
        <v>28.846</v>
      </c>
      <c r="D26" s="124" t="str">
        <f>CONCATENATE('Access-Jul'!E26,".",'Access-Jul'!G26)</f>
        <v>0909.00S6</v>
      </c>
      <c r="E26" s="125" t="str">
        <f>+'Access-Jul'!F26</f>
        <v>OPERACOES ESPECIAIS: OUTROS ENCARGOS ESPECIAIS</v>
      </c>
      <c r="F26" s="125" t="str">
        <f>+'Access-Jul'!H26</f>
        <v>BENEFICIO ESPECIAL - LEI N. 12.618, DE 2012</v>
      </c>
      <c r="G26" s="124" t="str">
        <f>IF('Access-Jul'!I26="1","F","S")</f>
        <v>F</v>
      </c>
      <c r="H26" s="124" t="str">
        <f>+'Access-Jul'!J26</f>
        <v>1000</v>
      </c>
      <c r="I26" s="125" t="str">
        <f>+'Access-Jul'!K26</f>
        <v>RECURSOS LIVRES DA UNIAO</v>
      </c>
      <c r="J26" s="124" t="str">
        <f>+'Access-Jul'!L26</f>
        <v>1</v>
      </c>
      <c r="K26" s="129"/>
      <c r="L26" s="129"/>
      <c r="M26" s="129"/>
      <c r="N26" s="127">
        <f t="shared" si="5"/>
        <v>0</v>
      </c>
      <c r="O26" s="129">
        <v>0</v>
      </c>
      <c r="P26" s="129">
        <f>'Access-Jul'!M26</f>
        <v>1009922.1</v>
      </c>
      <c r="Q26" s="129">
        <f>'Access-Jul'!N26-'Access-Jul'!O26</f>
        <v>0</v>
      </c>
      <c r="R26" s="129">
        <f t="shared" si="6"/>
        <v>1009922.1</v>
      </c>
      <c r="S26" s="129">
        <f>'Access-Jul'!P26</f>
        <v>1009922.1</v>
      </c>
      <c r="T26" s="130">
        <f t="shared" si="7"/>
        <v>1</v>
      </c>
      <c r="U26" s="129">
        <f>'Access-Jul'!Q26</f>
        <v>1009922.1</v>
      </c>
      <c r="V26" s="130">
        <f t="shared" si="8"/>
        <v>1</v>
      </c>
      <c r="W26" s="129">
        <f>'Access-Jul'!R26</f>
        <v>1009922.1</v>
      </c>
      <c r="X26" s="130">
        <f t="shared" si="9"/>
        <v>1</v>
      </c>
    </row>
    <row r="27" spans="1:24" s="97" customFormat="1" ht="28.5" customHeight="1" x14ac:dyDescent="0.2">
      <c r="A27" s="124" t="str">
        <f>+'Access-Jul'!A27</f>
        <v>12104</v>
      </c>
      <c r="B27" s="125" t="str">
        <f>+'Access-Jul'!B27</f>
        <v>TRIBUNAL REGIONAL FEDERAL DA 3A. REGIAO</v>
      </c>
      <c r="C27" s="124" t="str">
        <f>CONCATENATE('Access-Jul'!C27,".",'Access-Jul'!D27)</f>
        <v>02.061</v>
      </c>
      <c r="D27" s="124" t="str">
        <f>CONCATENATE('Access-Jul'!E27,".",'Access-Jul'!G27)</f>
        <v>0033.4257</v>
      </c>
      <c r="E27" s="125" t="str">
        <f>+'Access-Jul'!F27</f>
        <v>PROGRAMA DE GESTAO E MANUTENCAO DO PODER JUDICIARIO</v>
      </c>
      <c r="F27" s="125" t="str">
        <f>+'Access-Jul'!H27</f>
        <v>JULGAMENTO DE CAUSAS NA JUSTICA FEDERAL</v>
      </c>
      <c r="G27" s="124" t="str">
        <f>IF('Access-Jul'!I27="1","F","S")</f>
        <v>F</v>
      </c>
      <c r="H27" s="124" t="str">
        <f>+'Access-Jul'!J27</f>
        <v>1000</v>
      </c>
      <c r="I27" s="125" t="str">
        <f>+'Access-Jul'!K27</f>
        <v>RECURSOS LIVRES DA UNIAO</v>
      </c>
      <c r="J27" s="124" t="str">
        <f>+'Access-Jul'!L27</f>
        <v>3</v>
      </c>
      <c r="K27" s="129"/>
      <c r="L27" s="129"/>
      <c r="M27" s="129"/>
      <c r="N27" s="127">
        <f t="shared" si="5"/>
        <v>0</v>
      </c>
      <c r="O27" s="129">
        <v>0</v>
      </c>
      <c r="P27" s="129">
        <f>'Access-Jul'!M27</f>
        <v>679059</v>
      </c>
      <c r="Q27" s="129">
        <f>'Access-Jul'!N27-'Access-Jul'!O27</f>
        <v>0</v>
      </c>
      <c r="R27" s="129">
        <f t="shared" si="6"/>
        <v>679059</v>
      </c>
      <c r="S27" s="129">
        <f>'Access-Jul'!P27</f>
        <v>679059</v>
      </c>
      <c r="T27" s="130">
        <f t="shared" si="7"/>
        <v>1</v>
      </c>
      <c r="U27" s="129">
        <f>'Access-Jul'!Q27</f>
        <v>0</v>
      </c>
      <c r="V27" s="130">
        <f t="shared" si="8"/>
        <v>0</v>
      </c>
      <c r="W27" s="129">
        <f>'Access-Jul'!R27</f>
        <v>0</v>
      </c>
      <c r="X27" s="130">
        <f t="shared" si="9"/>
        <v>0</v>
      </c>
    </row>
    <row r="28" spans="1:24" s="97" customFormat="1" ht="28.5" customHeight="1" x14ac:dyDescent="0.2">
      <c r="A28" s="124" t="str">
        <f>+'Access-Jul'!A28</f>
        <v>14102</v>
      </c>
      <c r="B28" s="125" t="str">
        <f>+'Access-Jul'!B28</f>
        <v>TRIBUNAL REGIONAL ELEITORAL DO ACRE</v>
      </c>
      <c r="C28" s="124" t="str">
        <f>CONCATENATE('Access-Jul'!C28,".",'Access-Jul'!D28)</f>
        <v>02.122</v>
      </c>
      <c r="D28" s="124" t="str">
        <f>CONCATENATE('Access-Jul'!E28,".",'Access-Jul'!G28)</f>
        <v>0033.20GP</v>
      </c>
      <c r="E28" s="125" t="str">
        <f>+'Access-Jul'!F28</f>
        <v>PROGRAMA DE GESTAO E MANUTENCAO DO PODER JUDICIARIO</v>
      </c>
      <c r="F28" s="125" t="str">
        <f>+'Access-Jul'!H28</f>
        <v>JULGAMENTO DE CAUSAS E GESTAO ADMINISTRATIVA NA JUSTICA ELEI</v>
      </c>
      <c r="G28" s="124" t="str">
        <f>IF('Access-Jul'!I28="1","F","S")</f>
        <v>F</v>
      </c>
      <c r="H28" s="124" t="str">
        <f>+'Access-Jul'!J28</f>
        <v>1000</v>
      </c>
      <c r="I28" s="125" t="str">
        <f>+'Access-Jul'!K28</f>
        <v>RECURSOS LIVRES DA UNIAO</v>
      </c>
      <c r="J28" s="124" t="str">
        <f>+'Access-Jul'!L28</f>
        <v>3</v>
      </c>
      <c r="K28" s="129"/>
      <c r="L28" s="129"/>
      <c r="M28" s="129"/>
      <c r="N28" s="127">
        <f t="shared" si="5"/>
        <v>0</v>
      </c>
      <c r="O28" s="129">
        <v>0</v>
      </c>
      <c r="P28" s="129">
        <f>'Access-Jul'!M28</f>
        <v>0</v>
      </c>
      <c r="Q28" s="129">
        <f>'Access-Jul'!N28-'Access-Jul'!O28</f>
        <v>10724.6</v>
      </c>
      <c r="R28" s="129">
        <f t="shared" si="6"/>
        <v>10724.6</v>
      </c>
      <c r="S28" s="129">
        <f>'Access-Jul'!P28</f>
        <v>10724.6</v>
      </c>
      <c r="T28" s="130">
        <f t="shared" si="7"/>
        <v>1</v>
      </c>
      <c r="U28" s="129">
        <f>'Access-Jul'!Q28</f>
        <v>10724.6</v>
      </c>
      <c r="V28" s="130">
        <f t="shared" si="8"/>
        <v>1</v>
      </c>
      <c r="W28" s="129">
        <f>'Access-Jul'!R28</f>
        <v>10724.6</v>
      </c>
      <c r="X28" s="130">
        <f t="shared" si="9"/>
        <v>1</v>
      </c>
    </row>
    <row r="29" spans="1:24" s="97" customFormat="1" ht="28.5" customHeight="1" x14ac:dyDescent="0.2">
      <c r="A29" s="124" t="str">
        <f>+'Access-Jul'!A29</f>
        <v>14123</v>
      </c>
      <c r="B29" s="125" t="str">
        <f>+'Access-Jul'!B29</f>
        <v>TRIBUNAL REGIONAL ELEITORAL DE SANTA CATARINA</v>
      </c>
      <c r="C29" s="124" t="str">
        <f>CONCATENATE('Access-Jul'!C29,".",'Access-Jul'!D29)</f>
        <v>02.122</v>
      </c>
      <c r="D29" s="124" t="str">
        <f>CONCATENATE('Access-Jul'!E29,".",'Access-Jul'!G29)</f>
        <v>0033.20GP</v>
      </c>
      <c r="E29" s="125" t="str">
        <f>+'Access-Jul'!F29</f>
        <v>PROGRAMA DE GESTAO E MANUTENCAO DO PODER JUDICIARIO</v>
      </c>
      <c r="F29" s="125" t="str">
        <f>+'Access-Jul'!H29</f>
        <v>JULGAMENTO DE CAUSAS E GESTAO ADMINISTRATIVA NA JUSTICA ELEI</v>
      </c>
      <c r="G29" s="124" t="str">
        <f>IF('Access-Jul'!I29="1","F","S")</f>
        <v>F</v>
      </c>
      <c r="H29" s="124" t="str">
        <f>+'Access-Jul'!J29</f>
        <v>1000</v>
      </c>
      <c r="I29" s="125" t="str">
        <f>+'Access-Jul'!K29</f>
        <v>RECURSOS LIVRES DA UNIAO</v>
      </c>
      <c r="J29" s="124" t="str">
        <f>+'Access-Jul'!L29</f>
        <v>3</v>
      </c>
      <c r="K29" s="129"/>
      <c r="L29" s="129"/>
      <c r="M29" s="129"/>
      <c r="N29" s="127">
        <f t="shared" si="5"/>
        <v>0</v>
      </c>
      <c r="O29" s="129">
        <v>0</v>
      </c>
      <c r="P29" s="129">
        <f>'Access-Jul'!M29</f>
        <v>0</v>
      </c>
      <c r="Q29" s="129">
        <f>'Access-Jul'!N29-'Access-Jul'!O29</f>
        <v>10118.6</v>
      </c>
      <c r="R29" s="129">
        <f t="shared" si="6"/>
        <v>10118.6</v>
      </c>
      <c r="S29" s="129">
        <f>'Access-Jul'!P29</f>
        <v>0</v>
      </c>
      <c r="T29" s="130">
        <f t="shared" si="7"/>
        <v>0</v>
      </c>
      <c r="U29" s="129">
        <f>'Access-Jul'!Q29</f>
        <v>0</v>
      </c>
      <c r="V29" s="130">
        <f t="shared" si="8"/>
        <v>0</v>
      </c>
      <c r="W29" s="129">
        <f>'Access-Jul'!R29</f>
        <v>0</v>
      </c>
      <c r="X29" s="130">
        <f t="shared" si="9"/>
        <v>0</v>
      </c>
    </row>
    <row r="30" spans="1:24" s="97" customFormat="1" ht="28.5" customHeight="1" x14ac:dyDescent="0.2">
      <c r="A30" s="124" t="str">
        <f>+'Access-Jul'!A30</f>
        <v>33201</v>
      </c>
      <c r="B30" s="125" t="str">
        <f>+'Access-Jul'!B30</f>
        <v>INSTITUTO NACIONAL DO SEGURO SOCIAL</v>
      </c>
      <c r="C30" s="124" t="str">
        <f>CONCATENATE('Access-Jul'!C30,".",'Access-Jul'!D30)</f>
        <v>28.846</v>
      </c>
      <c r="D30" s="124" t="str">
        <f>CONCATENATE('Access-Jul'!E30,".",'Access-Jul'!G30)</f>
        <v>0901.00SA</v>
      </c>
      <c r="E30" s="125" t="str">
        <f>+'Access-Jul'!F30</f>
        <v>OPERACOES ESPECIAIS: CUMPRIMENTO DE SENTENCAS JUDICIAIS</v>
      </c>
      <c r="F30" s="125" t="str">
        <f>+'Access-Jul'!H30</f>
        <v>PAGAMENTO DE HONORARIOS PERICIAIS NAS ACOES EM QUE O INSS FI</v>
      </c>
      <c r="G30" s="124" t="str">
        <f>IF('Access-Jul'!I30="1","F","S")</f>
        <v>S</v>
      </c>
      <c r="H30" s="124" t="str">
        <f>+'Access-Jul'!J30</f>
        <v>1000</v>
      </c>
      <c r="I30" s="125" t="str">
        <f>+'Access-Jul'!K30</f>
        <v>RECURSOS LIVRES DA UNIAO</v>
      </c>
      <c r="J30" s="124" t="str">
        <f>+'Access-Jul'!L30</f>
        <v>3</v>
      </c>
      <c r="K30" s="129"/>
      <c r="L30" s="129"/>
      <c r="M30" s="129"/>
      <c r="N30" s="127">
        <f t="shared" si="5"/>
        <v>0</v>
      </c>
      <c r="O30" s="129">
        <v>0</v>
      </c>
      <c r="P30" s="129">
        <f>'Access-Jul'!M30</f>
        <v>30732926</v>
      </c>
      <c r="Q30" s="129">
        <f>'Access-Jul'!N30-'Access-Jul'!O30</f>
        <v>0</v>
      </c>
      <c r="R30" s="129">
        <f t="shared" si="6"/>
        <v>30732926</v>
      </c>
      <c r="S30" s="129">
        <f>'Access-Jul'!P30</f>
        <v>30692892.609999999</v>
      </c>
      <c r="T30" s="130">
        <f t="shared" si="7"/>
        <v>0.99869737785461754</v>
      </c>
      <c r="U30" s="129">
        <f>'Access-Jul'!Q30</f>
        <v>30673389.890000001</v>
      </c>
      <c r="V30" s="130">
        <f t="shared" si="8"/>
        <v>0.99806279070206338</v>
      </c>
      <c r="W30" s="129">
        <f>'Access-Jul'!R30</f>
        <v>28680165.109999999</v>
      </c>
      <c r="X30" s="130">
        <f t="shared" si="9"/>
        <v>0.93320646104441862</v>
      </c>
    </row>
    <row r="31" spans="1:24" s="97" customFormat="1" ht="28.5" customHeight="1" x14ac:dyDescent="0.2">
      <c r="A31" s="124" t="str">
        <f>+'Access-Jul'!A31</f>
        <v>34101</v>
      </c>
      <c r="B31" s="125" t="str">
        <f>+'Access-Jul'!B31</f>
        <v>MINISTERIO PUBLICO FEDERAL</v>
      </c>
      <c r="C31" s="124" t="str">
        <f>CONCATENATE('Access-Jul'!C31,".",'Access-Jul'!D31)</f>
        <v>03.062</v>
      </c>
      <c r="D31" s="124" t="str">
        <f>CONCATENATE('Access-Jul'!E31,".",'Access-Jul'!G31)</f>
        <v>0031.4264</v>
      </c>
      <c r="E31" s="125" t="str">
        <f>+'Access-Jul'!F31</f>
        <v>PROGRAMA DE GESTAO E MANUTENCAO DO MINISTERIO PUBLICO</v>
      </c>
      <c r="F31" s="125" t="str">
        <f>+'Access-Jul'!H31</f>
        <v>DEFESA DO INTERESSE PUBLICO NO PROCESSO JUDICIARIO - MINISTE</v>
      </c>
      <c r="G31" s="124" t="str">
        <f>IF('Access-Jul'!I31="1","F","S")</f>
        <v>F</v>
      </c>
      <c r="H31" s="124" t="str">
        <f>+'Access-Jul'!J31</f>
        <v>1000</v>
      </c>
      <c r="I31" s="125" t="str">
        <f>+'Access-Jul'!K31</f>
        <v>RECURSOS LIVRES DA UNIAO</v>
      </c>
      <c r="J31" s="124" t="str">
        <f>+'Access-Jul'!L31</f>
        <v>3</v>
      </c>
      <c r="K31" s="129"/>
      <c r="L31" s="129"/>
      <c r="M31" s="129"/>
      <c r="N31" s="127">
        <f t="shared" si="5"/>
        <v>0</v>
      </c>
      <c r="O31" s="129">
        <v>0</v>
      </c>
      <c r="P31" s="129">
        <f>'Access-Jul'!M31</f>
        <v>0</v>
      </c>
      <c r="Q31" s="129">
        <f>'Access-Jul'!N31-'Access-Jul'!O31</f>
        <v>55074.26</v>
      </c>
      <c r="R31" s="129">
        <f t="shared" si="6"/>
        <v>55074.26</v>
      </c>
      <c r="S31" s="129">
        <f>'Access-Jul'!P31</f>
        <v>21499.17</v>
      </c>
      <c r="T31" s="130">
        <f t="shared" si="7"/>
        <v>0.39036693366374775</v>
      </c>
      <c r="U31" s="129">
        <f>'Access-Jul'!Q31</f>
        <v>20716.98</v>
      </c>
      <c r="V31" s="130">
        <f t="shared" si="8"/>
        <v>0.37616447320399765</v>
      </c>
      <c r="W31" s="129">
        <f>'Access-Jul'!R31</f>
        <v>6096.64</v>
      </c>
      <c r="X31" s="130">
        <f t="shared" si="9"/>
        <v>0.11069853684824817</v>
      </c>
    </row>
    <row r="32" spans="1:24" s="97" customFormat="1" ht="28.5" customHeight="1" thickBot="1" x14ac:dyDescent="0.25">
      <c r="A32" s="124" t="str">
        <f>+'Access-Jul'!A32</f>
        <v>63101</v>
      </c>
      <c r="B32" s="125" t="str">
        <f>+'Access-Jul'!B32</f>
        <v>ADVOCACIA-GERAL DA UNIAO - AGU</v>
      </c>
      <c r="C32" s="124" t="str">
        <f>CONCATENATE('Access-Jul'!C32,".",'Access-Jul'!D32)</f>
        <v>03.092</v>
      </c>
      <c r="D32" s="124" t="str">
        <f>CONCATENATE('Access-Jul'!E32,".",'Access-Jul'!G32)</f>
        <v>4105.2674</v>
      </c>
      <c r="E32" s="125" t="str">
        <f>+'Access-Jul'!F32</f>
        <v>DEFESA DA DEMOCRACIA E SEGURANCA JURIDICA PARA INOVACAOEM PO</v>
      </c>
      <c r="F32" s="125" t="str">
        <f>+'Access-Jul'!H32</f>
        <v>REPRESENTACAO JUDICIAL E EXTRAJUDICIAL DA UNIAO E SUAS AUTAR</v>
      </c>
      <c r="G32" s="124" t="str">
        <f>IF('Access-Jul'!I32="1","F","S")</f>
        <v>F</v>
      </c>
      <c r="H32" s="124" t="str">
        <f>+'Access-Jul'!J32</f>
        <v>1000</v>
      </c>
      <c r="I32" s="125" t="str">
        <f>+'Access-Jul'!K32</f>
        <v>RECURSOS LIVRES DA UNIAO</v>
      </c>
      <c r="J32" s="124" t="str">
        <f>+'Access-Jul'!L32</f>
        <v>3</v>
      </c>
      <c r="K32" s="129"/>
      <c r="L32" s="129"/>
      <c r="M32" s="129"/>
      <c r="N32" s="127">
        <f t="shared" si="5"/>
        <v>0</v>
      </c>
      <c r="O32" s="129">
        <v>0</v>
      </c>
      <c r="P32" s="129">
        <f>'Access-Jul'!M32</f>
        <v>0</v>
      </c>
      <c r="Q32" s="129">
        <f>'Access-Jul'!N32-'Access-Jul'!O32</f>
        <v>88628.3</v>
      </c>
      <c r="R32" s="129">
        <f t="shared" si="6"/>
        <v>88628.3</v>
      </c>
      <c r="S32" s="129">
        <f>'Access-Jul'!P32</f>
        <v>82718.05</v>
      </c>
      <c r="T32" s="130">
        <f t="shared" si="7"/>
        <v>0.93331418971141267</v>
      </c>
      <c r="U32" s="129">
        <f>'Access-Jul'!Q32</f>
        <v>78760.5</v>
      </c>
      <c r="V32" s="130">
        <f t="shared" si="8"/>
        <v>0.8886608453507514</v>
      </c>
      <c r="W32" s="129">
        <f>'Access-Jul'!R32</f>
        <v>77237.91</v>
      </c>
      <c r="X32" s="130">
        <f t="shared" si="9"/>
        <v>0.87148134399508959</v>
      </c>
    </row>
    <row r="33" spans="1:24" s="97" customFormat="1" ht="28.5" customHeight="1" thickBot="1" x14ac:dyDescent="0.25">
      <c r="A33" s="216" t="s">
        <v>79</v>
      </c>
      <c r="B33" s="220"/>
      <c r="C33" s="220"/>
      <c r="D33" s="220"/>
      <c r="E33" s="220"/>
      <c r="F33" s="220"/>
      <c r="G33" s="220"/>
      <c r="H33" s="220"/>
      <c r="I33" s="220"/>
      <c r="J33" s="217"/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2">
        <f>SUM(P10:P32)</f>
        <v>1477284037.21</v>
      </c>
      <c r="Q33" s="132">
        <f>SUM(Q10:Q32)</f>
        <v>44721.30000000001</v>
      </c>
      <c r="R33" s="132">
        <f>SUM(R10:R32)</f>
        <v>1477328758.5099998</v>
      </c>
      <c r="S33" s="132">
        <f>SUM(S10:S32)</f>
        <v>1414404235.1499999</v>
      </c>
      <c r="T33" s="133">
        <f t="shared" si="2"/>
        <v>0.9574065535531413</v>
      </c>
      <c r="U33" s="132">
        <f>SUM(U10:U32)</f>
        <v>1259518713.53</v>
      </c>
      <c r="V33" s="133">
        <f t="shared" si="3"/>
        <v>0.85256494620758749</v>
      </c>
      <c r="W33" s="132">
        <f>SUM(W10:W32)</f>
        <v>1219752573.8399999</v>
      </c>
      <c r="X33" s="133">
        <f t="shared" si="4"/>
        <v>0.82564734952443131</v>
      </c>
    </row>
    <row r="34" spans="1:24" ht="12.75" x14ac:dyDescent="0.2">
      <c r="A34" s="89" t="s">
        <v>80</v>
      </c>
      <c r="B34" s="89"/>
      <c r="C34" s="89"/>
      <c r="D34" s="89"/>
      <c r="E34" s="89"/>
      <c r="F34" s="89"/>
      <c r="G34" s="89"/>
      <c r="H34" s="90"/>
      <c r="I34" s="90"/>
      <c r="J34" s="90"/>
      <c r="K34" s="89"/>
      <c r="L34" s="89"/>
      <c r="M34" s="89"/>
      <c r="N34" s="89"/>
      <c r="O34" s="89"/>
      <c r="P34" s="89"/>
      <c r="Q34" s="89"/>
      <c r="R34" s="134"/>
      <c r="S34" s="89"/>
      <c r="T34" s="89"/>
      <c r="U34" s="91"/>
      <c r="V34" s="89"/>
      <c r="W34" s="91"/>
      <c r="X34" s="89"/>
    </row>
    <row r="35" spans="1:24" ht="12.75" x14ac:dyDescent="0.2">
      <c r="A35" s="89" t="s">
        <v>121</v>
      </c>
      <c r="B35" s="135"/>
      <c r="C35" s="89"/>
      <c r="D35" s="89"/>
      <c r="E35" s="89"/>
      <c r="F35" s="89"/>
      <c r="G35" s="89"/>
      <c r="H35" s="90"/>
      <c r="I35" s="90"/>
      <c r="J35" s="90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1"/>
      <c r="V35" s="89"/>
      <c r="W35" s="91"/>
      <c r="X35" s="89"/>
    </row>
    <row r="36" spans="1:24" s="94" customFormat="1" ht="15.95" customHeight="1" x14ac:dyDescent="0.2">
      <c r="R36" s="187"/>
    </row>
    <row r="37" spans="1:24" s="94" customFormat="1" ht="39.75" customHeight="1" x14ac:dyDescent="0.2">
      <c r="N37" s="136"/>
      <c r="O37" s="137"/>
      <c r="P37" s="138" t="s">
        <v>136</v>
      </c>
      <c r="Q37" s="139" t="s">
        <v>135</v>
      </c>
      <c r="R37" s="140" t="s">
        <v>134</v>
      </c>
      <c r="S37" s="141" t="s">
        <v>133</v>
      </c>
      <c r="T37" s="137"/>
      <c r="U37" s="137" t="s">
        <v>132</v>
      </c>
      <c r="V37" s="137"/>
      <c r="W37" s="137" t="s">
        <v>131</v>
      </c>
    </row>
    <row r="38" spans="1:24" s="94" customFormat="1" ht="15.95" customHeight="1" x14ac:dyDescent="0.2">
      <c r="N38" s="136" t="s">
        <v>124</v>
      </c>
      <c r="O38" s="136" t="s">
        <v>120</v>
      </c>
      <c r="P38" s="142">
        <f>SUM(P10:P32)</f>
        <v>1477284037.21</v>
      </c>
      <c r="Q38" s="142">
        <f>SUM(Q10:Q32)</f>
        <v>44721.30000000001</v>
      </c>
      <c r="R38" s="142">
        <f>R33</f>
        <v>1477328758.5099998</v>
      </c>
      <c r="S38" s="142">
        <f>SUM(S10:S32)</f>
        <v>1414404235.1499999</v>
      </c>
      <c r="T38" s="142"/>
      <c r="U38" s="142">
        <f>SUM(U10:U32)</f>
        <v>1259518713.53</v>
      </c>
      <c r="V38" s="142"/>
      <c r="W38" s="142">
        <f>SUM(W10:W32)</f>
        <v>1219752573.8399999</v>
      </c>
      <c r="X38" s="143"/>
    </row>
    <row r="39" spans="1:24" s="94" customFormat="1" ht="15.95" customHeight="1" x14ac:dyDescent="0.2">
      <c r="N39" s="136"/>
      <c r="O39" s="136" t="s">
        <v>125</v>
      </c>
      <c r="P39" s="142">
        <f>'Access-Jul'!M34</f>
        <v>1477284037.21</v>
      </c>
      <c r="Q39" s="142">
        <f>'Access-Jul'!N34-'Access-Jul'!O34</f>
        <v>44721.3</v>
      </c>
      <c r="R39" s="142">
        <f>'Access-Jul'!M34+'Access-Jul'!N34-'Access-Jul'!O34</f>
        <v>1477328758.51</v>
      </c>
      <c r="S39" s="142">
        <f>'Access-Jul'!P34</f>
        <v>1414404235.1499999</v>
      </c>
      <c r="T39" s="142"/>
      <c r="U39" s="142">
        <f>'Access-Jul'!Q34</f>
        <v>1259518713.53</v>
      </c>
      <c r="V39" s="142"/>
      <c r="W39" s="142">
        <f>'Access-Jul'!R34</f>
        <v>1219752573.8399999</v>
      </c>
      <c r="X39" s="143"/>
    </row>
    <row r="40" spans="1:24" s="94" customFormat="1" ht="15.95" customHeight="1" x14ac:dyDescent="0.2">
      <c r="N40" s="136"/>
      <c r="O40" s="144" t="s">
        <v>126</v>
      </c>
      <c r="P40" s="145">
        <f>+P38-P39</f>
        <v>0</v>
      </c>
      <c r="Q40" s="145">
        <f>+Q38-Q39</f>
        <v>0</v>
      </c>
      <c r="R40" s="145">
        <f>+R38-R39</f>
        <v>0</v>
      </c>
      <c r="S40" s="145">
        <f>+S38-S39</f>
        <v>0</v>
      </c>
      <c r="T40" s="145"/>
      <c r="U40" s="145">
        <f>+U38-U39</f>
        <v>0</v>
      </c>
      <c r="V40" s="145"/>
      <c r="W40" s="146">
        <f>+W38-W39</f>
        <v>0</v>
      </c>
      <c r="X40" s="143"/>
    </row>
    <row r="41" spans="1:24" s="94" customFormat="1" ht="15.95" customHeight="1" x14ac:dyDescent="0.2">
      <c r="N41" s="136"/>
      <c r="O41" s="136"/>
      <c r="P41" s="147"/>
      <c r="Q41" s="147"/>
      <c r="R41" s="148"/>
      <c r="S41" s="148"/>
      <c r="T41" s="148"/>
      <c r="U41" s="148"/>
      <c r="V41" s="148"/>
      <c r="W41" s="148"/>
    </row>
    <row r="42" spans="1:24" s="94" customFormat="1" ht="15.95" customHeight="1" x14ac:dyDescent="0.2">
      <c r="N42" s="136"/>
      <c r="O42" s="136"/>
      <c r="P42" s="149" t="s">
        <v>127</v>
      </c>
      <c r="Q42" s="149"/>
      <c r="R42" s="149" t="s">
        <v>127</v>
      </c>
      <c r="S42" s="149" t="s">
        <v>128</v>
      </c>
      <c r="T42" s="149"/>
      <c r="U42" s="149" t="s">
        <v>129</v>
      </c>
      <c r="V42" s="149"/>
      <c r="W42" s="149" t="s">
        <v>130</v>
      </c>
    </row>
    <row r="43" spans="1:24" s="94" customFormat="1" ht="15.95" customHeight="1" x14ac:dyDescent="0.2">
      <c r="N43" s="136" t="s">
        <v>123</v>
      </c>
      <c r="O43" s="150" t="s">
        <v>122</v>
      </c>
      <c r="P43" s="142">
        <v>1477454545.47</v>
      </c>
      <c r="Q43" s="64"/>
      <c r="R43" s="142">
        <v>1477454545.47</v>
      </c>
      <c r="S43" s="142">
        <v>1414404235.1500001</v>
      </c>
      <c r="T43" s="64"/>
      <c r="U43" s="142">
        <v>1259518713.53</v>
      </c>
      <c r="V43" s="64"/>
      <c r="W43" s="142">
        <v>1219752573.8399999</v>
      </c>
    </row>
    <row r="44" spans="1:24" s="94" customFormat="1" ht="15.95" customHeight="1" x14ac:dyDescent="0.2">
      <c r="N44" s="136"/>
      <c r="O44" s="144" t="s">
        <v>126</v>
      </c>
      <c r="P44" s="67">
        <f>P38-P43</f>
        <v>-170508.25999999046</v>
      </c>
      <c r="Q44" s="65"/>
      <c r="R44" s="151">
        <f>R38-R43</f>
        <v>-125786.96000027657</v>
      </c>
      <c r="S44" s="65">
        <f>S38-S43</f>
        <v>0</v>
      </c>
      <c r="T44" s="65"/>
      <c r="U44" s="65">
        <f t="shared" ref="U44:W44" si="10">U38-U43</f>
        <v>0</v>
      </c>
      <c r="V44" s="65"/>
      <c r="W44" s="66">
        <f t="shared" si="10"/>
        <v>0</v>
      </c>
    </row>
    <row r="45" spans="1:24" ht="12.75" x14ac:dyDescent="0.2">
      <c r="N45" s="136"/>
      <c r="O45" s="136"/>
      <c r="P45" s="152"/>
      <c r="Q45" s="153"/>
      <c r="R45" s="188"/>
      <c r="S45" s="154"/>
      <c r="T45" s="154"/>
      <c r="U45" s="154"/>
      <c r="V45" s="154"/>
      <c r="W45" s="154"/>
      <c r="X45" s="94"/>
    </row>
    <row r="46" spans="1:24" ht="12.75" x14ac:dyDescent="0.2">
      <c r="N46" s="136"/>
      <c r="O46" s="154"/>
      <c r="P46" s="154"/>
      <c r="Q46" s="142"/>
      <c r="R46" s="155"/>
      <c r="S46" s="154"/>
      <c r="T46" s="154"/>
      <c r="U46" s="154"/>
      <c r="V46" s="154"/>
      <c r="W46" s="154"/>
      <c r="X46" s="94"/>
    </row>
    <row r="47" spans="1:24" ht="12.75" x14ac:dyDescent="0.2">
      <c r="N47" s="156"/>
      <c r="O47" s="97"/>
      <c r="P47" s="97"/>
      <c r="Q47" s="97"/>
      <c r="R47" s="157"/>
      <c r="S47" s="97"/>
      <c r="T47" s="97"/>
      <c r="U47" s="97"/>
      <c r="V47" s="97"/>
      <c r="W47" s="97"/>
      <c r="X47" s="94"/>
    </row>
    <row r="48" spans="1:24" ht="25.5" customHeight="1" x14ac:dyDescent="0.2">
      <c r="N48" s="158"/>
      <c r="O48" s="94"/>
      <c r="P48" s="94"/>
      <c r="Q48" s="94"/>
      <c r="R48" s="94"/>
      <c r="S48" s="94"/>
      <c r="T48" s="94"/>
      <c r="U48" s="94"/>
      <c r="V48" s="94"/>
      <c r="W48" s="94"/>
      <c r="X48" s="94"/>
    </row>
    <row r="49" spans="14:14" ht="25.5" customHeight="1" x14ac:dyDescent="0.2">
      <c r="N49" s="159"/>
    </row>
  </sheetData>
  <mergeCells count="17">
    <mergeCell ref="A33:J3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view="pageBreakPreview" zoomScale="80" zoomScaleNormal="85" zoomScaleSheetLayoutView="80" workbookViewId="0">
      <selection activeCell="A7" sqref="A7:J7"/>
    </sheetView>
  </sheetViews>
  <sheetFormatPr defaultRowHeight="25.5" customHeight="1" x14ac:dyDescent="0.2"/>
  <cols>
    <col min="1" max="1" width="17.7109375" style="92" customWidth="1"/>
    <col min="2" max="2" width="35.7109375" style="92" customWidth="1"/>
    <col min="3" max="4" width="15.7109375" style="92" customWidth="1"/>
    <col min="5" max="6" width="55.7109375" style="92" customWidth="1"/>
    <col min="7" max="8" width="8.7109375" style="92" customWidth="1"/>
    <col min="9" max="9" width="35.7109375" style="92" customWidth="1"/>
    <col min="10" max="10" width="8.7109375" style="92" customWidth="1"/>
    <col min="11" max="19" width="16.7109375" style="92" customWidth="1"/>
    <col min="20" max="20" width="8.7109375" style="92" customWidth="1"/>
    <col min="21" max="21" width="16.7109375" style="92" customWidth="1"/>
    <col min="22" max="22" width="8.7109375" style="92" customWidth="1"/>
    <col min="23" max="23" width="16.7109375" style="92" customWidth="1"/>
    <col min="24" max="24" width="8.7109375" style="92" customWidth="1"/>
    <col min="25" max="16384" width="9.140625" style="92"/>
  </cols>
  <sheetData>
    <row r="1" spans="1:24" ht="12.75" x14ac:dyDescent="0.2">
      <c r="A1" s="88" t="s">
        <v>45</v>
      </c>
      <c r="B1" s="88"/>
      <c r="C1" s="88"/>
      <c r="D1" s="88"/>
      <c r="E1" s="89"/>
      <c r="F1" s="89"/>
      <c r="G1" s="89"/>
      <c r="H1" s="90"/>
      <c r="I1" s="90"/>
      <c r="J1" s="90"/>
      <c r="K1" s="89"/>
      <c r="L1" s="89"/>
      <c r="M1" s="89"/>
      <c r="N1" s="89"/>
      <c r="O1" s="89"/>
      <c r="P1" s="89"/>
      <c r="Q1" s="89"/>
      <c r="R1" s="89"/>
      <c r="S1" s="89"/>
      <c r="T1" s="89"/>
      <c r="U1" s="91"/>
      <c r="V1" s="89"/>
      <c r="W1" s="91"/>
      <c r="X1" s="89"/>
    </row>
    <row r="2" spans="1:24" ht="12.75" x14ac:dyDescent="0.2">
      <c r="A2" s="88" t="s">
        <v>46</v>
      </c>
      <c r="B2" s="88" t="s">
        <v>47</v>
      </c>
      <c r="C2" s="88"/>
      <c r="D2" s="88"/>
      <c r="E2" s="89"/>
      <c r="F2" s="89"/>
      <c r="G2" s="89"/>
      <c r="H2" s="90"/>
      <c r="I2" s="90"/>
      <c r="J2" s="90"/>
      <c r="K2" s="89"/>
      <c r="L2" s="89"/>
      <c r="M2" s="89"/>
      <c r="N2" s="89"/>
      <c r="O2" s="89"/>
      <c r="P2" s="89"/>
      <c r="Q2" s="89"/>
      <c r="R2" s="89"/>
      <c r="S2" s="89"/>
      <c r="T2" s="89"/>
      <c r="U2" s="91"/>
      <c r="V2" s="89"/>
      <c r="W2" s="91"/>
      <c r="X2" s="89"/>
    </row>
    <row r="3" spans="1:24" ht="12.75" x14ac:dyDescent="0.2">
      <c r="A3" s="88" t="s">
        <v>48</v>
      </c>
      <c r="B3" s="93" t="s">
        <v>81</v>
      </c>
      <c r="C3" s="93"/>
      <c r="D3" s="93"/>
      <c r="E3" s="89"/>
      <c r="F3" s="89"/>
      <c r="G3" s="89"/>
      <c r="H3" s="90"/>
      <c r="I3" s="90"/>
      <c r="J3" s="90"/>
      <c r="K3" s="89"/>
      <c r="L3" s="89"/>
      <c r="M3" s="89"/>
      <c r="N3" s="89"/>
      <c r="O3" s="89"/>
      <c r="P3" s="89"/>
      <c r="Q3" s="89"/>
      <c r="R3" s="89"/>
      <c r="S3" s="89"/>
      <c r="T3" s="89"/>
      <c r="U3" s="91"/>
      <c r="V3" s="89"/>
      <c r="W3" s="91"/>
      <c r="X3" s="89"/>
    </row>
    <row r="4" spans="1:24" ht="12.75" x14ac:dyDescent="0.2">
      <c r="A4" s="94" t="s">
        <v>49</v>
      </c>
      <c r="B4" s="95">
        <v>45505</v>
      </c>
      <c r="C4" s="96"/>
      <c r="D4" s="94"/>
      <c r="E4" s="89"/>
      <c r="F4" s="89"/>
      <c r="G4" s="89"/>
      <c r="H4" s="90"/>
      <c r="I4" s="90"/>
      <c r="J4" s="90"/>
      <c r="K4" s="89"/>
      <c r="L4" s="89"/>
      <c r="M4" s="89"/>
      <c r="N4" s="89"/>
      <c r="O4" s="89"/>
      <c r="P4" s="89"/>
      <c r="Q4" s="89"/>
      <c r="R4" s="89"/>
      <c r="S4" s="89"/>
      <c r="T4" s="89"/>
      <c r="U4" s="91"/>
      <c r="V4" s="89"/>
      <c r="W4" s="91"/>
      <c r="X4" s="89"/>
    </row>
    <row r="5" spans="1:24" s="97" customFormat="1" ht="12.75" x14ac:dyDescent="0.2">
      <c r="A5" s="210" t="s">
        <v>50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</row>
    <row r="6" spans="1:24" s="97" customFormat="1" ht="13.5" thickBot="1" x14ac:dyDescent="0.25">
      <c r="A6" s="98"/>
      <c r="B6" s="98"/>
      <c r="C6" s="98"/>
      <c r="D6" s="98"/>
      <c r="E6" s="98"/>
      <c r="F6" s="98"/>
      <c r="G6" s="98"/>
      <c r="H6" s="99"/>
      <c r="I6" s="99"/>
      <c r="J6" s="99"/>
      <c r="K6" s="98"/>
      <c r="L6" s="98"/>
      <c r="M6" s="98"/>
      <c r="N6" s="98"/>
      <c r="O6" s="98"/>
      <c r="P6" s="98"/>
      <c r="Q6" s="98"/>
      <c r="R6" s="98"/>
      <c r="S6" s="98"/>
      <c r="T6" s="98"/>
      <c r="U6" s="100"/>
      <c r="V6" s="98"/>
      <c r="W6" s="100"/>
      <c r="X6" s="98"/>
    </row>
    <row r="7" spans="1:24" s="97" customFormat="1" ht="28.5" customHeight="1" thickBot="1" x14ac:dyDescent="0.25">
      <c r="A7" s="211" t="s">
        <v>51</v>
      </c>
      <c r="B7" s="212"/>
      <c r="C7" s="212"/>
      <c r="D7" s="212"/>
      <c r="E7" s="212"/>
      <c r="F7" s="212"/>
      <c r="G7" s="212"/>
      <c r="H7" s="212"/>
      <c r="I7" s="212"/>
      <c r="J7" s="213"/>
      <c r="K7" s="214" t="s">
        <v>3</v>
      </c>
      <c r="L7" s="216" t="s">
        <v>52</v>
      </c>
      <c r="M7" s="217"/>
      <c r="N7" s="214" t="s">
        <v>53</v>
      </c>
      <c r="O7" s="214" t="s">
        <v>54</v>
      </c>
      <c r="P7" s="211" t="s">
        <v>55</v>
      </c>
      <c r="Q7" s="213"/>
      <c r="R7" s="214" t="s">
        <v>6</v>
      </c>
      <c r="S7" s="211" t="s">
        <v>56</v>
      </c>
      <c r="T7" s="212"/>
      <c r="U7" s="212"/>
      <c r="V7" s="212"/>
      <c r="W7" s="212"/>
      <c r="X7" s="213"/>
    </row>
    <row r="8" spans="1:24" s="97" customFormat="1" ht="28.5" customHeight="1" x14ac:dyDescent="0.2">
      <c r="A8" s="218" t="s">
        <v>17</v>
      </c>
      <c r="B8" s="219"/>
      <c r="C8" s="221" t="s">
        <v>57</v>
      </c>
      <c r="D8" s="221" t="s">
        <v>58</v>
      </c>
      <c r="E8" s="223" t="s">
        <v>59</v>
      </c>
      <c r="F8" s="224"/>
      <c r="G8" s="221" t="s">
        <v>0</v>
      </c>
      <c r="H8" s="225" t="s">
        <v>2</v>
      </c>
      <c r="I8" s="226"/>
      <c r="J8" s="221" t="s">
        <v>1</v>
      </c>
      <c r="K8" s="215"/>
      <c r="L8" s="184" t="s">
        <v>60</v>
      </c>
      <c r="M8" s="184" t="s">
        <v>61</v>
      </c>
      <c r="N8" s="215"/>
      <c r="O8" s="215"/>
      <c r="P8" s="102" t="s">
        <v>4</v>
      </c>
      <c r="Q8" s="102" t="s">
        <v>5</v>
      </c>
      <c r="R8" s="215"/>
      <c r="S8" s="185" t="s">
        <v>7</v>
      </c>
      <c r="T8" s="104" t="s">
        <v>8</v>
      </c>
      <c r="U8" s="185" t="s">
        <v>9</v>
      </c>
      <c r="V8" s="105" t="s">
        <v>8</v>
      </c>
      <c r="W8" s="106" t="s">
        <v>10</v>
      </c>
      <c r="X8" s="105" t="s">
        <v>8</v>
      </c>
    </row>
    <row r="9" spans="1:24" s="97" customFormat="1" ht="28.5" customHeight="1" thickBot="1" x14ac:dyDescent="0.25">
      <c r="A9" s="186" t="s">
        <v>62</v>
      </c>
      <c r="B9" s="186" t="s">
        <v>63</v>
      </c>
      <c r="C9" s="222"/>
      <c r="D9" s="222"/>
      <c r="E9" s="109" t="s">
        <v>64</v>
      </c>
      <c r="F9" s="109" t="s">
        <v>65</v>
      </c>
      <c r="G9" s="222"/>
      <c r="H9" s="109" t="s">
        <v>62</v>
      </c>
      <c r="I9" s="109" t="s">
        <v>63</v>
      </c>
      <c r="J9" s="222"/>
      <c r="K9" s="186" t="s">
        <v>66</v>
      </c>
      <c r="L9" s="110" t="s">
        <v>67</v>
      </c>
      <c r="M9" s="110" t="s">
        <v>68</v>
      </c>
      <c r="N9" s="110" t="s">
        <v>69</v>
      </c>
      <c r="O9" s="110" t="s">
        <v>70</v>
      </c>
      <c r="P9" s="110" t="s">
        <v>11</v>
      </c>
      <c r="Q9" s="110" t="s">
        <v>71</v>
      </c>
      <c r="R9" s="186" t="s">
        <v>72</v>
      </c>
      <c r="S9" s="111" t="s">
        <v>73</v>
      </c>
      <c r="T9" s="112" t="s">
        <v>74</v>
      </c>
      <c r="U9" s="111" t="s">
        <v>75</v>
      </c>
      <c r="V9" s="112" t="s">
        <v>76</v>
      </c>
      <c r="W9" s="113" t="s">
        <v>77</v>
      </c>
      <c r="X9" s="112" t="s">
        <v>78</v>
      </c>
    </row>
    <row r="10" spans="1:24" s="97" customFormat="1" ht="28.5" customHeight="1" x14ac:dyDescent="0.2">
      <c r="A10" s="114" t="str">
        <f>+'Access-Ago'!A10</f>
        <v>11101</v>
      </c>
      <c r="B10" s="115" t="str">
        <f>+'Access-Ago'!B10</f>
        <v>SUPERIOR TRIBUNAL DE JUSTICA</v>
      </c>
      <c r="C10" s="116" t="str">
        <f>CONCATENATE('Access-Ago'!C10,".",'Access-Ago'!D10)</f>
        <v>02.128</v>
      </c>
      <c r="D10" s="116" t="str">
        <f>CONCATENATE('Access-Ago'!E10,".",'Access-Ago'!G10)</f>
        <v>0033.20G2</v>
      </c>
      <c r="E10" s="115" t="str">
        <f>+'Access-Ago'!F10</f>
        <v>PROGRAMA DE GESTAO E MANUTENCAO DO PODER JUDICIARIO</v>
      </c>
      <c r="F10" s="117" t="str">
        <f>+'Access-Ago'!H10</f>
        <v>FORMACAO E APERFEICOAMENTO DE MAGISTRADOS</v>
      </c>
      <c r="G10" s="114" t="str">
        <f>IF('Access-Ago'!I10="1","F","S")</f>
        <v>F</v>
      </c>
      <c r="H10" s="114" t="str">
        <f>+'Access-Ago'!J10</f>
        <v>1000</v>
      </c>
      <c r="I10" s="118" t="str">
        <f>+'Access-Ago'!K10</f>
        <v>RECURSOS LIVRES DA UNIAO</v>
      </c>
      <c r="J10" s="114" t="str">
        <f>+'Access-Ago'!L10</f>
        <v>3</v>
      </c>
      <c r="K10" s="119"/>
      <c r="L10" s="120"/>
      <c r="M10" s="120"/>
      <c r="N10" s="121">
        <f>K10+L10-M10</f>
        <v>0</v>
      </c>
      <c r="O10" s="119">
        <v>0</v>
      </c>
      <c r="P10" s="122">
        <f>'Access-Ago'!M10</f>
        <v>0</v>
      </c>
      <c r="Q10" s="122">
        <f>'Access-Ago'!N10-'Access-Ago'!O10</f>
        <v>5962.5</v>
      </c>
      <c r="R10" s="122">
        <f>N10-O10+P10+Q10</f>
        <v>5962.5</v>
      </c>
      <c r="S10" s="122">
        <f>'Access-Ago'!P10</f>
        <v>5962.5</v>
      </c>
      <c r="T10" s="123">
        <f>IF(R10&gt;0,S10/R10,0)</f>
        <v>1</v>
      </c>
      <c r="U10" s="122">
        <f>'Access-Ago'!Q10</f>
        <v>5962.5</v>
      </c>
      <c r="V10" s="123">
        <f>IF(R10&gt;0,U10/R10,0)</f>
        <v>1</v>
      </c>
      <c r="W10" s="122">
        <f>'Access-Ago'!R10</f>
        <v>4633.46</v>
      </c>
      <c r="X10" s="123">
        <f>IF(R10&gt;0,W10/R10,0)</f>
        <v>0.77710020964360582</v>
      </c>
    </row>
    <row r="11" spans="1:24" s="97" customFormat="1" ht="28.5" customHeight="1" x14ac:dyDescent="0.2">
      <c r="A11" s="124" t="str">
        <f>+'Access-Ago'!A11</f>
        <v>12101</v>
      </c>
      <c r="B11" s="125" t="str">
        <f>+'Access-Ago'!B11</f>
        <v>JUSTICA FEDERAL DE PRIMEIRO GRAU</v>
      </c>
      <c r="C11" s="124" t="str">
        <f>CONCATENATE('Access-Ago'!C11,".",'Access-Ago'!D11)</f>
        <v>02.061</v>
      </c>
      <c r="D11" s="124" t="str">
        <f>CONCATENATE('Access-Ago'!E11,".",'Access-Ago'!G11)</f>
        <v>0033.4224</v>
      </c>
      <c r="E11" s="125" t="str">
        <f>+'Access-Ago'!F11</f>
        <v>PROGRAMA DE GESTAO E MANUTENCAO DO PODER JUDICIARIO</v>
      </c>
      <c r="F11" s="126" t="str">
        <f>+'Access-Ago'!H11</f>
        <v>ASSISTENCIA JURIDICA A PESSOAS CARENTES</v>
      </c>
      <c r="G11" s="124" t="str">
        <f>IF('Access-Ago'!I11="1","F","S")</f>
        <v>F</v>
      </c>
      <c r="H11" s="124" t="str">
        <f>+'Access-Ago'!J11</f>
        <v>1000</v>
      </c>
      <c r="I11" s="125" t="str">
        <f>+'Access-Ago'!K11</f>
        <v>RECURSOS LIVRES DA UNIAO</v>
      </c>
      <c r="J11" s="124" t="str">
        <f>+'Access-Ago'!L11</f>
        <v>3</v>
      </c>
      <c r="K11" s="127"/>
      <c r="L11" s="127"/>
      <c r="M11" s="127"/>
      <c r="N11" s="128">
        <f t="shared" ref="N11:N31" si="0">K11+L11-M11</f>
        <v>0</v>
      </c>
      <c r="O11" s="127">
        <v>0</v>
      </c>
      <c r="P11" s="129">
        <f>'Access-Ago'!M11</f>
        <v>3327341</v>
      </c>
      <c r="Q11" s="129">
        <f>'Access-Ago'!N11-'Access-Ago'!O11</f>
        <v>0</v>
      </c>
      <c r="R11" s="129">
        <f t="shared" ref="R11:R31" si="1">N11-O11+P11+Q11</f>
        <v>3327341</v>
      </c>
      <c r="S11" s="129">
        <f>'Access-Ago'!P11</f>
        <v>3300698.18</v>
      </c>
      <c r="T11" s="130">
        <f t="shared" ref="T11:T34" si="2">IF(R11&gt;0,S11/R11,0)</f>
        <v>0.99199275938354381</v>
      </c>
      <c r="U11" s="129">
        <f>'Access-Ago'!Q11</f>
        <v>3293562.28</v>
      </c>
      <c r="V11" s="130">
        <f t="shared" ref="V11:V34" si="3">IF(R11&gt;0,U11/R11,0)</f>
        <v>0.98984813399047467</v>
      </c>
      <c r="W11" s="129">
        <f>'Access-Ago'!R11</f>
        <v>3170656.37</v>
      </c>
      <c r="X11" s="130">
        <f t="shared" ref="X11:X34" si="4">IF(R11&gt;0,W11/R11,0)</f>
        <v>0.95290995723011263</v>
      </c>
    </row>
    <row r="12" spans="1:24" s="97" customFormat="1" ht="28.5" customHeight="1" x14ac:dyDescent="0.2">
      <c r="A12" s="124" t="str">
        <f>+'Access-Ago'!A12</f>
        <v>12101</v>
      </c>
      <c r="B12" s="125" t="str">
        <f>+'Access-Ago'!B12</f>
        <v>JUSTICA FEDERAL DE PRIMEIRO GRAU</v>
      </c>
      <c r="C12" s="124" t="str">
        <f>CONCATENATE('Access-Ago'!C12,".",'Access-Ago'!D12)</f>
        <v>02.061</v>
      </c>
      <c r="D12" s="124" t="str">
        <f>CONCATENATE('Access-Ago'!E12,".",'Access-Ago'!G12)</f>
        <v>0033.4257</v>
      </c>
      <c r="E12" s="125" t="str">
        <f>+'Access-Ago'!F12</f>
        <v>PROGRAMA DE GESTAO E MANUTENCAO DO PODER JUDICIARIO</v>
      </c>
      <c r="F12" s="125" t="str">
        <f>+'Access-Ago'!H12</f>
        <v>JULGAMENTO DE CAUSAS NA JUSTICA FEDERAL</v>
      </c>
      <c r="G12" s="124" t="str">
        <f>IF('Access-Ago'!I12="1","F","S")</f>
        <v>F</v>
      </c>
      <c r="H12" s="124" t="str">
        <f>+'Access-Ago'!J12</f>
        <v>1000</v>
      </c>
      <c r="I12" s="125" t="str">
        <f>+'Access-Ago'!K12</f>
        <v>RECURSOS LIVRES DA UNIAO</v>
      </c>
      <c r="J12" s="124" t="str">
        <f>+'Access-Ago'!L12</f>
        <v>4</v>
      </c>
      <c r="K12" s="129"/>
      <c r="L12" s="129"/>
      <c r="M12" s="129"/>
      <c r="N12" s="127">
        <f t="shared" si="0"/>
        <v>0</v>
      </c>
      <c r="O12" s="129">
        <v>0</v>
      </c>
      <c r="P12" s="129">
        <f>'Access-Ago'!M12</f>
        <v>29353994</v>
      </c>
      <c r="Q12" s="129">
        <f>'Access-Ago'!N12-'Access-Ago'!O12</f>
        <v>0</v>
      </c>
      <c r="R12" s="129">
        <f t="shared" si="1"/>
        <v>29353994</v>
      </c>
      <c r="S12" s="129">
        <f>'Access-Ago'!P12</f>
        <v>7499041.3600000003</v>
      </c>
      <c r="T12" s="130">
        <f t="shared" si="2"/>
        <v>0.25546919986425015</v>
      </c>
      <c r="U12" s="129">
        <f>'Access-Ago'!Q12</f>
        <v>422476.53</v>
      </c>
      <c r="V12" s="130">
        <f t="shared" si="3"/>
        <v>1.4392471770621744E-2</v>
      </c>
      <c r="W12" s="129">
        <f>'Access-Ago'!R12</f>
        <v>422476.53</v>
      </c>
      <c r="X12" s="130">
        <f t="shared" si="4"/>
        <v>1.4392471770621744E-2</v>
      </c>
    </row>
    <row r="13" spans="1:24" s="97" customFormat="1" ht="28.5" customHeight="1" x14ac:dyDescent="0.2">
      <c r="A13" s="124" t="str">
        <f>+'Access-Ago'!A13</f>
        <v>12101</v>
      </c>
      <c r="B13" s="125" t="str">
        <f>+'Access-Ago'!B13</f>
        <v>JUSTICA FEDERAL DE PRIMEIRO GRAU</v>
      </c>
      <c r="C13" s="124" t="str">
        <f>CONCATENATE('Access-Ago'!C13,".",'Access-Ago'!D13)</f>
        <v>02.061</v>
      </c>
      <c r="D13" s="124" t="str">
        <f>CONCATENATE('Access-Ago'!E13,".",'Access-Ago'!G13)</f>
        <v>0033.4257</v>
      </c>
      <c r="E13" s="125" t="str">
        <f>+'Access-Ago'!F13</f>
        <v>PROGRAMA DE GESTAO E MANUTENCAO DO PODER JUDICIARIO</v>
      </c>
      <c r="F13" s="125" t="str">
        <f>+'Access-Ago'!H13</f>
        <v>JULGAMENTO DE CAUSAS NA JUSTICA FEDERAL</v>
      </c>
      <c r="G13" s="124" t="str">
        <f>IF('Access-Ago'!I13="1","F","S")</f>
        <v>F</v>
      </c>
      <c r="H13" s="124" t="str">
        <f>+'Access-Ago'!J13</f>
        <v>1000</v>
      </c>
      <c r="I13" s="125" t="str">
        <f>+'Access-Ago'!K13</f>
        <v>RECURSOS LIVRES DA UNIAO</v>
      </c>
      <c r="J13" s="124" t="str">
        <f>+'Access-Ago'!L13</f>
        <v>3</v>
      </c>
      <c r="K13" s="129"/>
      <c r="L13" s="129"/>
      <c r="M13" s="129"/>
      <c r="N13" s="127">
        <f t="shared" si="0"/>
        <v>0</v>
      </c>
      <c r="O13" s="129">
        <v>0</v>
      </c>
      <c r="P13" s="129">
        <f>'Access-Ago'!M13</f>
        <v>143073281.09999999</v>
      </c>
      <c r="Q13" s="129">
        <f>'Access-Ago'!N13-'Access-Ago'!O13</f>
        <v>-125786.96</v>
      </c>
      <c r="R13" s="129">
        <f>N13-O13+P13+Q13</f>
        <v>142947494.13999999</v>
      </c>
      <c r="S13" s="129">
        <f>'Access-Ago'!P13</f>
        <v>123065117.53</v>
      </c>
      <c r="T13" s="130">
        <f t="shared" si="2"/>
        <v>0.86091133160734123</v>
      </c>
      <c r="U13" s="129">
        <f>'Access-Ago'!Q13</f>
        <v>75330933.069999993</v>
      </c>
      <c r="V13" s="130">
        <f t="shared" si="3"/>
        <v>0.52698323620994958</v>
      </c>
      <c r="W13" s="129">
        <f>'Access-Ago'!R13</f>
        <v>70006861.140000001</v>
      </c>
      <c r="X13" s="130">
        <f t="shared" si="4"/>
        <v>0.48973828860152419</v>
      </c>
    </row>
    <row r="14" spans="1:24" s="97" customFormat="1" ht="28.5" customHeight="1" x14ac:dyDescent="0.2">
      <c r="A14" s="124" t="str">
        <f>+'Access-Ago'!A14</f>
        <v>12101</v>
      </c>
      <c r="B14" s="125" t="str">
        <f>+'Access-Ago'!B14</f>
        <v>JUSTICA FEDERAL DE PRIMEIRO GRAU</v>
      </c>
      <c r="C14" s="124" t="str">
        <f>CONCATENATE('Access-Ago'!C14,".",'Access-Ago'!D14)</f>
        <v>02.061</v>
      </c>
      <c r="D14" s="124" t="str">
        <f>CONCATENATE('Access-Ago'!E14,".",'Access-Ago'!G14)</f>
        <v>0033.4257</v>
      </c>
      <c r="E14" s="125" t="str">
        <f>+'Access-Ago'!F14</f>
        <v>PROGRAMA DE GESTAO E MANUTENCAO DO PODER JUDICIARIO</v>
      </c>
      <c r="F14" s="125" t="str">
        <f>+'Access-Ago'!H14</f>
        <v>JULGAMENTO DE CAUSAS NA JUSTICA FEDERAL</v>
      </c>
      <c r="G14" s="124" t="str">
        <f>IF('Access-Ago'!I14="1","F","S")</f>
        <v>F</v>
      </c>
      <c r="H14" s="124" t="str">
        <f>+'Access-Ago'!J14</f>
        <v>1027</v>
      </c>
      <c r="I14" s="125" t="str">
        <f>+'Access-Ago'!K14</f>
        <v>SERV.AFETOS AS ATIVID.ESPECIFICAS DA JUSTICA</v>
      </c>
      <c r="J14" s="124" t="str">
        <f>+'Access-Ago'!L14</f>
        <v>3</v>
      </c>
      <c r="K14" s="129"/>
      <c r="L14" s="129"/>
      <c r="M14" s="129"/>
      <c r="N14" s="127">
        <f t="shared" si="0"/>
        <v>0</v>
      </c>
      <c r="O14" s="129">
        <v>0</v>
      </c>
      <c r="P14" s="129">
        <f>'Access-Ago'!M14</f>
        <v>12298670</v>
      </c>
      <c r="Q14" s="129">
        <f>'Access-Ago'!N14-'Access-Ago'!O14</f>
        <v>0</v>
      </c>
      <c r="R14" s="129">
        <f t="shared" si="1"/>
        <v>12298670</v>
      </c>
      <c r="S14" s="129">
        <f>'Access-Ago'!P14</f>
        <v>11815786.65</v>
      </c>
      <c r="T14" s="130">
        <f t="shared" si="2"/>
        <v>0.96073694553963973</v>
      </c>
      <c r="U14" s="129">
        <f>'Access-Ago'!Q14</f>
        <v>7111710.54</v>
      </c>
      <c r="V14" s="130">
        <f t="shared" si="3"/>
        <v>0.57825037504055321</v>
      </c>
      <c r="W14" s="129">
        <f>'Access-Ago'!R14</f>
        <v>7063756.04</v>
      </c>
      <c r="X14" s="130">
        <f t="shared" si="4"/>
        <v>0.57435121358650976</v>
      </c>
    </row>
    <row r="15" spans="1:24" s="97" customFormat="1" ht="28.5" customHeight="1" x14ac:dyDescent="0.2">
      <c r="A15" s="124" t="str">
        <f>+'Access-Ago'!A15</f>
        <v>12101</v>
      </c>
      <c r="B15" s="125" t="str">
        <f>+'Access-Ago'!B15</f>
        <v>JUSTICA FEDERAL DE PRIMEIRO GRAU</v>
      </c>
      <c r="C15" s="124" t="str">
        <f>CONCATENATE('Access-Ago'!C15,".",'Access-Ago'!D15)</f>
        <v>02.061</v>
      </c>
      <c r="D15" s="124" t="str">
        <f>CONCATENATE('Access-Ago'!E15,".",'Access-Ago'!G15)</f>
        <v>0033.4257</v>
      </c>
      <c r="E15" s="125" t="str">
        <f>+'Access-Ago'!F15</f>
        <v>PROGRAMA DE GESTAO E MANUTENCAO DO PODER JUDICIARIO</v>
      </c>
      <c r="F15" s="125" t="str">
        <f>+'Access-Ago'!H15</f>
        <v>JULGAMENTO DE CAUSAS NA JUSTICA FEDERAL</v>
      </c>
      <c r="G15" s="124" t="str">
        <f>IF('Access-Ago'!I15="1","F","S")</f>
        <v>F</v>
      </c>
      <c r="H15" s="124" t="str">
        <f>+'Access-Ago'!J15</f>
        <v>3000</v>
      </c>
      <c r="I15" s="125" t="str">
        <f>+'Access-Ago'!K15</f>
        <v>RECURSOS LIVRES DA UNIAO</v>
      </c>
      <c r="J15" s="124" t="str">
        <f>+'Access-Ago'!L15</f>
        <v>4</v>
      </c>
      <c r="K15" s="127"/>
      <c r="L15" s="127"/>
      <c r="M15" s="127"/>
      <c r="N15" s="127">
        <f t="shared" si="0"/>
        <v>0</v>
      </c>
      <c r="O15" s="127">
        <v>0</v>
      </c>
      <c r="P15" s="129">
        <f>'Access-Ago'!M15</f>
        <v>6596895</v>
      </c>
      <c r="Q15" s="129">
        <f>'Access-Ago'!N15-'Access-Ago'!O15</f>
        <v>0</v>
      </c>
      <c r="R15" s="129">
        <f t="shared" si="1"/>
        <v>6596895</v>
      </c>
      <c r="S15" s="129">
        <f>'Access-Ago'!P15</f>
        <v>6551043.7999999998</v>
      </c>
      <c r="T15" s="130">
        <f t="shared" si="2"/>
        <v>0.99304957862752097</v>
      </c>
      <c r="U15" s="129">
        <f>'Access-Ago'!Q15</f>
        <v>0</v>
      </c>
      <c r="V15" s="130">
        <f t="shared" si="3"/>
        <v>0</v>
      </c>
      <c r="W15" s="129">
        <f>'Access-Ago'!R15</f>
        <v>0</v>
      </c>
      <c r="X15" s="130">
        <f t="shared" si="4"/>
        <v>0</v>
      </c>
    </row>
    <row r="16" spans="1:24" s="97" customFormat="1" ht="28.5" customHeight="1" x14ac:dyDescent="0.2">
      <c r="A16" s="124" t="str">
        <f>+'Access-Ago'!A16</f>
        <v>12101</v>
      </c>
      <c r="B16" s="125" t="str">
        <f>+'Access-Ago'!B16</f>
        <v>JUSTICA FEDERAL DE PRIMEIRO GRAU</v>
      </c>
      <c r="C16" s="124" t="str">
        <f>CONCATENATE('Access-Ago'!C16,".",'Access-Ago'!D16)</f>
        <v>02.061</v>
      </c>
      <c r="D16" s="124" t="str">
        <f>CONCATENATE('Access-Ago'!E16,".",'Access-Ago'!G16)</f>
        <v>0033.4257</v>
      </c>
      <c r="E16" s="125" t="str">
        <f>+'Access-Ago'!F16</f>
        <v>PROGRAMA DE GESTAO E MANUTENCAO DO PODER JUDICIARIO</v>
      </c>
      <c r="F16" s="125" t="str">
        <f>+'Access-Ago'!H16</f>
        <v>JULGAMENTO DE CAUSAS NA JUSTICA FEDERAL</v>
      </c>
      <c r="G16" s="124" t="str">
        <f>IF('Access-Ago'!I16="1","F","S")</f>
        <v>F</v>
      </c>
      <c r="H16" s="124" t="str">
        <f>+'Access-Ago'!J16</f>
        <v>3000</v>
      </c>
      <c r="I16" s="125" t="str">
        <f>+'Access-Ago'!K16</f>
        <v>RECURSOS LIVRES DA UNIAO</v>
      </c>
      <c r="J16" s="124" t="str">
        <f>+'Access-Ago'!L16</f>
        <v>3</v>
      </c>
      <c r="K16" s="129"/>
      <c r="L16" s="129"/>
      <c r="M16" s="129"/>
      <c r="N16" s="127">
        <f t="shared" si="0"/>
        <v>0</v>
      </c>
      <c r="O16" s="129">
        <v>0</v>
      </c>
      <c r="P16" s="129">
        <f>'Access-Ago'!M16</f>
        <v>25093195.5</v>
      </c>
      <c r="Q16" s="129">
        <f>'Access-Ago'!N16-'Access-Ago'!O16</f>
        <v>0</v>
      </c>
      <c r="R16" s="129">
        <f t="shared" si="1"/>
        <v>25093195.5</v>
      </c>
      <c r="S16" s="129">
        <f>'Access-Ago'!P16</f>
        <v>25085933.91</v>
      </c>
      <c r="T16" s="130">
        <f t="shared" si="2"/>
        <v>0.99971061517454007</v>
      </c>
      <c r="U16" s="129">
        <f>'Access-Ago'!Q16</f>
        <v>0</v>
      </c>
      <c r="V16" s="130">
        <f t="shared" si="3"/>
        <v>0</v>
      </c>
      <c r="W16" s="129">
        <f>'Access-Ago'!R16</f>
        <v>0</v>
      </c>
      <c r="X16" s="130">
        <f t="shared" si="4"/>
        <v>0</v>
      </c>
    </row>
    <row r="17" spans="1:24" s="97" customFormat="1" ht="28.5" customHeight="1" x14ac:dyDescent="0.2">
      <c r="A17" s="124" t="str">
        <f>+'Access-Ago'!A17</f>
        <v>12101</v>
      </c>
      <c r="B17" s="125" t="str">
        <f>+'Access-Ago'!B17</f>
        <v>JUSTICA FEDERAL DE PRIMEIRO GRAU</v>
      </c>
      <c r="C17" s="124" t="str">
        <f>CONCATENATE('Access-Ago'!C17,".",'Access-Ago'!D17)</f>
        <v>02.122</v>
      </c>
      <c r="D17" s="124" t="str">
        <f>CONCATENATE('Access-Ago'!E17,".",'Access-Ago'!G17)</f>
        <v>0033.20TP</v>
      </c>
      <c r="E17" s="125" t="str">
        <f>+'Access-Ago'!F17</f>
        <v>PROGRAMA DE GESTAO E MANUTENCAO DO PODER JUDICIARIO</v>
      </c>
      <c r="F17" s="125" t="str">
        <f>+'Access-Ago'!H17</f>
        <v>ATIVOS CIVIS DA UNIAO</v>
      </c>
      <c r="G17" s="124" t="str">
        <f>IF('Access-Ago'!I17="1","F","S")</f>
        <v>F</v>
      </c>
      <c r="H17" s="124" t="str">
        <f>+'Access-Ago'!J17</f>
        <v>1000</v>
      </c>
      <c r="I17" s="125" t="str">
        <f>+'Access-Ago'!K17</f>
        <v>RECURSOS LIVRES DA UNIAO</v>
      </c>
      <c r="J17" s="124" t="str">
        <f>+'Access-Ago'!L17</f>
        <v>1</v>
      </c>
      <c r="K17" s="129"/>
      <c r="L17" s="129"/>
      <c r="M17" s="129"/>
      <c r="N17" s="127">
        <f t="shared" si="0"/>
        <v>0</v>
      </c>
      <c r="O17" s="129">
        <v>0</v>
      </c>
      <c r="P17" s="129">
        <f>'Access-Ago'!M17</f>
        <v>793475130.64999998</v>
      </c>
      <c r="Q17" s="129">
        <f>'Access-Ago'!N17-'Access-Ago'!O17</f>
        <v>0</v>
      </c>
      <c r="R17" s="129">
        <f t="shared" si="1"/>
        <v>793475130.64999998</v>
      </c>
      <c r="S17" s="129">
        <f>'Access-Ago'!P17</f>
        <v>793475130.64999998</v>
      </c>
      <c r="T17" s="130">
        <f t="shared" si="2"/>
        <v>1</v>
      </c>
      <c r="U17" s="129">
        <f>'Access-Ago'!Q17</f>
        <v>793349088</v>
      </c>
      <c r="V17" s="130">
        <f t="shared" si="3"/>
        <v>0.99984115110211869</v>
      </c>
      <c r="W17" s="129">
        <f>'Access-Ago'!R17</f>
        <v>770704359.50999999</v>
      </c>
      <c r="X17" s="130">
        <f t="shared" si="4"/>
        <v>0.97130247658632152</v>
      </c>
    </row>
    <row r="18" spans="1:24" s="97" customFormat="1" ht="28.5" customHeight="1" x14ac:dyDescent="0.2">
      <c r="A18" s="124" t="str">
        <f>+'Access-Ago'!A18</f>
        <v>12101</v>
      </c>
      <c r="B18" s="125" t="str">
        <f>+'Access-Ago'!B18</f>
        <v>JUSTICA FEDERAL DE PRIMEIRO GRAU</v>
      </c>
      <c r="C18" s="124" t="str">
        <f>CONCATENATE('Access-Ago'!C18,".",'Access-Ago'!D18)</f>
        <v>02.122</v>
      </c>
      <c r="D18" s="124" t="str">
        <f>CONCATENATE('Access-Ago'!E18,".",'Access-Ago'!G18)</f>
        <v>0033.20TP</v>
      </c>
      <c r="E18" s="125" t="str">
        <f>+'Access-Ago'!F18</f>
        <v>PROGRAMA DE GESTAO E MANUTENCAO DO PODER JUDICIARIO</v>
      </c>
      <c r="F18" s="125" t="str">
        <f>+'Access-Ago'!H18</f>
        <v>ATIVOS CIVIS DA UNIAO</v>
      </c>
      <c r="G18" s="124" t="str">
        <f>IF('Access-Ago'!I18="1","F","S")</f>
        <v>F</v>
      </c>
      <c r="H18" s="124" t="str">
        <f>+'Access-Ago'!J18</f>
        <v>3000</v>
      </c>
      <c r="I18" s="125" t="str">
        <f>+'Access-Ago'!K18</f>
        <v>RECURSOS LIVRES DA UNIAO</v>
      </c>
      <c r="J18" s="124" t="str">
        <f>+'Access-Ago'!L18</f>
        <v>1</v>
      </c>
      <c r="K18" s="129"/>
      <c r="L18" s="129"/>
      <c r="M18" s="129"/>
      <c r="N18" s="127">
        <f t="shared" si="0"/>
        <v>0</v>
      </c>
      <c r="O18" s="129">
        <v>0</v>
      </c>
      <c r="P18" s="129">
        <f>'Access-Ago'!M18</f>
        <v>52000000</v>
      </c>
      <c r="Q18" s="129">
        <f>'Access-Ago'!N18-'Access-Ago'!O18</f>
        <v>0</v>
      </c>
      <c r="R18" s="129">
        <f t="shared" si="1"/>
        <v>52000000</v>
      </c>
      <c r="S18" s="129">
        <f>'Access-Ago'!P18</f>
        <v>52000000</v>
      </c>
      <c r="T18" s="130">
        <f t="shared" si="2"/>
        <v>1</v>
      </c>
      <c r="U18" s="129">
        <f>'Access-Ago'!Q18</f>
        <v>52000000</v>
      </c>
      <c r="V18" s="130">
        <f t="shared" si="3"/>
        <v>1</v>
      </c>
      <c r="W18" s="129">
        <f>'Access-Ago'!R18</f>
        <v>52000000</v>
      </c>
      <c r="X18" s="130">
        <f t="shared" si="4"/>
        <v>1</v>
      </c>
    </row>
    <row r="19" spans="1:24" s="97" customFormat="1" ht="28.5" customHeight="1" x14ac:dyDescent="0.2">
      <c r="A19" s="124" t="str">
        <f>+'Access-Ago'!A19</f>
        <v>12101</v>
      </c>
      <c r="B19" s="125" t="str">
        <f>+'Access-Ago'!B19</f>
        <v>JUSTICA FEDERAL DE PRIMEIRO GRAU</v>
      </c>
      <c r="C19" s="124" t="str">
        <f>CONCATENATE('Access-Ago'!C19,".",'Access-Ago'!D19)</f>
        <v>02.122</v>
      </c>
      <c r="D19" s="124" t="str">
        <f>CONCATENATE('Access-Ago'!E19,".",'Access-Ago'!G19)</f>
        <v>0033.216H</v>
      </c>
      <c r="E19" s="125" t="str">
        <f>+'Access-Ago'!F19</f>
        <v>PROGRAMA DE GESTAO E MANUTENCAO DO PODER JUDICIARIO</v>
      </c>
      <c r="F19" s="125" t="str">
        <f>+'Access-Ago'!H19</f>
        <v>AJUDA DE CUSTO PARA MORADIA OU AUXILIO-MORADIA A AGENTES PUB</v>
      </c>
      <c r="G19" s="124" t="str">
        <f>IF('Access-Ago'!I19="1","F","S")</f>
        <v>F</v>
      </c>
      <c r="H19" s="124" t="str">
        <f>+'Access-Ago'!J19</f>
        <v>1000</v>
      </c>
      <c r="I19" s="125" t="str">
        <f>+'Access-Ago'!K19</f>
        <v>RECURSOS LIVRES DA UNIAO</v>
      </c>
      <c r="J19" s="124" t="str">
        <f>+'Access-Ago'!L19</f>
        <v>3</v>
      </c>
      <c r="K19" s="129"/>
      <c r="L19" s="129"/>
      <c r="M19" s="129"/>
      <c r="N19" s="127">
        <f t="shared" si="0"/>
        <v>0</v>
      </c>
      <c r="O19" s="129">
        <v>0</v>
      </c>
      <c r="P19" s="129">
        <f>'Access-Ago'!M19</f>
        <v>203592</v>
      </c>
      <c r="Q19" s="129">
        <f>'Access-Ago'!N19-'Access-Ago'!O19</f>
        <v>0</v>
      </c>
      <c r="R19" s="129">
        <f t="shared" si="1"/>
        <v>203592</v>
      </c>
      <c r="S19" s="129">
        <f>'Access-Ago'!P19</f>
        <v>143712</v>
      </c>
      <c r="T19" s="130">
        <f t="shared" si="2"/>
        <v>0.70588235294117652</v>
      </c>
      <c r="U19" s="129">
        <f>'Access-Ago'!Q19</f>
        <v>56622.04</v>
      </c>
      <c r="V19" s="130">
        <f t="shared" si="3"/>
        <v>0.27811525010805926</v>
      </c>
      <c r="W19" s="129">
        <f>'Access-Ago'!R19</f>
        <v>56622.04</v>
      </c>
      <c r="X19" s="130">
        <f t="shared" si="4"/>
        <v>0.27811525010805926</v>
      </c>
    </row>
    <row r="20" spans="1:24" s="97" customFormat="1" ht="28.5" customHeight="1" x14ac:dyDescent="0.2">
      <c r="A20" s="124" t="str">
        <f>+'Access-Ago'!A20</f>
        <v>12101</v>
      </c>
      <c r="B20" s="125" t="str">
        <f>+'Access-Ago'!B20</f>
        <v>JUSTICA FEDERAL DE PRIMEIRO GRAU</v>
      </c>
      <c r="C20" s="124" t="str">
        <f>CONCATENATE('Access-Ago'!C20,".",'Access-Ago'!D20)</f>
        <v>02.122</v>
      </c>
      <c r="D20" s="124" t="str">
        <f>CONCATENATE('Access-Ago'!E20,".",'Access-Ago'!G20)</f>
        <v>0033.219Z</v>
      </c>
      <c r="E20" s="125" t="str">
        <f>+'Access-Ago'!F20</f>
        <v>PROGRAMA DE GESTAO E MANUTENCAO DO PODER JUDICIARIO</v>
      </c>
      <c r="F20" s="125" t="str">
        <f>+'Access-Ago'!H20</f>
        <v>CONSERVACAO E RECUPERACAO DE ATIVOS DE INFRAESTRUTURA DA UNI</v>
      </c>
      <c r="G20" s="124" t="str">
        <f>IF('Access-Ago'!I20="1","F","S")</f>
        <v>F</v>
      </c>
      <c r="H20" s="124" t="str">
        <f>+'Access-Ago'!J20</f>
        <v>1000</v>
      </c>
      <c r="I20" s="125" t="str">
        <f>+'Access-Ago'!K20</f>
        <v>RECURSOS LIVRES DA UNIAO</v>
      </c>
      <c r="J20" s="124" t="str">
        <f>+'Access-Ago'!L20</f>
        <v>4</v>
      </c>
      <c r="K20" s="129"/>
      <c r="L20" s="129"/>
      <c r="M20" s="129"/>
      <c r="N20" s="127">
        <f t="shared" si="0"/>
        <v>0</v>
      </c>
      <c r="O20" s="129">
        <v>0</v>
      </c>
      <c r="P20" s="129">
        <f>'Access-Ago'!M20</f>
        <v>17332083</v>
      </c>
      <c r="Q20" s="129">
        <f>'Access-Ago'!N20-'Access-Ago'!O20</f>
        <v>0</v>
      </c>
      <c r="R20" s="129">
        <f t="shared" si="1"/>
        <v>17332083</v>
      </c>
      <c r="S20" s="129">
        <f>'Access-Ago'!P20</f>
        <v>1185944.43</v>
      </c>
      <c r="T20" s="130">
        <f t="shared" si="2"/>
        <v>6.8424806758656753E-2</v>
      </c>
      <c r="U20" s="129">
        <f>'Access-Ago'!Q20</f>
        <v>0</v>
      </c>
      <c r="V20" s="130">
        <f t="shared" si="3"/>
        <v>0</v>
      </c>
      <c r="W20" s="129">
        <f>'Access-Ago'!R20</f>
        <v>0</v>
      </c>
      <c r="X20" s="130">
        <f t="shared" si="4"/>
        <v>0</v>
      </c>
    </row>
    <row r="21" spans="1:24" s="97" customFormat="1" ht="28.5" customHeight="1" x14ac:dyDescent="0.2">
      <c r="A21" s="124" t="str">
        <f>+'Access-Ago'!A21</f>
        <v>12101</v>
      </c>
      <c r="B21" s="125" t="str">
        <f>+'Access-Ago'!B21</f>
        <v>JUSTICA FEDERAL DE PRIMEIRO GRAU</v>
      </c>
      <c r="C21" s="124" t="str">
        <f>CONCATENATE('Access-Ago'!C21,".",'Access-Ago'!D21)</f>
        <v>02.331</v>
      </c>
      <c r="D21" s="124" t="str">
        <f>CONCATENATE('Access-Ago'!E21,".",'Access-Ago'!G21)</f>
        <v>0033.2004</v>
      </c>
      <c r="E21" s="125" t="str">
        <f>+'Access-Ago'!F21</f>
        <v>PROGRAMA DE GESTAO E MANUTENCAO DO PODER JUDICIARIO</v>
      </c>
      <c r="F21" s="125" t="str">
        <f>+'Access-Ago'!H21</f>
        <v>ASSISTENCIA MEDICA E ODONTOLOGICA AOS SERVIDORES CIVIS, EMPR</v>
      </c>
      <c r="G21" s="124" t="str">
        <f>IF('Access-Ago'!I21="1","F","S")</f>
        <v>F</v>
      </c>
      <c r="H21" s="124" t="str">
        <f>+'Access-Ago'!J21</f>
        <v>1000</v>
      </c>
      <c r="I21" s="125" t="str">
        <f>+'Access-Ago'!K21</f>
        <v>RECURSOS LIVRES DA UNIAO</v>
      </c>
      <c r="J21" s="124" t="str">
        <f>+'Access-Ago'!L21</f>
        <v>4</v>
      </c>
      <c r="K21" s="129"/>
      <c r="L21" s="129"/>
      <c r="M21" s="129"/>
      <c r="N21" s="127">
        <f t="shared" si="0"/>
        <v>0</v>
      </c>
      <c r="O21" s="129">
        <v>0</v>
      </c>
      <c r="P21" s="129">
        <f>'Access-Ago'!M21</f>
        <v>3000</v>
      </c>
      <c r="Q21" s="129">
        <f>'Access-Ago'!N21-'Access-Ago'!O21</f>
        <v>0</v>
      </c>
      <c r="R21" s="129">
        <f t="shared" si="1"/>
        <v>3000</v>
      </c>
      <c r="S21" s="129">
        <f>'Access-Ago'!P21</f>
        <v>516.35</v>
      </c>
      <c r="T21" s="130">
        <f t="shared" si="2"/>
        <v>0.17211666666666667</v>
      </c>
      <c r="U21" s="129">
        <f>'Access-Ago'!Q21</f>
        <v>516.35</v>
      </c>
      <c r="V21" s="130">
        <f t="shared" si="3"/>
        <v>0.17211666666666667</v>
      </c>
      <c r="W21" s="129">
        <f>'Access-Ago'!R21</f>
        <v>516.35</v>
      </c>
      <c r="X21" s="130">
        <f t="shared" si="4"/>
        <v>0.17211666666666667</v>
      </c>
    </row>
    <row r="22" spans="1:24" s="97" customFormat="1" ht="28.5" customHeight="1" x14ac:dyDescent="0.2">
      <c r="A22" s="124" t="str">
        <f>+'Access-Ago'!A22</f>
        <v>12101</v>
      </c>
      <c r="B22" s="125" t="str">
        <f>+'Access-Ago'!B22</f>
        <v>JUSTICA FEDERAL DE PRIMEIRO GRAU</v>
      </c>
      <c r="C22" s="124" t="str">
        <f>CONCATENATE('Access-Ago'!C22,".",'Access-Ago'!D22)</f>
        <v>02.331</v>
      </c>
      <c r="D22" s="124" t="str">
        <f>CONCATENATE('Access-Ago'!E22,".",'Access-Ago'!G22)</f>
        <v>0033.2004</v>
      </c>
      <c r="E22" s="125" t="str">
        <f>+'Access-Ago'!F22</f>
        <v>PROGRAMA DE GESTAO E MANUTENCAO DO PODER JUDICIARIO</v>
      </c>
      <c r="F22" s="125" t="str">
        <f>+'Access-Ago'!H22</f>
        <v>ASSISTENCIA MEDICA E ODONTOLOGICA AOS SERVIDORES CIVIS, EMPR</v>
      </c>
      <c r="G22" s="124" t="str">
        <f>IF('Access-Ago'!I22="1","F","S")</f>
        <v>F</v>
      </c>
      <c r="H22" s="124" t="str">
        <f>+'Access-Ago'!J22</f>
        <v>1000</v>
      </c>
      <c r="I22" s="125" t="str">
        <f>+'Access-Ago'!K22</f>
        <v>RECURSOS LIVRES DA UNIAO</v>
      </c>
      <c r="J22" s="124" t="str">
        <f>+'Access-Ago'!L22</f>
        <v>3</v>
      </c>
      <c r="K22" s="129"/>
      <c r="L22" s="129"/>
      <c r="M22" s="129"/>
      <c r="N22" s="127">
        <f t="shared" si="0"/>
        <v>0</v>
      </c>
      <c r="O22" s="129">
        <v>0</v>
      </c>
      <c r="P22" s="129">
        <f>'Access-Ago'!M22</f>
        <v>94425095.599999994</v>
      </c>
      <c r="Q22" s="129">
        <f>'Access-Ago'!N22-'Access-Ago'!O22</f>
        <v>0</v>
      </c>
      <c r="R22" s="129">
        <f t="shared" si="1"/>
        <v>94425095.599999994</v>
      </c>
      <c r="S22" s="129">
        <f>'Access-Ago'!P22</f>
        <v>83415834.239999995</v>
      </c>
      <c r="T22" s="130">
        <f t="shared" si="2"/>
        <v>0.88340746397931103</v>
      </c>
      <c r="U22" s="129">
        <f>'Access-Ago'!Q22</f>
        <v>49618013.359999999</v>
      </c>
      <c r="V22" s="130">
        <f t="shared" si="3"/>
        <v>0.5254748543775899</v>
      </c>
      <c r="W22" s="129">
        <f>'Access-Ago'!R22</f>
        <v>46952955.700000003</v>
      </c>
      <c r="X22" s="130">
        <f t="shared" si="4"/>
        <v>0.49725081453875708</v>
      </c>
    </row>
    <row r="23" spans="1:24" s="97" customFormat="1" ht="28.5" customHeight="1" x14ac:dyDescent="0.2">
      <c r="A23" s="124" t="str">
        <f>+'Access-Ago'!A23</f>
        <v>12101</v>
      </c>
      <c r="B23" s="125" t="str">
        <f>+'Access-Ago'!B23</f>
        <v>JUSTICA FEDERAL DE PRIMEIRO GRAU</v>
      </c>
      <c r="C23" s="124" t="str">
        <f>CONCATENATE('Access-Ago'!C23,".",'Access-Ago'!D23)</f>
        <v>02.331</v>
      </c>
      <c r="D23" s="124" t="str">
        <f>CONCATENATE('Access-Ago'!E23,".",'Access-Ago'!G23)</f>
        <v>0033.212B</v>
      </c>
      <c r="E23" s="125" t="str">
        <f>+'Access-Ago'!F23</f>
        <v>PROGRAMA DE GESTAO E MANUTENCAO DO PODER JUDICIARIO</v>
      </c>
      <c r="F23" s="125" t="str">
        <f>+'Access-Ago'!H23</f>
        <v>BENEFICIOS OBRIGATORIOS AOS SERVIDORES CIVIS, EMPREGADOS, MI</v>
      </c>
      <c r="G23" s="124" t="str">
        <f>IF('Access-Ago'!I23="1","F","S")</f>
        <v>F</v>
      </c>
      <c r="H23" s="124" t="str">
        <f>+'Access-Ago'!J23</f>
        <v>1000</v>
      </c>
      <c r="I23" s="125" t="str">
        <f>+'Access-Ago'!K23</f>
        <v>RECURSOS LIVRES DA UNIAO</v>
      </c>
      <c r="J23" s="124" t="str">
        <f>+'Access-Ago'!L23</f>
        <v>3</v>
      </c>
      <c r="K23" s="129"/>
      <c r="L23" s="129"/>
      <c r="M23" s="129"/>
      <c r="N23" s="127">
        <f t="shared" si="0"/>
        <v>0</v>
      </c>
      <c r="O23" s="129">
        <v>0</v>
      </c>
      <c r="P23" s="129">
        <f>'Access-Ago'!M23</f>
        <v>83154273.930000007</v>
      </c>
      <c r="Q23" s="129">
        <f>'Access-Ago'!N23-'Access-Ago'!O23</f>
        <v>0</v>
      </c>
      <c r="R23" s="129">
        <f t="shared" si="1"/>
        <v>83154273.930000007</v>
      </c>
      <c r="S23" s="129">
        <f>'Access-Ago'!P23</f>
        <v>82746518.739999995</v>
      </c>
      <c r="T23" s="130">
        <f t="shared" si="2"/>
        <v>0.99509640129449917</v>
      </c>
      <c r="U23" s="129">
        <f>'Access-Ago'!Q23</f>
        <v>55247779.009999998</v>
      </c>
      <c r="V23" s="130">
        <f t="shared" si="3"/>
        <v>0.66440095498287988</v>
      </c>
      <c r="W23" s="129">
        <f>'Access-Ago'!R23</f>
        <v>55247779.009999998</v>
      </c>
      <c r="X23" s="130">
        <f t="shared" si="4"/>
        <v>0.66440095498287988</v>
      </c>
    </row>
    <row r="24" spans="1:24" s="97" customFormat="1" ht="28.5" customHeight="1" x14ac:dyDescent="0.2">
      <c r="A24" s="124" t="str">
        <f>+'Access-Ago'!A24</f>
        <v>12101</v>
      </c>
      <c r="B24" s="125" t="str">
        <f>+'Access-Ago'!B24</f>
        <v>JUSTICA FEDERAL DE PRIMEIRO GRAU</v>
      </c>
      <c r="C24" s="124" t="str">
        <f>CONCATENATE('Access-Ago'!C24,".",'Access-Ago'!D24)</f>
        <v>02.846</v>
      </c>
      <c r="D24" s="124" t="str">
        <f>CONCATENATE('Access-Ago'!E24,".",'Access-Ago'!G24)</f>
        <v>0033.09HB</v>
      </c>
      <c r="E24" s="125" t="str">
        <f>+'Access-Ago'!F24</f>
        <v>PROGRAMA DE GESTAO E MANUTENCAO DO PODER JUDICIARIO</v>
      </c>
      <c r="F24" s="125" t="str">
        <f>+'Access-Ago'!H24</f>
        <v>CONTRIBUICAO DA UNIAO, DE SUAS AUTARQUIAS E FUNDACOES PARA O</v>
      </c>
      <c r="G24" s="124" t="str">
        <f>IF('Access-Ago'!I24="1","F","S")</f>
        <v>F</v>
      </c>
      <c r="H24" s="124" t="str">
        <f>+'Access-Ago'!J24</f>
        <v>1000</v>
      </c>
      <c r="I24" s="125" t="str">
        <f>+'Access-Ago'!K24</f>
        <v>RECURSOS LIVRES DA UNIAO</v>
      </c>
      <c r="J24" s="124" t="str">
        <f>+'Access-Ago'!L24</f>
        <v>1</v>
      </c>
      <c r="K24" s="129"/>
      <c r="L24" s="129"/>
      <c r="M24" s="129"/>
      <c r="N24" s="127">
        <f t="shared" si="0"/>
        <v>0</v>
      </c>
      <c r="O24" s="129">
        <v>0</v>
      </c>
      <c r="P24" s="129">
        <f>'Access-Ago'!M24</f>
        <v>148010262.97999999</v>
      </c>
      <c r="Q24" s="129">
        <f>'Access-Ago'!N24-'Access-Ago'!O24</f>
        <v>0</v>
      </c>
      <c r="R24" s="129">
        <f t="shared" si="1"/>
        <v>148010262.97999999</v>
      </c>
      <c r="S24" s="129">
        <f>'Access-Ago'!P24</f>
        <v>148010262.97999999</v>
      </c>
      <c r="T24" s="130">
        <f t="shared" si="2"/>
        <v>1</v>
      </c>
      <c r="U24" s="129">
        <f>'Access-Ago'!Q24</f>
        <v>148010262.97999999</v>
      </c>
      <c r="V24" s="130">
        <f t="shared" si="3"/>
        <v>1</v>
      </c>
      <c r="W24" s="129">
        <f>'Access-Ago'!R24</f>
        <v>148010262.97999999</v>
      </c>
      <c r="X24" s="130">
        <f t="shared" si="4"/>
        <v>1</v>
      </c>
    </row>
    <row r="25" spans="1:24" s="97" customFormat="1" ht="28.5" customHeight="1" x14ac:dyDescent="0.2">
      <c r="A25" s="124" t="str">
        <f>+'Access-Ago'!A25</f>
        <v>12101</v>
      </c>
      <c r="B25" s="125" t="str">
        <f>+'Access-Ago'!B25</f>
        <v>JUSTICA FEDERAL DE PRIMEIRO GRAU</v>
      </c>
      <c r="C25" s="124" t="str">
        <f>CONCATENATE('Access-Ago'!C25,".",'Access-Ago'!D25)</f>
        <v>09.272</v>
      </c>
      <c r="D25" s="124" t="str">
        <f>CONCATENATE('Access-Ago'!E25,".",'Access-Ago'!G25)</f>
        <v>0033.0181</v>
      </c>
      <c r="E25" s="125" t="str">
        <f>+'Access-Ago'!F25</f>
        <v>PROGRAMA DE GESTAO E MANUTENCAO DO PODER JUDICIARIO</v>
      </c>
      <c r="F25" s="125" t="str">
        <f>+'Access-Ago'!H25</f>
        <v>APOSENTADORIAS E PENSOES CIVIS DA UNIAO</v>
      </c>
      <c r="G25" s="124" t="str">
        <f>IF('Access-Ago'!I25="1","F","S")</f>
        <v>S</v>
      </c>
      <c r="H25" s="124" t="str">
        <f>+'Access-Ago'!J25</f>
        <v>1056</v>
      </c>
      <c r="I25" s="125" t="str">
        <f>+'Access-Ago'!K25</f>
        <v>BENEFICIOS DO RPPS DA UNIAO</v>
      </c>
      <c r="J25" s="124" t="str">
        <f>+'Access-Ago'!L25</f>
        <v>1</v>
      </c>
      <c r="K25" s="129"/>
      <c r="L25" s="129"/>
      <c r="M25" s="129"/>
      <c r="N25" s="127">
        <f t="shared" si="0"/>
        <v>0</v>
      </c>
      <c r="O25" s="129">
        <v>0</v>
      </c>
      <c r="P25" s="129">
        <f>'Access-Ago'!M25</f>
        <v>217938049.09999999</v>
      </c>
      <c r="Q25" s="129">
        <f>'Access-Ago'!N25-'Access-Ago'!O25</f>
        <v>0</v>
      </c>
      <c r="R25" s="129">
        <f t="shared" si="1"/>
        <v>217938049.09999999</v>
      </c>
      <c r="S25" s="129">
        <f>'Access-Ago'!P25</f>
        <v>217938049.09999999</v>
      </c>
      <c r="T25" s="130">
        <f t="shared" si="2"/>
        <v>1</v>
      </c>
      <c r="U25" s="129">
        <f>'Access-Ago'!Q25</f>
        <v>217911545.09999999</v>
      </c>
      <c r="V25" s="130">
        <f t="shared" si="3"/>
        <v>0.99987838745868629</v>
      </c>
      <c r="W25" s="129">
        <f>'Access-Ago'!R25</f>
        <v>212060362.22</v>
      </c>
      <c r="X25" s="130">
        <f t="shared" si="4"/>
        <v>0.97303046941884364</v>
      </c>
    </row>
    <row r="26" spans="1:24" s="97" customFormat="1" ht="28.5" customHeight="1" x14ac:dyDescent="0.2">
      <c r="A26" s="124" t="str">
        <f>+'Access-Ago'!A26</f>
        <v>12101</v>
      </c>
      <c r="B26" s="125" t="str">
        <f>+'Access-Ago'!B26</f>
        <v>JUSTICA FEDERAL DE PRIMEIRO GRAU</v>
      </c>
      <c r="C26" s="124" t="str">
        <f>CONCATENATE('Access-Ago'!C26,".",'Access-Ago'!D26)</f>
        <v>28.846</v>
      </c>
      <c r="D26" s="124" t="str">
        <f>CONCATENATE('Access-Ago'!E26,".",'Access-Ago'!G26)</f>
        <v>0909.00S6</v>
      </c>
      <c r="E26" s="125" t="str">
        <f>+'Access-Ago'!F26</f>
        <v>OPERACOES ESPECIAIS: OUTROS ENCARGOS ESPECIAIS</v>
      </c>
      <c r="F26" s="125" t="str">
        <f>+'Access-Ago'!H26</f>
        <v>BENEFICIO ESPECIAL - LEI N. 12.618, DE 2012</v>
      </c>
      <c r="G26" s="124" t="str">
        <f>IF('Access-Ago'!I26="1","F","S")</f>
        <v>F</v>
      </c>
      <c r="H26" s="124" t="str">
        <f>+'Access-Ago'!J26</f>
        <v>1000</v>
      </c>
      <c r="I26" s="125" t="str">
        <f>+'Access-Ago'!K26</f>
        <v>RECURSOS LIVRES DA UNIAO</v>
      </c>
      <c r="J26" s="124" t="str">
        <f>+'Access-Ago'!L26</f>
        <v>1</v>
      </c>
      <c r="K26" s="129"/>
      <c r="L26" s="129"/>
      <c r="M26" s="129"/>
      <c r="N26" s="127">
        <f t="shared" si="0"/>
        <v>0</v>
      </c>
      <c r="O26" s="129">
        <v>0</v>
      </c>
      <c r="P26" s="129">
        <f>'Access-Ago'!M26</f>
        <v>1198869.58</v>
      </c>
      <c r="Q26" s="129">
        <f>'Access-Ago'!N26-'Access-Ago'!O26</f>
        <v>0</v>
      </c>
      <c r="R26" s="129">
        <f t="shared" si="1"/>
        <v>1198869.58</v>
      </c>
      <c r="S26" s="129">
        <f>'Access-Ago'!P26</f>
        <v>1198869.58</v>
      </c>
      <c r="T26" s="130">
        <f t="shared" si="2"/>
        <v>1</v>
      </c>
      <c r="U26" s="129">
        <f>'Access-Ago'!Q26</f>
        <v>1198869.58</v>
      </c>
      <c r="V26" s="130">
        <f t="shared" si="3"/>
        <v>1</v>
      </c>
      <c r="W26" s="129">
        <f>'Access-Ago'!R26</f>
        <v>1198869.58</v>
      </c>
      <c r="X26" s="130">
        <f t="shared" si="4"/>
        <v>1</v>
      </c>
    </row>
    <row r="27" spans="1:24" s="97" customFormat="1" ht="28.5" customHeight="1" x14ac:dyDescent="0.2">
      <c r="A27" s="124" t="str">
        <f>+'Access-Ago'!A27</f>
        <v>12104</v>
      </c>
      <c r="B27" s="125" t="str">
        <f>+'Access-Ago'!B27</f>
        <v>TRIBUNAL REGIONAL FEDERAL DA 3A. REGIAO</v>
      </c>
      <c r="C27" s="124" t="str">
        <f>CONCATENATE('Access-Ago'!C27,".",'Access-Ago'!D27)</f>
        <v>02.061</v>
      </c>
      <c r="D27" s="124" t="str">
        <f>CONCATENATE('Access-Ago'!E27,".",'Access-Ago'!G27)</f>
        <v>0033.4257</v>
      </c>
      <c r="E27" s="125" t="str">
        <f>+'Access-Ago'!F27</f>
        <v>PROGRAMA DE GESTAO E MANUTENCAO DO PODER JUDICIARIO</v>
      </c>
      <c r="F27" s="125" t="str">
        <f>+'Access-Ago'!H27</f>
        <v>JULGAMENTO DE CAUSAS NA JUSTICA FEDERAL</v>
      </c>
      <c r="G27" s="124" t="str">
        <f>IF('Access-Ago'!I27="1","F","S")</f>
        <v>F</v>
      </c>
      <c r="H27" s="124" t="str">
        <f>+'Access-Ago'!J27</f>
        <v>1000</v>
      </c>
      <c r="I27" s="125" t="str">
        <f>+'Access-Ago'!K27</f>
        <v>RECURSOS LIVRES DA UNIAO</v>
      </c>
      <c r="J27" s="124" t="str">
        <f>+'Access-Ago'!L27</f>
        <v>3</v>
      </c>
      <c r="K27" s="129"/>
      <c r="L27" s="129"/>
      <c r="M27" s="129"/>
      <c r="N27" s="127">
        <f t="shared" si="0"/>
        <v>0</v>
      </c>
      <c r="O27" s="129">
        <v>0</v>
      </c>
      <c r="P27" s="129">
        <f>'Access-Ago'!M27</f>
        <v>679059</v>
      </c>
      <c r="Q27" s="129">
        <f>'Access-Ago'!N27-'Access-Ago'!O27</f>
        <v>0</v>
      </c>
      <c r="R27" s="129">
        <f t="shared" si="1"/>
        <v>679059</v>
      </c>
      <c r="S27" s="129">
        <f>'Access-Ago'!P27</f>
        <v>679059</v>
      </c>
      <c r="T27" s="130">
        <f t="shared" si="2"/>
        <v>1</v>
      </c>
      <c r="U27" s="129">
        <f>'Access-Ago'!Q27</f>
        <v>0</v>
      </c>
      <c r="V27" s="130">
        <f t="shared" si="3"/>
        <v>0</v>
      </c>
      <c r="W27" s="129">
        <f>'Access-Ago'!R27</f>
        <v>0</v>
      </c>
      <c r="X27" s="130">
        <f t="shared" si="4"/>
        <v>0</v>
      </c>
    </row>
    <row r="28" spans="1:24" s="97" customFormat="1" ht="28.5" customHeight="1" x14ac:dyDescent="0.2">
      <c r="A28" s="124" t="str">
        <f>+'Access-Ago'!A28</f>
        <v>14102</v>
      </c>
      <c r="B28" s="125" t="str">
        <f>+'Access-Ago'!B28</f>
        <v>TRIBUNAL REGIONAL ELEITORAL DO ACRE</v>
      </c>
      <c r="C28" s="124" t="str">
        <f>CONCATENATE('Access-Ago'!C28,".",'Access-Ago'!D28)</f>
        <v>02.122</v>
      </c>
      <c r="D28" s="124" t="str">
        <f>CONCATENATE('Access-Ago'!E28,".",'Access-Ago'!G28)</f>
        <v>0033.20GP</v>
      </c>
      <c r="E28" s="125" t="str">
        <f>+'Access-Ago'!F28</f>
        <v>PROGRAMA DE GESTAO E MANUTENCAO DO PODER JUDICIARIO</v>
      </c>
      <c r="F28" s="125" t="str">
        <f>+'Access-Ago'!H28</f>
        <v>JULGAMENTO DE CAUSAS E GESTAO ADMINISTRATIVA NA JUSTICA ELEI</v>
      </c>
      <c r="G28" s="124" t="str">
        <f>IF('Access-Ago'!I28="1","F","S")</f>
        <v>F</v>
      </c>
      <c r="H28" s="124" t="str">
        <f>+'Access-Ago'!J28</f>
        <v>1000</v>
      </c>
      <c r="I28" s="125" t="str">
        <f>+'Access-Ago'!K28</f>
        <v>RECURSOS LIVRES DA UNIAO</v>
      </c>
      <c r="J28" s="124" t="str">
        <f>+'Access-Ago'!L28</f>
        <v>3</v>
      </c>
      <c r="K28" s="129"/>
      <c r="L28" s="129"/>
      <c r="M28" s="129"/>
      <c r="N28" s="127">
        <f t="shared" si="0"/>
        <v>0</v>
      </c>
      <c r="O28" s="129">
        <v>0</v>
      </c>
      <c r="P28" s="129">
        <f>'Access-Ago'!M28</f>
        <v>0</v>
      </c>
      <c r="Q28" s="129">
        <f>'Access-Ago'!N28-'Access-Ago'!O28</f>
        <v>10724.6</v>
      </c>
      <c r="R28" s="129">
        <f t="shared" si="1"/>
        <v>10724.6</v>
      </c>
      <c r="S28" s="129">
        <f>'Access-Ago'!P28</f>
        <v>10724.6</v>
      </c>
      <c r="T28" s="130">
        <f t="shared" si="2"/>
        <v>1</v>
      </c>
      <c r="U28" s="129">
        <f>'Access-Ago'!Q28</f>
        <v>10724.6</v>
      </c>
      <c r="V28" s="130">
        <f t="shared" si="3"/>
        <v>1</v>
      </c>
      <c r="W28" s="129">
        <f>'Access-Ago'!R28</f>
        <v>10724.6</v>
      </c>
      <c r="X28" s="130">
        <f t="shared" si="4"/>
        <v>1</v>
      </c>
    </row>
    <row r="29" spans="1:24" s="97" customFormat="1" ht="28.5" customHeight="1" x14ac:dyDescent="0.2">
      <c r="A29" s="124" t="str">
        <f>+'Access-Ago'!A29</f>
        <v>14123</v>
      </c>
      <c r="B29" s="125" t="str">
        <f>+'Access-Ago'!B29</f>
        <v>TRIBUNAL REGIONAL ELEITORAL DE SANTA CATARINA</v>
      </c>
      <c r="C29" s="124" t="str">
        <f>CONCATENATE('Access-Ago'!C29,".",'Access-Ago'!D29)</f>
        <v>02.122</v>
      </c>
      <c r="D29" s="124" t="str">
        <f>CONCATENATE('Access-Ago'!E29,".",'Access-Ago'!G29)</f>
        <v>0033.20GP</v>
      </c>
      <c r="E29" s="125" t="str">
        <f>+'Access-Ago'!F29</f>
        <v>PROGRAMA DE GESTAO E MANUTENCAO DO PODER JUDICIARIO</v>
      </c>
      <c r="F29" s="125" t="str">
        <f>+'Access-Ago'!H29</f>
        <v>JULGAMENTO DE CAUSAS E GESTAO ADMINISTRATIVA NA JUSTICA ELEI</v>
      </c>
      <c r="G29" s="124" t="str">
        <f>IF('Access-Ago'!I29="1","F","S")</f>
        <v>F</v>
      </c>
      <c r="H29" s="124" t="str">
        <f>+'Access-Ago'!J29</f>
        <v>1000</v>
      </c>
      <c r="I29" s="125" t="str">
        <f>+'Access-Ago'!K29</f>
        <v>RECURSOS LIVRES DA UNIAO</v>
      </c>
      <c r="J29" s="124" t="str">
        <f>+'Access-Ago'!L29</f>
        <v>3</v>
      </c>
      <c r="K29" s="129"/>
      <c r="L29" s="129"/>
      <c r="M29" s="129"/>
      <c r="N29" s="127">
        <f t="shared" si="0"/>
        <v>0</v>
      </c>
      <c r="O29" s="129">
        <v>0</v>
      </c>
      <c r="P29" s="129">
        <f>'Access-Ago'!M29</f>
        <v>0</v>
      </c>
      <c r="Q29" s="129">
        <f>'Access-Ago'!N29-'Access-Ago'!O29</f>
        <v>10118.6</v>
      </c>
      <c r="R29" s="129">
        <f t="shared" si="1"/>
        <v>10118.6</v>
      </c>
      <c r="S29" s="129">
        <f>'Access-Ago'!P29</f>
        <v>10118.6</v>
      </c>
      <c r="T29" s="130">
        <f t="shared" si="2"/>
        <v>1</v>
      </c>
      <c r="U29" s="129">
        <f>'Access-Ago'!Q29</f>
        <v>0</v>
      </c>
      <c r="V29" s="130">
        <f t="shared" si="3"/>
        <v>0</v>
      </c>
      <c r="W29" s="129">
        <f>'Access-Ago'!R29</f>
        <v>0</v>
      </c>
      <c r="X29" s="130">
        <f t="shared" si="4"/>
        <v>0</v>
      </c>
    </row>
    <row r="30" spans="1:24" s="97" customFormat="1" ht="28.5" customHeight="1" x14ac:dyDescent="0.2">
      <c r="A30" s="124" t="str">
        <f>+'Access-Ago'!A30</f>
        <v>33201</v>
      </c>
      <c r="B30" s="125" t="str">
        <f>+'Access-Ago'!B30</f>
        <v>INSTITUTO NACIONAL DO SEGURO SOCIAL</v>
      </c>
      <c r="C30" s="124" t="str">
        <f>CONCATENATE('Access-Ago'!C30,".",'Access-Ago'!D30)</f>
        <v>28.846</v>
      </c>
      <c r="D30" s="124" t="str">
        <f>CONCATENATE('Access-Ago'!E30,".",'Access-Ago'!G30)</f>
        <v>0901.00SA</v>
      </c>
      <c r="E30" s="125" t="str">
        <f>+'Access-Ago'!F30</f>
        <v>OPERACOES ESPECIAIS: CUMPRIMENTO DE SENTENCAS JUDICIAIS</v>
      </c>
      <c r="F30" s="125" t="str">
        <f>+'Access-Ago'!H30</f>
        <v>PAGAMENTO DE HONORARIOS PERICIAIS NAS ACOES EM QUE O INSS FI</v>
      </c>
      <c r="G30" s="124" t="str">
        <f>IF('Access-Ago'!I30="1","F","S")</f>
        <v>S</v>
      </c>
      <c r="H30" s="124" t="str">
        <f>+'Access-Ago'!J30</f>
        <v>1000</v>
      </c>
      <c r="I30" s="125" t="str">
        <f>+'Access-Ago'!K30</f>
        <v>RECURSOS LIVRES DA UNIAO</v>
      </c>
      <c r="J30" s="124" t="str">
        <f>+'Access-Ago'!L30</f>
        <v>3</v>
      </c>
      <c r="K30" s="129"/>
      <c r="L30" s="129"/>
      <c r="M30" s="129"/>
      <c r="N30" s="127">
        <f t="shared" si="0"/>
        <v>0</v>
      </c>
      <c r="O30" s="129">
        <v>0</v>
      </c>
      <c r="P30" s="129">
        <f>'Access-Ago'!M30</f>
        <v>35276155</v>
      </c>
      <c r="Q30" s="129">
        <f>'Access-Ago'!N30-'Access-Ago'!O30</f>
        <v>0</v>
      </c>
      <c r="R30" s="129">
        <f t="shared" si="1"/>
        <v>35276155</v>
      </c>
      <c r="S30" s="129">
        <f>'Access-Ago'!P30</f>
        <v>35228701.439999998</v>
      </c>
      <c r="T30" s="130">
        <f t="shared" si="2"/>
        <v>0.99865479783723587</v>
      </c>
      <c r="U30" s="129">
        <f>'Access-Ago'!Q30</f>
        <v>35208180.509999998</v>
      </c>
      <c r="V30" s="130">
        <f t="shared" si="3"/>
        <v>0.99807307542446155</v>
      </c>
      <c r="W30" s="129">
        <f>'Access-Ago'!R30</f>
        <v>33585785.399999999</v>
      </c>
      <c r="X30" s="130">
        <f t="shared" si="4"/>
        <v>0.95208180710170931</v>
      </c>
    </row>
    <row r="31" spans="1:24" s="97" customFormat="1" ht="28.5" customHeight="1" x14ac:dyDescent="0.2">
      <c r="A31" s="124" t="str">
        <f>+'Access-Ago'!A31</f>
        <v>34101</v>
      </c>
      <c r="B31" s="125" t="str">
        <f>+'Access-Ago'!B31</f>
        <v>MINISTERIO PUBLICO FEDERAL</v>
      </c>
      <c r="C31" s="124" t="str">
        <f>CONCATENATE('Access-Ago'!C31,".",'Access-Ago'!D31)</f>
        <v>03.062</v>
      </c>
      <c r="D31" s="124" t="str">
        <f>CONCATENATE('Access-Ago'!E31,".",'Access-Ago'!G31)</f>
        <v>0031.4264</v>
      </c>
      <c r="E31" s="125" t="str">
        <f>+'Access-Ago'!F31</f>
        <v>PROGRAMA DE GESTAO E MANUTENCAO DO MINISTERIO PUBLICO</v>
      </c>
      <c r="F31" s="125" t="str">
        <f>+'Access-Ago'!H31</f>
        <v>DEFESA DO INTERESSE PUBLICO NO PROCESSO JUDICIARIO - MINISTE</v>
      </c>
      <c r="G31" s="124" t="str">
        <f>IF('Access-Ago'!I31="1","F","S")</f>
        <v>F</v>
      </c>
      <c r="H31" s="124" t="str">
        <f>+'Access-Ago'!J31</f>
        <v>1000</v>
      </c>
      <c r="I31" s="125" t="str">
        <f>+'Access-Ago'!K31</f>
        <v>RECURSOS LIVRES DA UNIAO</v>
      </c>
      <c r="J31" s="124" t="str">
        <f>+'Access-Ago'!L31</f>
        <v>3</v>
      </c>
      <c r="K31" s="129"/>
      <c r="L31" s="129"/>
      <c r="M31" s="129"/>
      <c r="N31" s="127">
        <f t="shared" si="0"/>
        <v>0</v>
      </c>
      <c r="O31" s="129">
        <v>0</v>
      </c>
      <c r="P31" s="129">
        <f>'Access-Ago'!M31</f>
        <v>0</v>
      </c>
      <c r="Q31" s="129">
        <f>'Access-Ago'!N31-'Access-Ago'!O31</f>
        <v>55074.26</v>
      </c>
      <c r="R31" s="129">
        <f t="shared" si="1"/>
        <v>55074.26</v>
      </c>
      <c r="S31" s="129">
        <f>'Access-Ago'!P31</f>
        <v>54800.11</v>
      </c>
      <c r="T31" s="130">
        <f t="shared" si="2"/>
        <v>0.9950221755135702</v>
      </c>
      <c r="U31" s="129">
        <f>'Access-Ago'!Q31</f>
        <v>32306</v>
      </c>
      <c r="V31" s="130">
        <f t="shared" si="3"/>
        <v>0.58658981527849852</v>
      </c>
      <c r="W31" s="129">
        <f>'Access-Ago'!R31</f>
        <v>22943.439999999999</v>
      </c>
      <c r="X31" s="130">
        <f t="shared" si="4"/>
        <v>0.41659098097732039</v>
      </c>
    </row>
    <row r="32" spans="1:24" s="97" customFormat="1" ht="28.5" customHeight="1" x14ac:dyDescent="0.2">
      <c r="A32" s="124" t="str">
        <f>+'Access-Ago'!A32</f>
        <v>63101</v>
      </c>
      <c r="B32" s="125" t="str">
        <f>+'Access-Ago'!B32</f>
        <v>ADVOCACIA-GERAL DA UNIAO - AGU</v>
      </c>
      <c r="C32" s="124" t="str">
        <f>CONCATENATE('Access-Ago'!C32,".",'Access-Ago'!D32)</f>
        <v>03.092</v>
      </c>
      <c r="D32" s="124" t="str">
        <f>CONCATENATE('Access-Ago'!E32,".",'Access-Ago'!G32)</f>
        <v>4105.2674</v>
      </c>
      <c r="E32" s="125" t="str">
        <f>+'Access-Ago'!F32</f>
        <v>DEFESA DA DEMOCRACIA E SEGURANCA JURIDICA PARA INOVACAOEM PO</v>
      </c>
      <c r="F32" s="125" t="str">
        <f>+'Access-Ago'!H32</f>
        <v>REPRESENTACAO JUDICIAL E EXTRAJUDICIAL DA UNIAO E SUAS AUTAR</v>
      </c>
      <c r="G32" s="124" t="str">
        <f>IF('Access-Ago'!I32="1","F","S")</f>
        <v>F</v>
      </c>
      <c r="H32" s="124" t="str">
        <f>+'Access-Ago'!J32</f>
        <v>1000</v>
      </c>
      <c r="I32" s="125" t="str">
        <f>+'Access-Ago'!K32</f>
        <v>RECURSOS LIVRES DA UNIAO</v>
      </c>
      <c r="J32" s="124" t="str">
        <f>+'Access-Ago'!L32</f>
        <v>3</v>
      </c>
      <c r="K32" s="129"/>
      <c r="L32" s="129"/>
      <c r="M32" s="129"/>
      <c r="N32" s="127">
        <f t="shared" ref="N32:N33" si="5">K32+L32-M32</f>
        <v>0</v>
      </c>
      <c r="O32" s="129">
        <v>0</v>
      </c>
      <c r="P32" s="129">
        <f>'Access-Ago'!M32</f>
        <v>0</v>
      </c>
      <c r="Q32" s="129">
        <f>'Access-Ago'!N32-'Access-Ago'!O32</f>
        <v>88628.3</v>
      </c>
      <c r="R32" s="129">
        <f t="shared" ref="R32:R33" si="6">N32-O32+P32+Q32</f>
        <v>88628.3</v>
      </c>
      <c r="S32" s="129">
        <f>'Access-Ago'!P32</f>
        <v>88628.3</v>
      </c>
      <c r="T32" s="130">
        <f t="shared" ref="T32:T33" si="7">IF(R32&gt;0,S32/R32,0)</f>
        <v>1</v>
      </c>
      <c r="U32" s="129">
        <f>'Access-Ago'!Q32</f>
        <v>82718.05</v>
      </c>
      <c r="V32" s="130">
        <f t="shared" ref="V32:V33" si="8">IF(R32&gt;0,U32/R32,0)</f>
        <v>0.93331418971141267</v>
      </c>
      <c r="W32" s="129">
        <f>'Access-Ago'!R32</f>
        <v>81538.320000000007</v>
      </c>
      <c r="X32" s="130">
        <f t="shared" ref="X32:X33" si="9">IF(R32&gt;0,W32/R32,0)</f>
        <v>0.9200032043940819</v>
      </c>
    </row>
    <row r="33" spans="1:24" s="97" customFormat="1" ht="28.5" customHeight="1" thickBot="1" x14ac:dyDescent="0.25">
      <c r="A33" s="124" t="str">
        <f>+'Access-Ago'!A33</f>
        <v>63101</v>
      </c>
      <c r="B33" s="125" t="str">
        <f>+'Access-Ago'!B33</f>
        <v>ADVOCACIA-GERAL DA UNIAO - AGU</v>
      </c>
      <c r="C33" s="124" t="str">
        <f>CONCATENATE('Access-Ago'!C33,".",'Access-Ago'!D33)</f>
        <v>03.092</v>
      </c>
      <c r="D33" s="124" t="str">
        <f>CONCATENATE('Access-Ago'!E33,".",'Access-Ago'!G33)</f>
        <v>4105.2674</v>
      </c>
      <c r="E33" s="125" t="str">
        <f>+'Access-Ago'!F33</f>
        <v>DEFESA DA DEMOCRACIA E SEGURANCA JURIDICA PARA INOVACAOEM PO</v>
      </c>
      <c r="F33" s="125" t="str">
        <f>+'Access-Ago'!H33</f>
        <v>REPRESENTACAO JUDICIAL E EXTRAJUDICIAL DA UNIAO E SUAS AUTAR</v>
      </c>
      <c r="G33" s="124" t="str">
        <f>IF('Access-Ago'!I33="1","F","S")</f>
        <v>F</v>
      </c>
      <c r="H33" s="124" t="str">
        <f>+'Access-Ago'!J33</f>
        <v>3000</v>
      </c>
      <c r="I33" s="125" t="str">
        <f>+'Access-Ago'!K33</f>
        <v>RECURSOS LIVRES DA UNIAO</v>
      </c>
      <c r="J33" s="124" t="str">
        <f>+'Access-Ago'!L33</f>
        <v>3</v>
      </c>
      <c r="K33" s="129"/>
      <c r="L33" s="129"/>
      <c r="M33" s="129"/>
      <c r="N33" s="127">
        <f t="shared" si="5"/>
        <v>0</v>
      </c>
      <c r="O33" s="129">
        <v>0</v>
      </c>
      <c r="P33" s="129">
        <f>'Access-Ago'!M33</f>
        <v>0</v>
      </c>
      <c r="Q33" s="129">
        <f>'Access-Ago'!N33-'Access-Ago'!O33</f>
        <v>36622.910000000003</v>
      </c>
      <c r="R33" s="129">
        <f t="shared" si="6"/>
        <v>36622.910000000003</v>
      </c>
      <c r="S33" s="129">
        <f>'Access-Ago'!P33</f>
        <v>28049.27</v>
      </c>
      <c r="T33" s="130">
        <f t="shared" si="7"/>
        <v>0.76589408105472767</v>
      </c>
      <c r="U33" s="129">
        <f>'Access-Ago'!Q33</f>
        <v>0</v>
      </c>
      <c r="V33" s="130">
        <f t="shared" si="8"/>
        <v>0</v>
      </c>
      <c r="W33" s="129">
        <f>'Access-Ago'!R33</f>
        <v>0</v>
      </c>
      <c r="X33" s="130">
        <f t="shared" si="9"/>
        <v>0</v>
      </c>
    </row>
    <row r="34" spans="1:24" s="97" customFormat="1" ht="28.5" customHeight="1" thickBot="1" x14ac:dyDescent="0.25">
      <c r="A34" s="216" t="s">
        <v>79</v>
      </c>
      <c r="B34" s="220"/>
      <c r="C34" s="220"/>
      <c r="D34" s="220"/>
      <c r="E34" s="220"/>
      <c r="F34" s="220"/>
      <c r="G34" s="220"/>
      <c r="H34" s="220"/>
      <c r="I34" s="220"/>
      <c r="J34" s="217"/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2">
        <f>SUM(P10:P33)</f>
        <v>1663438947.4399998</v>
      </c>
      <c r="Q34" s="132">
        <f>SUM(Q10:Q33)</f>
        <v>81344.210000000021</v>
      </c>
      <c r="R34" s="132">
        <f>SUM(R10:R33)</f>
        <v>1663520291.6499996</v>
      </c>
      <c r="S34" s="132">
        <f>SUM(S10:S33)</f>
        <v>1593538503.3199995</v>
      </c>
      <c r="T34" s="133">
        <f t="shared" si="2"/>
        <v>0.95793150905265656</v>
      </c>
      <c r="U34" s="132">
        <f>SUM(U10:U33)</f>
        <v>1438891270.4999995</v>
      </c>
      <c r="V34" s="133">
        <f t="shared" si="3"/>
        <v>0.86496766990007867</v>
      </c>
      <c r="W34" s="132">
        <f>SUM(W10:W33)</f>
        <v>1400601102.6899998</v>
      </c>
      <c r="X34" s="133">
        <f t="shared" si="4"/>
        <v>0.84195011610034676</v>
      </c>
    </row>
    <row r="35" spans="1:24" ht="12.75" x14ac:dyDescent="0.2">
      <c r="A35" s="89" t="s">
        <v>80</v>
      </c>
      <c r="B35" s="89"/>
      <c r="C35" s="89"/>
      <c r="D35" s="89"/>
      <c r="E35" s="89"/>
      <c r="F35" s="89"/>
      <c r="G35" s="89"/>
      <c r="H35" s="90"/>
      <c r="I35" s="90"/>
      <c r="J35" s="90"/>
      <c r="K35" s="89"/>
      <c r="L35" s="89"/>
      <c r="M35" s="89"/>
      <c r="N35" s="89"/>
      <c r="O35" s="89"/>
      <c r="P35" s="89"/>
      <c r="Q35" s="89"/>
      <c r="R35" s="134"/>
      <c r="S35" s="89"/>
      <c r="T35" s="89"/>
      <c r="U35" s="91"/>
      <c r="V35" s="89"/>
      <c r="W35" s="91"/>
      <c r="X35" s="89"/>
    </row>
    <row r="36" spans="1:24" ht="12.75" x14ac:dyDescent="0.2">
      <c r="A36" s="89" t="s">
        <v>121</v>
      </c>
      <c r="B36" s="135"/>
      <c r="C36" s="89"/>
      <c r="D36" s="89"/>
      <c r="E36" s="89"/>
      <c r="F36" s="89"/>
      <c r="G36" s="89"/>
      <c r="H36" s="90"/>
      <c r="I36" s="90"/>
      <c r="J36" s="90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91"/>
      <c r="V36" s="89"/>
      <c r="W36" s="91"/>
      <c r="X36" s="89"/>
    </row>
    <row r="37" spans="1:24" s="94" customFormat="1" ht="15.95" customHeight="1" x14ac:dyDescent="0.2">
      <c r="R37" s="187"/>
    </row>
    <row r="38" spans="1:24" s="94" customFormat="1" ht="39.75" customHeight="1" x14ac:dyDescent="0.2">
      <c r="N38" s="136"/>
      <c r="O38" s="137"/>
      <c r="P38" s="138" t="s">
        <v>136</v>
      </c>
      <c r="Q38" s="139" t="s">
        <v>135</v>
      </c>
      <c r="R38" s="140" t="s">
        <v>134</v>
      </c>
      <c r="S38" s="141" t="s">
        <v>133</v>
      </c>
      <c r="T38" s="137"/>
      <c r="U38" s="137" t="s">
        <v>132</v>
      </c>
      <c r="V38" s="137"/>
      <c r="W38" s="137" t="s">
        <v>131</v>
      </c>
    </row>
    <row r="39" spans="1:24" s="94" customFormat="1" ht="15.95" customHeight="1" x14ac:dyDescent="0.2">
      <c r="N39" s="136" t="s">
        <v>124</v>
      </c>
      <c r="O39" s="136" t="s">
        <v>120</v>
      </c>
      <c r="P39" s="142">
        <f>SUM(P10:P33)</f>
        <v>1663438947.4399998</v>
      </c>
      <c r="Q39" s="142">
        <f>SUM(Q10:Q33)</f>
        <v>81344.210000000021</v>
      </c>
      <c r="R39" s="142">
        <f>R34</f>
        <v>1663520291.6499996</v>
      </c>
      <c r="S39" s="142">
        <f>SUM(S10:S33)</f>
        <v>1593538503.3199995</v>
      </c>
      <c r="T39" s="142"/>
      <c r="U39" s="142">
        <f>SUM(U10:U33)</f>
        <v>1438891270.4999995</v>
      </c>
      <c r="V39" s="142"/>
      <c r="W39" s="142">
        <f>SUM(W10:W33)</f>
        <v>1400601102.6899998</v>
      </c>
      <c r="X39" s="143"/>
    </row>
    <row r="40" spans="1:24" s="94" customFormat="1" ht="15.95" customHeight="1" x14ac:dyDescent="0.2">
      <c r="N40" s="136"/>
      <c r="O40" s="136" t="s">
        <v>125</v>
      </c>
      <c r="P40" s="142">
        <f>'Access-Ago'!M35</f>
        <v>1663438947.4399998</v>
      </c>
      <c r="Q40" s="142">
        <f>'Access-Ago'!N35-'Access-Ago'!O35</f>
        <v>81344.210000000006</v>
      </c>
      <c r="R40" s="142">
        <f>'Access-Ago'!M35+'Access-Ago'!N35-'Access-Ago'!O35</f>
        <v>1663520291.6499999</v>
      </c>
      <c r="S40" s="142">
        <f>'Access-Ago'!P35</f>
        <v>1593538503.3199995</v>
      </c>
      <c r="T40" s="142"/>
      <c r="U40" s="142">
        <f>'Access-Ago'!Q35</f>
        <v>1438891270.4999995</v>
      </c>
      <c r="V40" s="142"/>
      <c r="W40" s="142">
        <f>'Access-Ago'!R35</f>
        <v>1400601102.6899998</v>
      </c>
      <c r="X40" s="143"/>
    </row>
    <row r="41" spans="1:24" s="94" customFormat="1" ht="15.95" customHeight="1" x14ac:dyDescent="0.2">
      <c r="N41" s="136"/>
      <c r="O41" s="144" t="s">
        <v>126</v>
      </c>
      <c r="P41" s="145">
        <f>+P39-P40</f>
        <v>0</v>
      </c>
      <c r="Q41" s="145">
        <f>+Q39-Q40</f>
        <v>0</v>
      </c>
      <c r="R41" s="145">
        <f>+R39-R40</f>
        <v>0</v>
      </c>
      <c r="S41" s="145">
        <f>+S39-S40</f>
        <v>0</v>
      </c>
      <c r="T41" s="145"/>
      <c r="U41" s="145">
        <f>+U39-U40</f>
        <v>0</v>
      </c>
      <c r="V41" s="145"/>
      <c r="W41" s="146">
        <f>+W39-W40</f>
        <v>0</v>
      </c>
      <c r="X41" s="143"/>
    </row>
    <row r="42" spans="1:24" s="94" customFormat="1" ht="15.95" customHeight="1" x14ac:dyDescent="0.2">
      <c r="N42" s="136"/>
      <c r="O42" s="136"/>
      <c r="P42" s="147"/>
      <c r="Q42" s="147"/>
      <c r="R42" s="148"/>
      <c r="S42" s="148"/>
      <c r="T42" s="148"/>
      <c r="U42" s="148"/>
      <c r="V42" s="148"/>
      <c r="W42" s="148"/>
    </row>
    <row r="43" spans="1:24" s="94" customFormat="1" ht="15.95" customHeight="1" x14ac:dyDescent="0.2">
      <c r="N43" s="136"/>
      <c r="O43" s="136"/>
      <c r="P43" s="149" t="s">
        <v>127</v>
      </c>
      <c r="Q43" s="149"/>
      <c r="R43" s="149" t="s">
        <v>127</v>
      </c>
      <c r="S43" s="149" t="s">
        <v>128</v>
      </c>
      <c r="T43" s="149"/>
      <c r="U43" s="149" t="s">
        <v>129</v>
      </c>
      <c r="V43" s="149"/>
      <c r="W43" s="149" t="s">
        <v>130</v>
      </c>
    </row>
    <row r="44" spans="1:24" s="94" customFormat="1" ht="15.95" customHeight="1" x14ac:dyDescent="0.2">
      <c r="N44" s="136" t="s">
        <v>123</v>
      </c>
      <c r="O44" s="150" t="s">
        <v>122</v>
      </c>
      <c r="P44" s="142">
        <v>1663646078.6099999</v>
      </c>
      <c r="Q44" s="64"/>
      <c r="R44" s="142">
        <v>1663646078.6099999</v>
      </c>
      <c r="S44" s="142">
        <v>1593538503.3199999</v>
      </c>
      <c r="T44" s="64"/>
      <c r="U44" s="142">
        <v>1438891270.5</v>
      </c>
      <c r="V44" s="64"/>
      <c r="W44" s="142">
        <v>1400601102.6900001</v>
      </c>
    </row>
    <row r="45" spans="1:24" s="94" customFormat="1" ht="15.95" customHeight="1" x14ac:dyDescent="0.2">
      <c r="N45" s="136"/>
      <c r="O45" s="144" t="s">
        <v>126</v>
      </c>
      <c r="P45" s="67">
        <f>P39-P44</f>
        <v>-207131.17000007629</v>
      </c>
      <c r="Q45" s="65"/>
      <c r="R45" s="151">
        <f>R39-R44</f>
        <v>-125786.96000027657</v>
      </c>
      <c r="S45" s="65">
        <f>S39-S44</f>
        <v>0</v>
      </c>
      <c r="T45" s="65"/>
      <c r="U45" s="65">
        <f t="shared" ref="U45:W45" si="10">U39-U44</f>
        <v>0</v>
      </c>
      <c r="V45" s="65"/>
      <c r="W45" s="66">
        <f t="shared" si="10"/>
        <v>0</v>
      </c>
    </row>
    <row r="46" spans="1:24" ht="12.75" x14ac:dyDescent="0.2">
      <c r="N46" s="136"/>
      <c r="O46" s="136"/>
      <c r="P46" s="152"/>
      <c r="Q46" s="153"/>
      <c r="R46" s="188"/>
      <c r="S46" s="154"/>
      <c r="T46" s="154"/>
      <c r="U46" s="154"/>
      <c r="V46" s="154"/>
      <c r="W46" s="154"/>
      <c r="X46" s="94"/>
    </row>
    <row r="47" spans="1:24" ht="12.75" x14ac:dyDescent="0.2">
      <c r="N47" s="136"/>
      <c r="O47" s="154"/>
      <c r="P47" s="154"/>
      <c r="Q47" s="142"/>
      <c r="R47" s="155"/>
      <c r="S47" s="154"/>
      <c r="T47" s="154"/>
      <c r="U47" s="154"/>
      <c r="V47" s="154"/>
      <c r="W47" s="154"/>
      <c r="X47" s="94"/>
    </row>
    <row r="48" spans="1:24" ht="12.75" x14ac:dyDescent="0.2">
      <c r="N48" s="156"/>
      <c r="O48" s="97"/>
      <c r="P48" s="97"/>
      <c r="Q48" s="97"/>
      <c r="R48" s="157"/>
      <c r="S48" s="97"/>
      <c r="T48" s="97"/>
      <c r="U48" s="97"/>
      <c r="V48" s="97"/>
      <c r="W48" s="97"/>
      <c r="X48" s="94"/>
    </row>
    <row r="49" spans="14:24" ht="25.5" customHeight="1" x14ac:dyDescent="0.2">
      <c r="N49" s="158"/>
      <c r="O49" s="94"/>
      <c r="P49" s="94"/>
      <c r="Q49" s="94"/>
      <c r="R49" s="94"/>
      <c r="S49" s="94"/>
      <c r="T49" s="94"/>
      <c r="U49" s="94"/>
      <c r="V49" s="94"/>
      <c r="W49" s="94"/>
      <c r="X49" s="94"/>
    </row>
    <row r="50" spans="14:24" ht="25.5" customHeight="1" x14ac:dyDescent="0.2">
      <c r="N50" s="159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4:J34"/>
    <mergeCell ref="C8:C9"/>
    <mergeCell ref="D8:D9"/>
    <mergeCell ref="E8:F8"/>
    <mergeCell ref="G8:G9"/>
    <mergeCell ref="H8:I8"/>
    <mergeCell ref="J8:J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Normal="100" workbookViewId="0">
      <selection activeCell="K22" sqref="K22"/>
    </sheetView>
  </sheetViews>
  <sheetFormatPr defaultColWidth="17.85546875" defaultRowHeight="11.25" x14ac:dyDescent="0.2"/>
  <cols>
    <col min="1" max="1" width="16.7109375" style="79" customWidth="1"/>
    <col min="2" max="2" width="28.5703125" style="79" bestFit="1" customWidth="1"/>
    <col min="3" max="3" width="12.5703125" style="79" bestFit="1" customWidth="1"/>
    <col min="4" max="4" width="15.140625" style="79" bestFit="1" customWidth="1"/>
    <col min="5" max="5" width="14.140625" style="79" bestFit="1" customWidth="1"/>
    <col min="6" max="6" width="47.85546875" style="79" bestFit="1" customWidth="1"/>
    <col min="7" max="7" width="11.140625" style="79" bestFit="1" customWidth="1"/>
    <col min="8" max="8" width="56.140625" style="79" bestFit="1" customWidth="1"/>
    <col min="9" max="9" width="15.42578125" style="79" bestFit="1" customWidth="1"/>
    <col min="10" max="10" width="8.28515625" style="79" bestFit="1" customWidth="1"/>
    <col min="11" max="11" width="38.5703125" style="79" bestFit="1" customWidth="1"/>
    <col min="12" max="12" width="11.85546875" style="79" bestFit="1" customWidth="1"/>
    <col min="13" max="14" width="28.42578125" style="79" bestFit="1" customWidth="1"/>
    <col min="15" max="15" width="32.140625" style="79" bestFit="1" customWidth="1"/>
    <col min="16" max="16" width="31.140625" style="79" bestFit="1" customWidth="1"/>
    <col min="17" max="17" width="28.42578125" style="79" bestFit="1" customWidth="1"/>
    <col min="18" max="20" width="16.5703125" style="79" customWidth="1"/>
    <col min="21" max="16384" width="17.85546875" style="79"/>
  </cols>
  <sheetData>
    <row r="1" spans="1:19" x14ac:dyDescent="0.2">
      <c r="A1" s="79" t="s">
        <v>95</v>
      </c>
    </row>
    <row r="3" spans="1:19" ht="10.5" customHeight="1" x14ac:dyDescent="0.2">
      <c r="A3" s="79" t="s">
        <v>15</v>
      </c>
    </row>
    <row r="4" spans="1:19" ht="10.5" customHeight="1" x14ac:dyDescent="0.2">
      <c r="A4" s="81" t="s">
        <v>138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</row>
    <row r="5" spans="1:19" ht="10.5" customHeight="1" x14ac:dyDescent="0.2">
      <c r="A5" s="81" t="s">
        <v>16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</row>
    <row r="7" spans="1:19" x14ac:dyDescent="0.2">
      <c r="A7" s="82" t="s">
        <v>17</v>
      </c>
      <c r="B7" s="82"/>
      <c r="C7" s="82" t="s">
        <v>18</v>
      </c>
      <c r="D7" s="82" t="s">
        <v>19</v>
      </c>
      <c r="E7" s="82" t="s">
        <v>20</v>
      </c>
      <c r="F7" s="82"/>
      <c r="G7" s="82" t="s">
        <v>21</v>
      </c>
      <c r="H7" s="82"/>
      <c r="I7" s="82" t="s">
        <v>22</v>
      </c>
      <c r="J7" s="82" t="s">
        <v>23</v>
      </c>
      <c r="K7" s="82" t="s">
        <v>24</v>
      </c>
      <c r="L7" s="82" t="s">
        <v>25</v>
      </c>
      <c r="M7" s="83" t="s">
        <v>26</v>
      </c>
      <c r="N7" s="83" t="s">
        <v>96</v>
      </c>
      <c r="O7" s="83" t="s">
        <v>84</v>
      </c>
      <c r="P7" s="83" t="s">
        <v>85</v>
      </c>
      <c r="Q7" s="83" t="s">
        <v>86</v>
      </c>
    </row>
    <row r="8" spans="1:19" x14ac:dyDescent="0.2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6" t="s">
        <v>27</v>
      </c>
      <c r="N8" s="86" t="s">
        <v>97</v>
      </c>
      <c r="O8" s="86" t="s">
        <v>87</v>
      </c>
      <c r="P8" s="86" t="s">
        <v>88</v>
      </c>
      <c r="Q8" s="86" t="s">
        <v>89</v>
      </c>
    </row>
    <row r="9" spans="1:19" x14ac:dyDescent="0.2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 t="s">
        <v>28</v>
      </c>
      <c r="M9" s="83" t="s">
        <v>99</v>
      </c>
      <c r="N9" s="83" t="s">
        <v>99</v>
      </c>
      <c r="O9" s="83" t="s">
        <v>99</v>
      </c>
      <c r="P9" s="83" t="s">
        <v>99</v>
      </c>
      <c r="Q9" s="83" t="s">
        <v>99</v>
      </c>
    </row>
    <row r="10" spans="1:19" s="46" customFormat="1" x14ac:dyDescent="0.2">
      <c r="A10" s="82" t="s">
        <v>29</v>
      </c>
      <c r="B10" s="82" t="s">
        <v>30</v>
      </c>
      <c r="C10" s="82" t="s">
        <v>31</v>
      </c>
      <c r="D10" s="82" t="s">
        <v>32</v>
      </c>
      <c r="E10" s="82" t="s">
        <v>100</v>
      </c>
      <c r="F10" s="82" t="s">
        <v>101</v>
      </c>
      <c r="G10" s="82" t="s">
        <v>33</v>
      </c>
      <c r="H10" s="82" t="s">
        <v>34</v>
      </c>
      <c r="I10" s="82" t="s">
        <v>13</v>
      </c>
      <c r="J10" s="82" t="s">
        <v>113</v>
      </c>
      <c r="K10" s="82" t="s">
        <v>114</v>
      </c>
      <c r="L10" s="82" t="s">
        <v>14</v>
      </c>
      <c r="M10" s="84">
        <v>25374320</v>
      </c>
      <c r="N10" s="84"/>
      <c r="O10" s="85"/>
      <c r="P10" s="84"/>
      <c r="Q10" s="85"/>
      <c r="R10" s="72"/>
      <c r="S10" s="72"/>
    </row>
    <row r="11" spans="1:19" s="46" customFormat="1" x14ac:dyDescent="0.2">
      <c r="A11" s="82" t="s">
        <v>29</v>
      </c>
      <c r="B11" s="82" t="s">
        <v>30</v>
      </c>
      <c r="C11" s="82" t="s">
        <v>31</v>
      </c>
      <c r="D11" s="82" t="s">
        <v>32</v>
      </c>
      <c r="E11" s="82" t="s">
        <v>100</v>
      </c>
      <c r="F11" s="82" t="s">
        <v>101</v>
      </c>
      <c r="G11" s="82" t="s">
        <v>33</v>
      </c>
      <c r="H11" s="82" t="s">
        <v>34</v>
      </c>
      <c r="I11" s="82" t="s">
        <v>13</v>
      </c>
      <c r="J11" s="82" t="s">
        <v>113</v>
      </c>
      <c r="K11" s="82" t="s">
        <v>114</v>
      </c>
      <c r="L11" s="82" t="s">
        <v>12</v>
      </c>
      <c r="M11" s="85">
        <v>170267485</v>
      </c>
      <c r="N11" s="84"/>
      <c r="O11" s="84">
        <v>30227068.640000001</v>
      </c>
      <c r="P11" s="84">
        <v>394839.55</v>
      </c>
      <c r="Q11" s="85">
        <v>389906.17</v>
      </c>
      <c r="R11" s="72"/>
      <c r="S11" s="72"/>
    </row>
    <row r="12" spans="1:19" s="46" customFormat="1" x14ac:dyDescent="0.2">
      <c r="A12" s="82" t="s">
        <v>29</v>
      </c>
      <c r="B12" s="82" t="s">
        <v>30</v>
      </c>
      <c r="C12" s="82" t="s">
        <v>31</v>
      </c>
      <c r="D12" s="82" t="s">
        <v>32</v>
      </c>
      <c r="E12" s="82" t="s">
        <v>100</v>
      </c>
      <c r="F12" s="82" t="s">
        <v>101</v>
      </c>
      <c r="G12" s="82" t="s">
        <v>33</v>
      </c>
      <c r="H12" s="82" t="s">
        <v>34</v>
      </c>
      <c r="I12" s="82" t="s">
        <v>13</v>
      </c>
      <c r="J12" s="82" t="s">
        <v>115</v>
      </c>
      <c r="K12" s="82" t="s">
        <v>116</v>
      </c>
      <c r="L12" s="82" t="s">
        <v>12</v>
      </c>
      <c r="M12" s="85">
        <v>19290640</v>
      </c>
      <c r="N12" s="84"/>
      <c r="O12" s="84">
        <v>956153.32</v>
      </c>
      <c r="P12" s="84"/>
      <c r="Q12" s="85"/>
      <c r="R12" s="72"/>
      <c r="S12" s="72"/>
    </row>
    <row r="13" spans="1:19" s="46" customFormat="1" x14ac:dyDescent="0.2">
      <c r="A13" s="82" t="s">
        <v>29</v>
      </c>
      <c r="B13" s="82" t="s">
        <v>30</v>
      </c>
      <c r="C13" s="82" t="s">
        <v>31</v>
      </c>
      <c r="D13" s="82" t="s">
        <v>35</v>
      </c>
      <c r="E13" s="82" t="s">
        <v>100</v>
      </c>
      <c r="F13" s="82" t="s">
        <v>101</v>
      </c>
      <c r="G13" s="82" t="s">
        <v>38</v>
      </c>
      <c r="H13" s="82" t="s">
        <v>91</v>
      </c>
      <c r="I13" s="82" t="s">
        <v>13</v>
      </c>
      <c r="J13" s="82" t="s">
        <v>113</v>
      </c>
      <c r="K13" s="82" t="s">
        <v>114</v>
      </c>
      <c r="L13" s="82" t="s">
        <v>13</v>
      </c>
      <c r="M13" s="85">
        <v>130915151.2</v>
      </c>
      <c r="N13" s="85"/>
      <c r="O13" s="84">
        <v>130915151.2</v>
      </c>
      <c r="P13" s="85">
        <v>130915151.2</v>
      </c>
      <c r="Q13" s="85">
        <v>111891645.73</v>
      </c>
      <c r="R13" s="72"/>
      <c r="S13" s="72"/>
    </row>
    <row r="14" spans="1:19" s="46" customFormat="1" x14ac:dyDescent="0.2">
      <c r="A14" s="82" t="s">
        <v>29</v>
      </c>
      <c r="B14" s="82" t="s">
        <v>30</v>
      </c>
      <c r="C14" s="82" t="s">
        <v>31</v>
      </c>
      <c r="D14" s="82" t="s">
        <v>35</v>
      </c>
      <c r="E14" s="82" t="s">
        <v>100</v>
      </c>
      <c r="F14" s="82" t="s">
        <v>101</v>
      </c>
      <c r="G14" s="82" t="s">
        <v>82</v>
      </c>
      <c r="H14" s="82" t="s">
        <v>83</v>
      </c>
      <c r="I14" s="82" t="s">
        <v>13</v>
      </c>
      <c r="J14" s="82" t="s">
        <v>113</v>
      </c>
      <c r="K14" s="82" t="s">
        <v>114</v>
      </c>
      <c r="L14" s="82" t="s">
        <v>12</v>
      </c>
      <c r="M14" s="85">
        <v>203592</v>
      </c>
      <c r="N14" s="84"/>
      <c r="O14" s="84">
        <v>11976</v>
      </c>
      <c r="P14" s="84">
        <v>6561.64</v>
      </c>
      <c r="Q14" s="85">
        <v>6561.64</v>
      </c>
      <c r="R14" s="72"/>
      <c r="S14" s="72"/>
    </row>
    <row r="15" spans="1:19" s="46" customFormat="1" x14ac:dyDescent="0.2">
      <c r="A15" s="82" t="s">
        <v>29</v>
      </c>
      <c r="B15" s="82" t="s">
        <v>30</v>
      </c>
      <c r="C15" s="82" t="s">
        <v>31</v>
      </c>
      <c r="D15" s="82" t="s">
        <v>35</v>
      </c>
      <c r="E15" s="82" t="s">
        <v>100</v>
      </c>
      <c r="F15" s="82" t="s">
        <v>101</v>
      </c>
      <c r="G15" s="82" t="s">
        <v>108</v>
      </c>
      <c r="H15" s="82" t="s">
        <v>109</v>
      </c>
      <c r="I15" s="82" t="s">
        <v>13</v>
      </c>
      <c r="J15" s="82" t="s">
        <v>113</v>
      </c>
      <c r="K15" s="82" t="s">
        <v>114</v>
      </c>
      <c r="L15" s="82" t="s">
        <v>14</v>
      </c>
      <c r="M15" s="85">
        <v>17808535</v>
      </c>
      <c r="N15" s="84"/>
      <c r="O15" s="84"/>
      <c r="P15" s="84"/>
      <c r="Q15" s="85"/>
      <c r="R15" s="72"/>
      <c r="S15" s="72"/>
    </row>
    <row r="16" spans="1:19" s="46" customFormat="1" x14ac:dyDescent="0.2">
      <c r="A16" s="82" t="s">
        <v>29</v>
      </c>
      <c r="B16" s="82" t="s">
        <v>30</v>
      </c>
      <c r="C16" s="82" t="s">
        <v>31</v>
      </c>
      <c r="D16" s="82" t="s">
        <v>117</v>
      </c>
      <c r="E16" s="82" t="s">
        <v>100</v>
      </c>
      <c r="F16" s="82" t="s">
        <v>101</v>
      </c>
      <c r="G16" s="82" t="s">
        <v>39</v>
      </c>
      <c r="H16" s="82" t="s">
        <v>40</v>
      </c>
      <c r="I16" s="82" t="s">
        <v>13</v>
      </c>
      <c r="J16" s="82" t="s">
        <v>113</v>
      </c>
      <c r="K16" s="82" t="s">
        <v>114</v>
      </c>
      <c r="L16" s="82" t="s">
        <v>14</v>
      </c>
      <c r="M16" s="85">
        <v>3000</v>
      </c>
      <c r="N16" s="84"/>
      <c r="O16" s="84"/>
      <c r="P16" s="84"/>
      <c r="Q16" s="85"/>
      <c r="R16" s="72"/>
      <c r="S16" s="72"/>
    </row>
    <row r="17" spans="1:19" s="46" customFormat="1" x14ac:dyDescent="0.2">
      <c r="A17" s="82" t="s">
        <v>29</v>
      </c>
      <c r="B17" s="82" t="s">
        <v>30</v>
      </c>
      <c r="C17" s="82" t="s">
        <v>31</v>
      </c>
      <c r="D17" s="82" t="s">
        <v>117</v>
      </c>
      <c r="E17" s="82" t="s">
        <v>100</v>
      </c>
      <c r="F17" s="82" t="s">
        <v>101</v>
      </c>
      <c r="G17" s="82" t="s">
        <v>39</v>
      </c>
      <c r="H17" s="82" t="s">
        <v>40</v>
      </c>
      <c r="I17" s="82" t="s">
        <v>13</v>
      </c>
      <c r="J17" s="82" t="s">
        <v>113</v>
      </c>
      <c r="K17" s="82" t="s">
        <v>114</v>
      </c>
      <c r="L17" s="82" t="s">
        <v>12</v>
      </c>
      <c r="M17" s="85">
        <v>68943102</v>
      </c>
      <c r="N17" s="84"/>
      <c r="O17" s="84">
        <v>31970046.960000001</v>
      </c>
      <c r="P17" s="84">
        <v>619693.72</v>
      </c>
      <c r="Q17" s="85">
        <v>619693.72</v>
      </c>
      <c r="R17" s="72"/>
      <c r="S17" s="72"/>
    </row>
    <row r="18" spans="1:19" s="46" customFormat="1" x14ac:dyDescent="0.2">
      <c r="A18" s="82" t="s">
        <v>29</v>
      </c>
      <c r="B18" s="82" t="s">
        <v>30</v>
      </c>
      <c r="C18" s="82" t="s">
        <v>31</v>
      </c>
      <c r="D18" s="82" t="s">
        <v>117</v>
      </c>
      <c r="E18" s="82" t="s">
        <v>100</v>
      </c>
      <c r="F18" s="82" t="s">
        <v>101</v>
      </c>
      <c r="G18" s="82" t="s">
        <v>93</v>
      </c>
      <c r="H18" s="82" t="s">
        <v>94</v>
      </c>
      <c r="I18" s="82" t="s">
        <v>13</v>
      </c>
      <c r="J18" s="82" t="s">
        <v>113</v>
      </c>
      <c r="K18" s="82" t="s">
        <v>114</v>
      </c>
      <c r="L18" s="82" t="s">
        <v>12</v>
      </c>
      <c r="M18" s="85">
        <v>70279245.549999997</v>
      </c>
      <c r="N18" s="84"/>
      <c r="O18" s="84">
        <v>69869616.549999997</v>
      </c>
      <c r="P18" s="84">
        <v>5916770.1100000003</v>
      </c>
      <c r="Q18" s="85">
        <v>5916770.1100000003</v>
      </c>
      <c r="R18" s="72"/>
      <c r="S18" s="72"/>
    </row>
    <row r="19" spans="1:19" s="46" customFormat="1" x14ac:dyDescent="0.2">
      <c r="A19" s="82" t="s">
        <v>29</v>
      </c>
      <c r="B19" s="82" t="s">
        <v>30</v>
      </c>
      <c r="C19" s="82" t="s">
        <v>31</v>
      </c>
      <c r="D19" s="82" t="s">
        <v>90</v>
      </c>
      <c r="E19" s="82" t="s">
        <v>100</v>
      </c>
      <c r="F19" s="82" t="s">
        <v>101</v>
      </c>
      <c r="G19" s="82" t="s">
        <v>36</v>
      </c>
      <c r="H19" s="82" t="s">
        <v>37</v>
      </c>
      <c r="I19" s="82" t="s">
        <v>13</v>
      </c>
      <c r="J19" s="82" t="s">
        <v>113</v>
      </c>
      <c r="K19" s="82" t="s">
        <v>114</v>
      </c>
      <c r="L19" s="82" t="s">
        <v>13</v>
      </c>
      <c r="M19" s="85">
        <v>17207669.960000001</v>
      </c>
      <c r="N19" s="84"/>
      <c r="O19" s="84">
        <v>17207669.960000001</v>
      </c>
      <c r="P19" s="84">
        <v>17207669.960000001</v>
      </c>
      <c r="Q19" s="85">
        <v>17207669.960000001</v>
      </c>
      <c r="R19" s="72"/>
      <c r="S19" s="72"/>
    </row>
    <row r="20" spans="1:19" s="46" customFormat="1" x14ac:dyDescent="0.2">
      <c r="A20" s="82" t="s">
        <v>29</v>
      </c>
      <c r="B20" s="82" t="s">
        <v>30</v>
      </c>
      <c r="C20" s="82" t="s">
        <v>42</v>
      </c>
      <c r="D20" s="82" t="s">
        <v>43</v>
      </c>
      <c r="E20" s="82" t="s">
        <v>100</v>
      </c>
      <c r="F20" s="82" t="s">
        <v>101</v>
      </c>
      <c r="G20" s="82" t="s">
        <v>44</v>
      </c>
      <c r="H20" s="82" t="s">
        <v>92</v>
      </c>
      <c r="I20" s="82" t="s">
        <v>41</v>
      </c>
      <c r="J20" s="82" t="s">
        <v>118</v>
      </c>
      <c r="K20" s="82" t="s">
        <v>119</v>
      </c>
      <c r="L20" s="82" t="s">
        <v>13</v>
      </c>
      <c r="M20" s="85">
        <v>36580326.899999999</v>
      </c>
      <c r="N20" s="84"/>
      <c r="O20" s="84">
        <v>36580326.899999999</v>
      </c>
      <c r="P20" s="84">
        <v>36580326.899999999</v>
      </c>
      <c r="Q20" s="85">
        <v>31946748.969999999</v>
      </c>
      <c r="R20" s="72"/>
      <c r="S20" s="72"/>
    </row>
    <row r="21" spans="1:19" s="46" customFormat="1" x14ac:dyDescent="0.2">
      <c r="A21" s="82" t="s">
        <v>29</v>
      </c>
      <c r="B21" s="82" t="s">
        <v>30</v>
      </c>
      <c r="C21" s="82" t="s">
        <v>98</v>
      </c>
      <c r="D21" s="82" t="s">
        <v>90</v>
      </c>
      <c r="E21" s="82" t="s">
        <v>110</v>
      </c>
      <c r="F21" s="82" t="s">
        <v>111</v>
      </c>
      <c r="G21" s="82" t="s">
        <v>112</v>
      </c>
      <c r="H21" s="82" t="s">
        <v>137</v>
      </c>
      <c r="I21" s="82" t="s">
        <v>13</v>
      </c>
      <c r="J21" s="82" t="s">
        <v>113</v>
      </c>
      <c r="K21" s="82" t="s">
        <v>114</v>
      </c>
      <c r="L21" s="82" t="s">
        <v>13</v>
      </c>
      <c r="M21" s="85">
        <v>125475.38</v>
      </c>
      <c r="N21" s="84"/>
      <c r="O21" s="84">
        <v>125475.38</v>
      </c>
      <c r="P21" s="84">
        <v>125475.38</v>
      </c>
      <c r="Q21" s="85">
        <v>125475.38</v>
      </c>
      <c r="R21" s="72"/>
      <c r="S21" s="72"/>
    </row>
    <row r="22" spans="1:19" s="46" customFormat="1" x14ac:dyDescent="0.2">
      <c r="A22" s="82" t="s">
        <v>102</v>
      </c>
      <c r="B22" s="82" t="s">
        <v>103</v>
      </c>
      <c r="C22" s="82" t="s">
        <v>104</v>
      </c>
      <c r="D22" s="82" t="s">
        <v>105</v>
      </c>
      <c r="E22" s="82" t="s">
        <v>139</v>
      </c>
      <c r="F22" s="82" t="s">
        <v>140</v>
      </c>
      <c r="G22" s="82" t="s">
        <v>106</v>
      </c>
      <c r="H22" s="82" t="s">
        <v>107</v>
      </c>
      <c r="I22" s="82" t="s">
        <v>13</v>
      </c>
      <c r="J22" s="82" t="s">
        <v>113</v>
      </c>
      <c r="K22" s="82" t="s">
        <v>114</v>
      </c>
      <c r="L22" s="82" t="s">
        <v>12</v>
      </c>
      <c r="M22" s="85"/>
      <c r="N22" s="84">
        <v>8573.64</v>
      </c>
      <c r="O22" s="84"/>
      <c r="P22" s="84"/>
      <c r="Q22" s="85"/>
      <c r="R22" s="72"/>
      <c r="S22" s="72"/>
    </row>
    <row r="23" spans="1:19" s="46" customFormat="1" x14ac:dyDescent="0.2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87">
        <f t="shared" ref="M23:Q23" si="0">SUM(M10:M22)</f>
        <v>556998542.99000001</v>
      </c>
      <c r="N23" s="73">
        <f t="shared" si="0"/>
        <v>8573.64</v>
      </c>
      <c r="O23" s="73">
        <f t="shared" si="0"/>
        <v>317863484.90999997</v>
      </c>
      <c r="P23" s="73">
        <f t="shared" si="0"/>
        <v>191766488.46000001</v>
      </c>
      <c r="Q23" s="73">
        <f t="shared" si="0"/>
        <v>168104471.68000001</v>
      </c>
      <c r="R23" s="71"/>
      <c r="S23" s="71"/>
    </row>
    <row r="24" spans="1:19" s="46" customFormat="1" x14ac:dyDescent="0.2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2"/>
      <c r="N24" s="71"/>
      <c r="O24" s="71"/>
      <c r="P24" s="71"/>
      <c r="Q24" s="72"/>
      <c r="R24" s="72"/>
      <c r="S24" s="72"/>
    </row>
    <row r="25" spans="1:19" s="46" customFormat="1" x14ac:dyDescent="0.2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2"/>
      <c r="N25" s="71"/>
      <c r="O25" s="71"/>
      <c r="P25" s="71"/>
      <c r="Q25" s="72"/>
      <c r="R25" s="72"/>
      <c r="S25" s="72"/>
    </row>
    <row r="26" spans="1:19" s="46" customFormat="1" x14ac:dyDescent="0.2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1"/>
      <c r="N26" s="71"/>
      <c r="O26" s="72"/>
      <c r="P26" s="71"/>
      <c r="Q26" s="71"/>
      <c r="R26" s="71"/>
      <c r="S26" s="71"/>
    </row>
    <row r="27" spans="1:19" s="46" customFormat="1" x14ac:dyDescent="0.2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2"/>
      <c r="N27" s="71"/>
      <c r="O27" s="71"/>
      <c r="P27" s="71"/>
      <c r="Q27" s="72"/>
      <c r="R27" s="72"/>
      <c r="S27" s="72"/>
    </row>
    <row r="28" spans="1:19" s="46" customFormat="1" x14ac:dyDescent="0.2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1"/>
      <c r="N28" s="71"/>
      <c r="O28" s="72"/>
      <c r="P28" s="71"/>
      <c r="Q28" s="72"/>
      <c r="R28" s="72"/>
      <c r="S28" s="72"/>
    </row>
    <row r="29" spans="1:19" x14ac:dyDescent="0.2">
      <c r="M29" s="71"/>
      <c r="N29" s="71"/>
      <c r="O29" s="71"/>
      <c r="P29" s="71"/>
      <c r="Q29" s="71"/>
      <c r="R29" s="71"/>
      <c r="S29" s="71"/>
    </row>
    <row r="30" spans="1:19" x14ac:dyDescent="0.2">
      <c r="M30" s="74"/>
      <c r="N30" s="74"/>
      <c r="O30" s="74"/>
      <c r="P30" s="74"/>
      <c r="Q30" s="74"/>
      <c r="R30" s="74"/>
      <c r="S30" s="74"/>
    </row>
    <row r="31" spans="1:19" x14ac:dyDescent="0.2">
      <c r="M31" s="71"/>
      <c r="N31" s="71"/>
      <c r="O31" s="71"/>
      <c r="P31" s="71"/>
      <c r="Q31" s="71"/>
      <c r="R31" s="71"/>
      <c r="S31" s="71"/>
    </row>
    <row r="32" spans="1:19" x14ac:dyDescent="0.2">
      <c r="M32" s="71"/>
      <c r="N32" s="71"/>
      <c r="O32" s="71"/>
      <c r="P32" s="71"/>
      <c r="Q32" s="71"/>
      <c r="R32" s="71"/>
      <c r="S32" s="71"/>
    </row>
    <row r="33" spans="13:19" x14ac:dyDescent="0.2">
      <c r="P33" s="71"/>
    </row>
    <row r="34" spans="13:19" x14ac:dyDescent="0.2">
      <c r="M34" s="73"/>
      <c r="N34" s="73"/>
      <c r="O34" s="73"/>
      <c r="P34" s="73"/>
      <c r="Q34" s="73"/>
      <c r="R34" s="73"/>
      <c r="S34" s="73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9</vt:i4>
      </vt:variant>
    </vt:vector>
  </HeadingPairs>
  <TitlesOfParts>
    <vt:vector size="27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Set</vt:lpstr>
      <vt:lpstr>Access-Set</vt:lpstr>
      <vt:lpstr>Abr!Area_de_impressao</vt:lpstr>
      <vt:lpstr>Ago!Area_de_impressao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DOUGLAS IRUELA BUSTOS</cp:lastModifiedBy>
  <cp:lastPrinted>2017-08-14T19:30:00Z</cp:lastPrinted>
  <dcterms:created xsi:type="dcterms:W3CDTF">2011-08-07T11:00:17Z</dcterms:created>
  <dcterms:modified xsi:type="dcterms:W3CDTF">2024-10-21T20:37:17Z</dcterms:modified>
</cp:coreProperties>
</file>