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3 - Março\Publicacao internet TRF\Anexo II\090047\"/>
    </mc:Choice>
  </mc:AlternateContent>
  <bookViews>
    <workbookView xWindow="0" yWindow="0" windowWidth="28800" windowHeight="13590"/>
  </bookViews>
  <sheets>
    <sheet name="Mar" sheetId="1" r:id="rId1"/>
  </sheets>
  <externalReferences>
    <externalReference r:id="rId2"/>
  </externalReferences>
  <definedNames>
    <definedName name="_xlnm.Print_Area" localSheetId="0">Mar!$A$1:$X$19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U22" i="1"/>
  <c r="S22" i="1"/>
  <c r="Q22" i="1"/>
  <c r="P22" i="1"/>
  <c r="R22" i="1" s="1"/>
  <c r="O17" i="1"/>
  <c r="N17" i="1"/>
  <c r="M17" i="1"/>
  <c r="L17" i="1"/>
  <c r="K17" i="1"/>
  <c r="W16" i="1"/>
  <c r="U16" i="1"/>
  <c r="S16" i="1"/>
  <c r="Q16" i="1"/>
  <c r="P16" i="1"/>
  <c r="R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N11" i="1"/>
  <c r="J11" i="1"/>
  <c r="I11" i="1"/>
  <c r="H11" i="1"/>
  <c r="G11" i="1"/>
  <c r="F11" i="1"/>
  <c r="E11" i="1"/>
  <c r="D11" i="1"/>
  <c r="C11" i="1"/>
  <c r="B11" i="1"/>
  <c r="A11" i="1"/>
  <c r="W10" i="1"/>
  <c r="W17" i="1" s="1"/>
  <c r="W21" i="1" s="1"/>
  <c r="U10" i="1"/>
  <c r="U17" i="1" s="1"/>
  <c r="U21" i="1" s="1"/>
  <c r="S10" i="1"/>
  <c r="S17" i="1" s="1"/>
  <c r="S21" i="1" s="1"/>
  <c r="Q10" i="1"/>
  <c r="Q17" i="1" s="1"/>
  <c r="Q21" i="1" s="1"/>
  <c r="Q23" i="1" s="1"/>
  <c r="P10" i="1"/>
  <c r="R10" i="1" s="1"/>
  <c r="N10" i="1"/>
  <c r="J10" i="1"/>
  <c r="I10" i="1"/>
  <c r="H10" i="1"/>
  <c r="G10" i="1"/>
  <c r="F10" i="1"/>
  <c r="E10" i="1"/>
  <c r="D10" i="1"/>
  <c r="C10" i="1"/>
  <c r="B10" i="1"/>
  <c r="A10" i="1"/>
  <c r="V14" i="1" l="1"/>
  <c r="X14" i="1"/>
  <c r="T14" i="1"/>
  <c r="U23" i="1"/>
  <c r="U24" i="1" s="1"/>
  <c r="U26" i="1" s="1"/>
  <c r="V10" i="1"/>
  <c r="R17" i="1"/>
  <c r="X10" i="1"/>
  <c r="T10" i="1"/>
  <c r="W24" i="1"/>
  <c r="W26" i="1" s="1"/>
  <c r="W23" i="1"/>
  <c r="V11" i="1"/>
  <c r="X11" i="1"/>
  <c r="T11" i="1"/>
  <c r="V12" i="1"/>
  <c r="X12" i="1"/>
  <c r="T12" i="1"/>
  <c r="V13" i="1"/>
  <c r="X13" i="1"/>
  <c r="T13" i="1"/>
  <c r="V15" i="1"/>
  <c r="X15" i="1"/>
  <c r="T15" i="1"/>
  <c r="V16" i="1"/>
  <c r="X16" i="1"/>
  <c r="T16" i="1"/>
  <c r="S23" i="1"/>
  <c r="S24" i="1"/>
  <c r="S26" i="1" s="1"/>
  <c r="P17" i="1"/>
  <c r="P21" i="1" s="1"/>
  <c r="P23" i="1" s="1"/>
  <c r="X17" i="1" l="1"/>
  <c r="T17" i="1"/>
  <c r="R21" i="1"/>
  <c r="V17" i="1"/>
  <c r="R23" i="1" l="1"/>
  <c r="R26" i="1"/>
</calcChain>
</file>

<file path=xl/sharedStrings.xml><?xml version="1.0" encoding="utf-8"?>
<sst xmlns="http://schemas.openxmlformats.org/spreadsheetml/2006/main" count="62" uniqueCount="58">
  <si>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</si>
  <si>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</si>
  <si>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</si>
  <si>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</si>
  <si>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</si>
  <si>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</si>
  <si>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</si>
  <si>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</si>
  <si>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</si>
  <si>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</si>
  <si>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</si>
  <si>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</si>
  <si>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</si>
  <si>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</si>
  <si>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</si>
  <si>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</si>
  <si>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</si>
  <si>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</si>
  <si>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</si>
  <si>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</si>
  <si>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</si>
  <si>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</si>
  <si>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</si>
  <si>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</si>
  <si>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</si>
  <si>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</si>
  <si>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</si>
  <si>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</si>
  <si>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</si>
  <si>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</si>
  <si>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</si>
  <si>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</si>
  <si>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</si>
  <si>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</si>
  <si>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</si>
  <si>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</si>
  <si>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</si>
  <si>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</si>
  <si>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</si>
  <si>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</si>
  <si>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</si>
  <si>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</si>
  <si>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</si>
  <si>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</si>
  <si>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</si>
  <si>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</si>
  <si>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</si>
  <si>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</si>
  <si>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</si>
  <si>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</si>
  <si>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</si>
  <si>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Soma total</t>
  </si>
  <si>
    <t>Tes. Gerencial</t>
  </si>
  <si>
    <t>Diferença 1</t>
  </si>
  <si>
    <t>UG 090035</t>
  </si>
  <si>
    <t xml:space="preserve">CONOR </t>
  </si>
  <si>
    <t>DIFERENÇA 2</t>
  </si>
  <si>
    <t>Exec.; de RPV's na 090029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</si>
</sst>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  <xf numFmtId="166" fontId="3" fillId="0" borderId="0" xfId="0" applyNumberFormat="1" applyFont="1" applyBorder="1"/>
    <xf numFmtId="4" fontId="2" fillId="2" borderId="0" xfId="6" applyNumberFormat="1" applyFont="1" applyFill="1" applyAlignment="1">
      <alignment horizontal="center"/>
    </xf>
    <xf numFmtId="4" fontId="2" fillId="2" borderId="0" xfId="6" applyNumberFormat="1" applyFill="1" applyAlignment="1">
      <alignment horizontal="center"/>
    </xf>
    <xf numFmtId="4" fontId="2" fillId="0" borderId="0" xfId="6" applyNumberFormat="1" applyFill="1"/>
    <xf numFmtId="43" fontId="2" fillId="2" borderId="0" xfId="7" applyFont="1" applyFill="1"/>
    <xf numFmtId="9" fontId="2" fillId="0" borderId="0" xfId="8" applyFont="1" applyFill="1"/>
    <xf numFmtId="0" fontId="2" fillId="0" borderId="0" xfId="6"/>
    <xf numFmtId="4" fontId="2" fillId="2" borderId="0" xfId="6" quotePrefix="1" applyNumberFormat="1" applyFill="1" applyAlignment="1">
      <alignment horizontal="center"/>
    </xf>
    <xf numFmtId="4" fontId="2" fillId="2" borderId="0" xfId="6" applyNumberFormat="1" applyFill="1"/>
    <xf numFmtId="43" fontId="0" fillId="0" borderId="0" xfId="1" applyFont="1"/>
    <xf numFmtId="10" fontId="2" fillId="0" borderId="0" xfId="6" applyNumberFormat="1" applyFill="1"/>
    <xf numFmtId="4" fontId="2" fillId="2" borderId="0" xfId="6" quotePrefix="1" applyNumberFormat="1" applyFont="1" applyFill="1" applyAlignment="1">
      <alignment horizontal="center"/>
    </xf>
    <xf numFmtId="4" fontId="6" fillId="3" borderId="0" xfId="6" applyNumberFormat="1" applyFont="1" applyFill="1" applyAlignment="1">
      <alignment shrinkToFit="1"/>
    </xf>
    <xf numFmtId="4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</cellXfs>
  <cellStyles count="9">
    <cellStyle name="Normal" xfId="0" builtinId="0"/>
    <cellStyle name="Normal 10" xfId="6"/>
    <cellStyle name="Normal 2 8" xfId="3"/>
    <cellStyle name="Porcentagem 11" xfId="2"/>
    <cellStyle name="Porcentagem 12" xfId="8"/>
    <cellStyle name="Porcentagem 2" xfId="4"/>
    <cellStyle name="Vírgula" xfId="1" builtinId="3"/>
    <cellStyle name="Vírgula 2" xfId="5"/>
    <cellStyle name="Vírgula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_Anexo%20II%20-%20Transparencia%20Mensal%202023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1002</v>
          </cell>
          <cell r="K10" t="str">
            <v>ATIVIDADES-FIM DA SEGURIDADE SOCIAL</v>
          </cell>
          <cell r="L10" t="str">
            <v>3</v>
          </cell>
          <cell r="M10">
            <v>362666982</v>
          </cell>
          <cell r="N10">
            <v>0</v>
          </cell>
          <cell r="O10">
            <v>362292863.41000003</v>
          </cell>
          <cell r="P10">
            <v>362292863.41000003</v>
          </cell>
          <cell r="Q10">
            <v>362292863.41000003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80299</v>
          </cell>
          <cell r="N11">
            <v>0</v>
          </cell>
          <cell r="O11">
            <v>80297.34</v>
          </cell>
          <cell r="P11">
            <v>80297.34</v>
          </cell>
          <cell r="Q11">
            <v>80297.34</v>
          </cell>
        </row>
        <row r="12">
          <cell r="A12" t="str">
            <v>40904</v>
          </cell>
          <cell r="B12" t="str">
            <v>FUNDO DO REGIME GERAL DA PREVID.SOCIAL- FRGPS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1002</v>
          </cell>
          <cell r="K12" t="str">
            <v>ATIVIDADES-FIM DA SEGURIDADE SOCIAL</v>
          </cell>
          <cell r="L12" t="str">
            <v>3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55901</v>
          </cell>
          <cell r="B13" t="str">
            <v>FUNDO NACIONAL DE ASSISTENCIA SOCIAL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1002</v>
          </cell>
          <cell r="K13" t="str">
            <v>ATIVIDADES-FIM DA SEGURIDADE SOCIAL</v>
          </cell>
          <cell r="L13" t="str">
            <v>3</v>
          </cell>
          <cell r="M13">
            <v>39817951</v>
          </cell>
          <cell r="N13">
            <v>0</v>
          </cell>
          <cell r="O13">
            <v>39593739.829999998</v>
          </cell>
          <cell r="P13">
            <v>39593739.829999998</v>
          </cell>
          <cell r="Q13">
            <v>39593739.829999998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27134721</v>
          </cell>
          <cell r="N14">
            <v>0</v>
          </cell>
          <cell r="O14">
            <v>27134717</v>
          </cell>
          <cell r="P14">
            <v>27134717</v>
          </cell>
          <cell r="Q14">
            <v>27134717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141649966</v>
          </cell>
          <cell r="N15">
            <v>0</v>
          </cell>
          <cell r="O15">
            <v>141424328.96000001</v>
          </cell>
          <cell r="P15">
            <v>141424328.96000001</v>
          </cell>
          <cell r="Q15">
            <v>141424328.96000001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9912489</v>
          </cell>
          <cell r="N16">
            <v>0</v>
          </cell>
          <cell r="O16">
            <v>9912487.5099999998</v>
          </cell>
          <cell r="P16">
            <v>9912487.5099999998</v>
          </cell>
          <cell r="Q16">
            <v>9912487.5099999998</v>
          </cell>
        </row>
        <row r="17">
          <cell r="M17">
            <v>581262408</v>
          </cell>
          <cell r="O17">
            <v>580438434.04999995</v>
          </cell>
          <cell r="P17">
            <v>580438434.04999995</v>
          </cell>
          <cell r="Q17">
            <v>580438434.04999995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showGridLines="0" tabSelected="1" view="pageBreakPreview" zoomScale="120" zoomScaleNormal="100" zoomScaleSheetLayoutView="120" workbookViewId="0">
      <selection activeCell="U25" sqref="U25"/>
    </sheetView>
  </sheetViews>
  <sheetFormatPr defaultRowHeight="25.5" customHeight="1" x14ac:dyDescent="0.2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0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44986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 x14ac:dyDescent="0.2">
      <c r="A10" s="37" t="str">
        <f>'[1]Access-Mar'!A10</f>
        <v>33904</v>
      </c>
      <c r="B10" s="38" t="str">
        <f>'[1]Access-Mar'!B10</f>
        <v>FUNDO DO REGIME GERAL DA PREVIDENCIA SOCIAL</v>
      </c>
      <c r="C10" s="39" t="str">
        <f>CONCATENATE('[1]Access-Mar'!C10,".",'[1]Access-Mar'!D10)</f>
        <v>28.846</v>
      </c>
      <c r="D10" s="39" t="str">
        <f>CONCATENATE('[1]Access-Mar'!E10,".",'[1]Access-Mar'!G10)</f>
        <v>0901.0625</v>
      </c>
      <c r="E10" s="38" t="str">
        <f>'[1]Access-Mar'!F10</f>
        <v>OPERACOES ESPECIAIS: CUMPRIMENTO DE SENTENCAS JUDICIAIS</v>
      </c>
      <c r="F10" s="40" t="str">
        <f>'[1]Access-Mar'!H10</f>
        <v>SENTENCAS JUDICIAIS TRANSITADAS EM JULGADO DE PEQUENO VALOR</v>
      </c>
      <c r="G10" s="39" t="str">
        <f>'[1]Access-Mar'!I10</f>
        <v>2</v>
      </c>
      <c r="H10" s="39" t="str">
        <f>'[1]Access-Mar'!J10</f>
        <v>1002</v>
      </c>
      <c r="I10" s="38" t="str">
        <f>'[1]Access-Mar'!K10</f>
        <v>ATIVIDADES-FIM DA SEGURIDADE SOCIAL</v>
      </c>
      <c r="J10" s="39" t="str">
        <f>'[1]Access-Mar'!L10</f>
        <v>3</v>
      </c>
      <c r="K10" s="41"/>
      <c r="L10" s="41"/>
      <c r="M10" s="41"/>
      <c r="N10" s="42">
        <f>K10+L10-M10</f>
        <v>0</v>
      </c>
      <c r="O10" s="41"/>
      <c r="P10" s="43">
        <f>IF('[1]Access-Mar'!N10=0,'[1]Access-Mar'!M10,0)</f>
        <v>362666982</v>
      </c>
      <c r="Q10" s="43">
        <f>IF('[1]Access-Mar'!N10&gt;0,'[1]Access-Mar'!N10,0)</f>
        <v>0</v>
      </c>
      <c r="R10" s="43">
        <f>N10-O10+P10+Q10</f>
        <v>362666982</v>
      </c>
      <c r="S10" s="43">
        <f>'[1]Access-Mar'!O10</f>
        <v>362292863.41000003</v>
      </c>
      <c r="T10" s="44">
        <f t="shared" ref="T10:T17" si="0">IF(R10&gt;0,S10/R10,0)</f>
        <v>0.99896842390245499</v>
      </c>
      <c r="U10" s="43">
        <f>'[1]Access-Mar'!P10</f>
        <v>362292863.41000003</v>
      </c>
      <c r="V10" s="44">
        <f t="shared" ref="V10:V17" si="1">IF(R10&gt;0,U10/R10,0)</f>
        <v>0.99896842390245499</v>
      </c>
      <c r="W10" s="43">
        <f>'[1]Access-Mar'!Q10</f>
        <v>362292863.41000003</v>
      </c>
      <c r="X10" s="44">
        <f t="shared" ref="X10:X17" si="2">IF(R10&gt;0,W10/R10,0)</f>
        <v>0.99896842390245499</v>
      </c>
    </row>
    <row r="11" spans="1:24" ht="28.5" customHeight="1" x14ac:dyDescent="0.2">
      <c r="A11" s="37" t="str">
        <f>'[1]Access-Mar'!A11</f>
        <v>40901</v>
      </c>
      <c r="B11" s="38" t="str">
        <f>'[1]Access-Mar'!B11</f>
        <v>FUNDO DE AMPARO AO TRABALHADOR - FAT</v>
      </c>
      <c r="C11" s="39" t="str">
        <f>CONCATENATE('[1]Access-Mar'!C11,".",'[1]Access-Mar'!D11)</f>
        <v>28.846</v>
      </c>
      <c r="D11" s="39" t="str">
        <f>CONCATENATE('[1]Access-Mar'!E11,".",'[1]Access-Mar'!G11)</f>
        <v>0901.0625</v>
      </c>
      <c r="E11" s="38" t="str">
        <f>'[1]Access-Mar'!F11</f>
        <v>OPERACOES ESPECIAIS: CUMPRIMENTO DE SENTENCAS JUDICIAIS</v>
      </c>
      <c r="F11" s="38" t="str">
        <f>'[1]Access-Mar'!H11</f>
        <v>SENTENCAS JUDICIAIS TRANSITADAS EM JULGADO DE PEQUENO VALOR</v>
      </c>
      <c r="G11" s="39" t="str">
        <f>'[1]Access-Mar'!I11</f>
        <v>2</v>
      </c>
      <c r="H11" s="39" t="str">
        <f>'[1]Access-Mar'!J11</f>
        <v>1000</v>
      </c>
      <c r="I11" s="38" t="str">
        <f>'[1]Access-Mar'!K11</f>
        <v>RECURSOS LIVRES DA UNIAO</v>
      </c>
      <c r="J11" s="39" t="str">
        <f>'[1]Access-Mar'!L11</f>
        <v>3</v>
      </c>
      <c r="K11" s="43"/>
      <c r="L11" s="43"/>
      <c r="M11" s="43"/>
      <c r="N11" s="41">
        <f t="shared" ref="N11:N16" si="3">K11+L11-M11</f>
        <v>0</v>
      </c>
      <c r="O11" s="43"/>
      <c r="P11" s="43">
        <f>IF('[1]Access-Mar'!N11=0,'[1]Access-Mar'!M11,0)</f>
        <v>80299</v>
      </c>
      <c r="Q11" s="43">
        <f>IF('[1]Access-Mar'!N11&gt;0,'[1]Access-Mar'!N11,0)</f>
        <v>0</v>
      </c>
      <c r="R11" s="43">
        <f t="shared" ref="R11:R16" si="4">N11-O11+P11+Q11</f>
        <v>80299</v>
      </c>
      <c r="S11" s="43">
        <f>'[1]Access-Mar'!O11</f>
        <v>80297.34</v>
      </c>
      <c r="T11" s="44">
        <f t="shared" si="0"/>
        <v>0.99997932726434946</v>
      </c>
      <c r="U11" s="43">
        <f>'[1]Access-Mar'!P11</f>
        <v>80297.34</v>
      </c>
      <c r="V11" s="44">
        <f t="shared" si="1"/>
        <v>0.99997932726434946</v>
      </c>
      <c r="W11" s="43">
        <f>'[1]Access-Mar'!Q11</f>
        <v>80297.34</v>
      </c>
      <c r="X11" s="44">
        <f t="shared" si="2"/>
        <v>0.99997932726434946</v>
      </c>
    </row>
    <row r="12" spans="1:24" ht="28.5" customHeight="1" x14ac:dyDescent="0.2">
      <c r="A12" s="37" t="str">
        <f>'[1]Access-Mar'!A12</f>
        <v>40904</v>
      </c>
      <c r="B12" s="38" t="str">
        <f>'[1]Access-Mar'!B12</f>
        <v>FUNDO DO REGIME GERAL DA PREVID.SOCIAL- FRGPS</v>
      </c>
      <c r="C12" s="39" t="str">
        <f>CONCATENATE('[1]Access-Mar'!C12,".",'[1]Access-Mar'!D12)</f>
        <v>28.846</v>
      </c>
      <c r="D12" s="39" t="str">
        <f>CONCATENATE('[1]Access-Mar'!E12,".",'[1]Access-Mar'!G12)</f>
        <v>0901.0625</v>
      </c>
      <c r="E12" s="38" t="str">
        <f>'[1]Access-Mar'!F12</f>
        <v>OPERACOES ESPECIAIS: CUMPRIMENTO DE SENTENCAS JUDICIAIS</v>
      </c>
      <c r="F12" s="38" t="str">
        <f>'[1]Access-Mar'!H12</f>
        <v>SENTENCAS JUDICIAIS TRANSITADAS EM JULGADO DE PEQUENO VALOR</v>
      </c>
      <c r="G12" s="39" t="str">
        <f>'[1]Access-Mar'!I12</f>
        <v>2</v>
      </c>
      <c r="H12" s="39" t="str">
        <f>'[1]Access-Mar'!J12</f>
        <v>1002</v>
      </c>
      <c r="I12" s="38" t="str">
        <f>'[1]Access-Mar'!K12</f>
        <v>ATIVIDADES-FIM DA SEGURIDADE SOCIAL</v>
      </c>
      <c r="J12" s="39" t="str">
        <f>'[1]Access-Mar'!L12</f>
        <v>3</v>
      </c>
      <c r="K12" s="43"/>
      <c r="L12" s="43"/>
      <c r="M12" s="43"/>
      <c r="N12" s="41">
        <f t="shared" si="3"/>
        <v>0</v>
      </c>
      <c r="O12" s="43"/>
      <c r="P12" s="43">
        <f>IF('[1]Access-Mar'!N12=0,'[1]Access-Mar'!M12,0)</f>
        <v>0</v>
      </c>
      <c r="Q12" s="43">
        <f>IF('[1]Access-Mar'!N12&gt;0,'[1]Access-Mar'!N12,0)</f>
        <v>0</v>
      </c>
      <c r="R12" s="43">
        <f t="shared" si="4"/>
        <v>0</v>
      </c>
      <c r="S12" s="43">
        <f>'[1]Access-Mar'!O12</f>
        <v>0</v>
      </c>
      <c r="T12" s="44">
        <f t="shared" si="0"/>
        <v>0</v>
      </c>
      <c r="U12" s="43">
        <f>'[1]Access-Mar'!P12</f>
        <v>0</v>
      </c>
      <c r="V12" s="44">
        <f t="shared" si="1"/>
        <v>0</v>
      </c>
      <c r="W12" s="43">
        <f>'[1]Access-Mar'!Q12</f>
        <v>0</v>
      </c>
      <c r="X12" s="44">
        <f t="shared" si="2"/>
        <v>0</v>
      </c>
    </row>
    <row r="13" spans="1:24" ht="28.5" customHeight="1" x14ac:dyDescent="0.2">
      <c r="A13" s="37" t="str">
        <f>'[1]Access-Mar'!A13</f>
        <v>55901</v>
      </c>
      <c r="B13" s="38" t="str">
        <f>'[1]Access-Mar'!B13</f>
        <v>FUNDO NACIONAL DE ASSISTENCIA SOCIAL</v>
      </c>
      <c r="C13" s="39" t="str">
        <f>CONCATENATE('[1]Access-Mar'!C13,".",'[1]Access-Mar'!D13)</f>
        <v>28.846</v>
      </c>
      <c r="D13" s="39" t="str">
        <f>CONCATENATE('[1]Access-Mar'!E13,".",'[1]Access-Mar'!G13)</f>
        <v>0901.0625</v>
      </c>
      <c r="E13" s="38" t="str">
        <f>'[1]Access-Mar'!F13</f>
        <v>OPERACOES ESPECIAIS: CUMPRIMENTO DE SENTENCAS JUDICIAIS</v>
      </c>
      <c r="F13" s="38" t="str">
        <f>'[1]Access-Mar'!H13</f>
        <v>SENTENCAS JUDICIAIS TRANSITADAS EM JULGADO DE PEQUENO VALOR</v>
      </c>
      <c r="G13" s="39" t="str">
        <f>'[1]Access-Mar'!I13</f>
        <v>2</v>
      </c>
      <c r="H13" s="39" t="str">
        <f>'[1]Access-Mar'!J13</f>
        <v>1002</v>
      </c>
      <c r="I13" s="38" t="str">
        <f>'[1]Access-Mar'!K13</f>
        <v>ATIVIDADES-FIM DA SEGURIDADE SOCIAL</v>
      </c>
      <c r="J13" s="39" t="str">
        <f>'[1]Access-Mar'!L13</f>
        <v>3</v>
      </c>
      <c r="K13" s="43"/>
      <c r="L13" s="43"/>
      <c r="M13" s="43"/>
      <c r="N13" s="41">
        <f t="shared" si="3"/>
        <v>0</v>
      </c>
      <c r="O13" s="43"/>
      <c r="P13" s="43">
        <f>IF('[1]Access-Mar'!N13=0,'[1]Access-Mar'!M13,0)</f>
        <v>39817951</v>
      </c>
      <c r="Q13" s="43">
        <f>IF('[1]Access-Mar'!N13&gt;0,'[1]Access-Mar'!N13,0)</f>
        <v>0</v>
      </c>
      <c r="R13" s="43">
        <f t="shared" si="4"/>
        <v>39817951</v>
      </c>
      <c r="S13" s="43">
        <f>'[1]Access-Mar'!O13</f>
        <v>39593739.829999998</v>
      </c>
      <c r="T13" s="44">
        <f t="shared" si="0"/>
        <v>0.99436909322631895</v>
      </c>
      <c r="U13" s="43">
        <f>'[1]Access-Mar'!P13</f>
        <v>39593739.829999998</v>
      </c>
      <c r="V13" s="44">
        <f t="shared" si="1"/>
        <v>0.99436909322631895</v>
      </c>
      <c r="W13" s="43">
        <f>'[1]Access-Mar'!Q13</f>
        <v>39593739.829999998</v>
      </c>
      <c r="X13" s="44">
        <f t="shared" si="2"/>
        <v>0.99436909322631895</v>
      </c>
    </row>
    <row r="14" spans="1:24" ht="28.5" customHeight="1" x14ac:dyDescent="0.2">
      <c r="A14" s="37" t="str">
        <f>'[1]Access-Mar'!A14</f>
        <v>71103</v>
      </c>
      <c r="B14" s="38" t="str">
        <f>'[1]Access-Mar'!B14</f>
        <v>ENCARGOS FINANC.DA UNIAO-SENTENCAS JUDICIAIS</v>
      </c>
      <c r="C14" s="39" t="str">
        <f>CONCATENATE('[1]Access-Mar'!C14,".",'[1]Access-Mar'!D14)</f>
        <v>28.846</v>
      </c>
      <c r="D14" s="39" t="str">
        <f>CONCATENATE('[1]Access-Mar'!E14,".",'[1]Access-Mar'!G14)</f>
        <v>0901.00G5</v>
      </c>
      <c r="E14" s="38" t="str">
        <f>'[1]Access-Mar'!F14</f>
        <v>OPERACOES ESPECIAIS: CUMPRIMENTO DE SENTENCAS JUDICIAIS</v>
      </c>
      <c r="F14" s="38" t="str">
        <f>'[1]Access-Mar'!H14</f>
        <v>CONTRIBUICAO DA UNIAO, DE SUAS AUTARQUIAS E FUNDACOES PARA O</v>
      </c>
      <c r="G14" s="39" t="str">
        <f>'[1]Access-Mar'!I14</f>
        <v>1</v>
      </c>
      <c r="H14" s="39" t="str">
        <f>'[1]Access-Mar'!J14</f>
        <v>1000</v>
      </c>
      <c r="I14" s="38" t="str">
        <f>'[1]Access-Mar'!K14</f>
        <v>RECURSOS LIVRES DA UNIAO</v>
      </c>
      <c r="J14" s="39" t="str">
        <f>'[1]Access-Mar'!L14</f>
        <v>1</v>
      </c>
      <c r="K14" s="43"/>
      <c r="L14" s="43"/>
      <c r="M14" s="43"/>
      <c r="N14" s="41">
        <f t="shared" si="3"/>
        <v>0</v>
      </c>
      <c r="O14" s="43"/>
      <c r="P14" s="43">
        <f>IF('[1]Access-Mar'!N14=0,'[1]Access-Mar'!M14,0)</f>
        <v>27134721</v>
      </c>
      <c r="Q14" s="43">
        <f>IF('[1]Access-Mar'!N14&gt;0,'[1]Access-Mar'!N14,0)</f>
        <v>0</v>
      </c>
      <c r="R14" s="43">
        <f t="shared" si="4"/>
        <v>27134721</v>
      </c>
      <c r="S14" s="43">
        <f>'[1]Access-Mar'!O14</f>
        <v>27134717</v>
      </c>
      <c r="T14" s="44">
        <f t="shared" si="0"/>
        <v>0.99999985258739166</v>
      </c>
      <c r="U14" s="43">
        <f>'[1]Access-Mar'!P14</f>
        <v>27134717</v>
      </c>
      <c r="V14" s="44">
        <f t="shared" si="1"/>
        <v>0.99999985258739166</v>
      </c>
      <c r="W14" s="43">
        <f>'[1]Access-Mar'!Q14</f>
        <v>27134717</v>
      </c>
      <c r="X14" s="44">
        <f t="shared" si="2"/>
        <v>0.99999985258739166</v>
      </c>
    </row>
    <row r="15" spans="1:24" ht="28.5" customHeight="1" x14ac:dyDescent="0.2">
      <c r="A15" s="37" t="str">
        <f>'[1]Access-Mar'!A15</f>
        <v>71103</v>
      </c>
      <c r="B15" s="38" t="str">
        <f>'[1]Access-Mar'!B15</f>
        <v>ENCARGOS FINANC.DA UNIAO-SENTENCAS JUDICIAIS</v>
      </c>
      <c r="C15" s="39" t="str">
        <f>CONCATENATE('[1]Access-Mar'!C15,".",'[1]Access-Mar'!D15)</f>
        <v>28.846</v>
      </c>
      <c r="D15" s="39" t="str">
        <f>CONCATENATE('[1]Access-Mar'!E15,".",'[1]Access-Mar'!G15)</f>
        <v>0901.0625</v>
      </c>
      <c r="E15" s="38" t="str">
        <f>'[1]Access-Mar'!F15</f>
        <v>OPERACOES ESPECIAIS: CUMPRIMENTO DE SENTENCAS JUDICIAIS</v>
      </c>
      <c r="F15" s="38" t="str">
        <f>'[1]Access-Mar'!H15</f>
        <v>SENTENCAS JUDICIAIS TRANSITADAS EM JULGADO DE PEQUENO VALOR</v>
      </c>
      <c r="G15" s="39" t="str">
        <f>'[1]Access-Mar'!I15</f>
        <v>1</v>
      </c>
      <c r="H15" s="39" t="str">
        <f>'[1]Access-Mar'!J15</f>
        <v>1000</v>
      </c>
      <c r="I15" s="38" t="str">
        <f>'[1]Access-Mar'!K15</f>
        <v>RECURSOS LIVRES DA UNIAO</v>
      </c>
      <c r="J15" s="39" t="str">
        <f>'[1]Access-Mar'!L15</f>
        <v>3</v>
      </c>
      <c r="K15" s="43"/>
      <c r="L15" s="43"/>
      <c r="M15" s="43"/>
      <c r="N15" s="41">
        <f t="shared" si="3"/>
        <v>0</v>
      </c>
      <c r="O15" s="43"/>
      <c r="P15" s="43">
        <f>IF('[1]Access-Mar'!N15=0,'[1]Access-Mar'!M15,0)</f>
        <v>141649966</v>
      </c>
      <c r="Q15" s="43">
        <f>IF('[1]Access-Mar'!N15&gt;0,'[1]Access-Mar'!N15,0)</f>
        <v>0</v>
      </c>
      <c r="R15" s="43">
        <f t="shared" si="4"/>
        <v>141649966</v>
      </c>
      <c r="S15" s="43">
        <f>'[1]Access-Mar'!O15</f>
        <v>141424328.96000001</v>
      </c>
      <c r="T15" s="44">
        <f t="shared" si="0"/>
        <v>0.99840708016830737</v>
      </c>
      <c r="U15" s="43">
        <f>'[1]Access-Mar'!P15</f>
        <v>141424328.96000001</v>
      </c>
      <c r="V15" s="44">
        <f t="shared" si="1"/>
        <v>0.99840708016830737</v>
      </c>
      <c r="W15" s="43">
        <f>'[1]Access-Mar'!Q15</f>
        <v>141424328.96000001</v>
      </c>
      <c r="X15" s="44">
        <f t="shared" si="2"/>
        <v>0.99840708016830737</v>
      </c>
    </row>
    <row r="16" spans="1:24" ht="28.5" customHeight="1" thickBot="1" x14ac:dyDescent="0.25">
      <c r="A16" s="37" t="str">
        <f>'[1]Access-Mar'!A16</f>
        <v>71103</v>
      </c>
      <c r="B16" s="38" t="str">
        <f>'[1]Access-Mar'!B16</f>
        <v>ENCARGOS FINANC.DA UNIAO-SENTENCAS JUDICIAIS</v>
      </c>
      <c r="C16" s="39" t="str">
        <f>CONCATENATE('[1]Access-Mar'!C16,".",'[1]Access-Mar'!D16)</f>
        <v>28.846</v>
      </c>
      <c r="D16" s="39" t="str">
        <f>CONCATENATE('[1]Access-Mar'!E16,".",'[1]Access-Mar'!G16)</f>
        <v>0901.0625</v>
      </c>
      <c r="E16" s="38" t="str">
        <f>'[1]Access-Mar'!F16</f>
        <v>OPERACOES ESPECIAIS: CUMPRIMENTO DE SENTENCAS JUDICIAIS</v>
      </c>
      <c r="F16" s="38" t="str">
        <f>'[1]Access-Mar'!H16</f>
        <v>SENTENCAS JUDICIAIS TRANSITADAS EM JULGADO DE PEQUENO VALOR</v>
      </c>
      <c r="G16" s="39" t="str">
        <f>'[1]Access-Mar'!I16</f>
        <v>1</v>
      </c>
      <c r="H16" s="39" t="str">
        <f>'[1]Access-Mar'!J16</f>
        <v>1000</v>
      </c>
      <c r="I16" s="38" t="str">
        <f>'[1]Access-Mar'!K16</f>
        <v>RECURSOS LIVRES DA UNIAO</v>
      </c>
      <c r="J16" s="39" t="str">
        <f>'[1]Access-Mar'!L16</f>
        <v>1</v>
      </c>
      <c r="K16" s="43"/>
      <c r="L16" s="43"/>
      <c r="M16" s="43"/>
      <c r="N16" s="41">
        <f t="shared" si="3"/>
        <v>0</v>
      </c>
      <c r="O16" s="43"/>
      <c r="P16" s="43">
        <f>IF('[1]Access-Mar'!N16=0,'[1]Access-Mar'!M16,0)</f>
        <v>9912489</v>
      </c>
      <c r="Q16" s="43">
        <f>IF('[1]Access-Mar'!N16&gt;0,'[1]Access-Mar'!N16,0)</f>
        <v>0</v>
      </c>
      <c r="R16" s="43">
        <f t="shared" si="4"/>
        <v>9912489</v>
      </c>
      <c r="S16" s="43">
        <f>'[1]Access-Mar'!O16</f>
        <v>9912487.5099999998</v>
      </c>
      <c r="T16" s="44">
        <f t="shared" si="0"/>
        <v>0.99999984968457467</v>
      </c>
      <c r="U16" s="43">
        <f>'[1]Access-Mar'!P16</f>
        <v>9912487.5099999998</v>
      </c>
      <c r="V16" s="44">
        <f t="shared" si="1"/>
        <v>0.99999984968457467</v>
      </c>
      <c r="W16" s="43">
        <f>'[1]Access-Mar'!Q16</f>
        <v>9912487.5099999998</v>
      </c>
      <c r="X16" s="44">
        <f t="shared" si="2"/>
        <v>0.99999984968457467</v>
      </c>
    </row>
    <row r="17" spans="1:24" ht="28.5" customHeight="1" thickBot="1" x14ac:dyDescent="0.25">
      <c r="A17" s="14" t="s">
        <v>48</v>
      </c>
      <c r="B17" s="45"/>
      <c r="C17" s="45"/>
      <c r="D17" s="45"/>
      <c r="E17" s="45"/>
      <c r="F17" s="45"/>
      <c r="G17" s="45"/>
      <c r="H17" s="45"/>
      <c r="I17" s="45"/>
      <c r="J17" s="15"/>
      <c r="K17" s="46">
        <f t="shared" ref="K17:S17" si="5">SUM(K10:K16)</f>
        <v>0</v>
      </c>
      <c r="L17" s="46">
        <f t="shared" si="5"/>
        <v>0</v>
      </c>
      <c r="M17" s="46">
        <f t="shared" si="5"/>
        <v>0</v>
      </c>
      <c r="N17" s="46">
        <f t="shared" si="5"/>
        <v>0</v>
      </c>
      <c r="O17" s="46">
        <f t="shared" si="5"/>
        <v>0</v>
      </c>
      <c r="P17" s="47">
        <f t="shared" si="5"/>
        <v>581262408</v>
      </c>
      <c r="Q17" s="47">
        <f t="shared" si="5"/>
        <v>0</v>
      </c>
      <c r="R17" s="47">
        <f t="shared" si="5"/>
        <v>581262408</v>
      </c>
      <c r="S17" s="47">
        <f t="shared" si="5"/>
        <v>580438434.04999995</v>
      </c>
      <c r="T17" s="48">
        <f t="shared" si="0"/>
        <v>0.99858244066937829</v>
      </c>
      <c r="U17" s="47">
        <f>SUM(U10:U16)</f>
        <v>580438434.04999995</v>
      </c>
      <c r="V17" s="48">
        <f t="shared" si="1"/>
        <v>0.99858244066937829</v>
      </c>
      <c r="W17" s="47">
        <f>SUM(W10:W16)</f>
        <v>580438434.04999995</v>
      </c>
      <c r="X17" s="48">
        <f t="shared" si="2"/>
        <v>0.99858244066937829</v>
      </c>
    </row>
    <row r="18" spans="1:24" ht="28.5" customHeight="1" x14ac:dyDescent="0.2">
      <c r="A18" s="49" t="s">
        <v>49</v>
      </c>
      <c r="B18" s="2"/>
      <c r="C18" s="2"/>
      <c r="D18" s="2"/>
      <c r="E18" s="2"/>
      <c r="F18" s="2"/>
      <c r="G18" s="2"/>
      <c r="H18" s="3"/>
      <c r="I18" s="3"/>
      <c r="J18" s="3"/>
      <c r="K18" s="2"/>
      <c r="L18" s="2"/>
      <c r="M18" s="2"/>
      <c r="N18" s="2"/>
      <c r="O18" s="2"/>
      <c r="P18" s="50"/>
      <c r="Q18" s="2"/>
      <c r="R18" s="2"/>
      <c r="S18" s="2"/>
      <c r="T18" s="2"/>
      <c r="U18" s="4"/>
      <c r="V18" s="2"/>
      <c r="W18" s="4"/>
      <c r="X18" s="2"/>
    </row>
    <row r="19" spans="1:24" ht="28.5" customHeight="1" x14ac:dyDescent="0.2">
      <c r="A19" s="49" t="s">
        <v>50</v>
      </c>
      <c r="B19" s="51"/>
      <c r="C19" s="2"/>
      <c r="D19" s="2"/>
      <c r="E19" s="2"/>
      <c r="F19" s="2"/>
      <c r="G19" s="2"/>
      <c r="H19" s="3"/>
      <c r="I19" s="3"/>
      <c r="J19" s="3"/>
      <c r="K19" s="2"/>
      <c r="L19" s="2"/>
      <c r="M19" s="2"/>
      <c r="N19" s="2"/>
      <c r="O19" s="2"/>
      <c r="P19" s="52"/>
      <c r="Q19" s="53"/>
      <c r="R19" s="2"/>
      <c r="S19" s="2"/>
      <c r="T19" s="2"/>
      <c r="U19" s="4"/>
      <c r="V19" s="2"/>
      <c r="W19" s="4"/>
      <c r="X19" s="2"/>
    </row>
    <row r="21" spans="1:24" ht="25.5" customHeight="1" x14ac:dyDescent="0.2">
      <c r="N21" s="54" t="s">
        <v>51</v>
      </c>
      <c r="O21" s="55"/>
      <c r="P21" s="56">
        <f>SUM(P17)</f>
        <v>581262408</v>
      </c>
      <c r="Q21" s="56">
        <f>SUM(Q17)</f>
        <v>0</v>
      </c>
      <c r="R21" s="56">
        <f>SUM(R17)</f>
        <v>581262408</v>
      </c>
      <c r="S21" s="57">
        <f>SUM(S17)</f>
        <v>580438434.04999995</v>
      </c>
      <c r="T21" s="58"/>
      <c r="U21" s="57">
        <f>SUM(U17)</f>
        <v>580438434.04999995</v>
      </c>
      <c r="V21" s="58"/>
      <c r="W21" s="57">
        <f>SUM(W17)</f>
        <v>580438434.04999995</v>
      </c>
      <c r="X21" s="59"/>
    </row>
    <row r="22" spans="1:24" ht="25.5" customHeight="1" x14ac:dyDescent="0.2">
      <c r="N22" s="60" t="s">
        <v>52</v>
      </c>
      <c r="O22" s="55"/>
      <c r="P22" s="61">
        <f>'[1]Access-Mar'!M17</f>
        <v>581262408</v>
      </c>
      <c r="Q22" s="62">
        <f>'[1]Access-Mar'!N18</f>
        <v>0</v>
      </c>
      <c r="R22" s="56">
        <f>P22</f>
        <v>581262408</v>
      </c>
      <c r="S22" s="56">
        <f>'[1]Access-Mar'!O17</f>
        <v>580438434.04999995</v>
      </c>
      <c r="T22" s="63"/>
      <c r="U22" s="56">
        <f>'[1]Access-Mar'!P17</f>
        <v>580438434.04999995</v>
      </c>
      <c r="V22" s="63"/>
      <c r="W22" s="56">
        <f>'[1]Access-Mar'!Q17</f>
        <v>580438434.04999995</v>
      </c>
      <c r="X22" s="59"/>
    </row>
    <row r="23" spans="1:24" ht="25.5" customHeight="1" x14ac:dyDescent="0.2">
      <c r="N23" s="64" t="s">
        <v>53</v>
      </c>
      <c r="O23" s="55"/>
      <c r="P23" s="56">
        <f>P21-P22</f>
        <v>0</v>
      </c>
      <c r="Q23" s="56">
        <f>Q21-Q22</f>
        <v>0</v>
      </c>
      <c r="R23" s="56">
        <f>R21-R22</f>
        <v>0</v>
      </c>
      <c r="S23" s="56">
        <f>S21-S22</f>
        <v>0</v>
      </c>
      <c r="T23" s="63"/>
      <c r="U23" s="56">
        <f>U21-U22</f>
        <v>0</v>
      </c>
      <c r="V23" s="63"/>
      <c r="W23" s="56">
        <f>W21-W22</f>
        <v>0</v>
      </c>
      <c r="X23" s="59"/>
    </row>
    <row r="24" spans="1:24" ht="25.5" customHeight="1" x14ac:dyDescent="0.3">
      <c r="N24" s="64" t="s">
        <v>54</v>
      </c>
      <c r="O24" s="55"/>
      <c r="P24" s="65"/>
      <c r="R24" s="56">
        <v>0</v>
      </c>
      <c r="S24" s="56">
        <f>+S21-S22-S23</f>
        <v>0</v>
      </c>
      <c r="T24" s="56"/>
      <c r="U24" s="56">
        <f>+U21-U22-U23</f>
        <v>0</v>
      </c>
      <c r="V24" s="56"/>
      <c r="W24" s="56">
        <f>+W21-W22-W23</f>
        <v>0</v>
      </c>
      <c r="X24" s="59"/>
    </row>
    <row r="25" spans="1:24" ht="25.5" customHeight="1" x14ac:dyDescent="0.2">
      <c r="N25" s="64" t="s">
        <v>55</v>
      </c>
      <c r="O25" s="66"/>
      <c r="P25" s="66"/>
      <c r="R25" s="66">
        <v>581198732.59000003</v>
      </c>
      <c r="S25" s="66">
        <v>580438434.04999995</v>
      </c>
      <c r="T25" s="66"/>
      <c r="U25" s="66">
        <v>580438434.04999995</v>
      </c>
      <c r="V25" s="66"/>
      <c r="W25" s="66">
        <v>580438434.04999995</v>
      </c>
      <c r="X25" s="66"/>
    </row>
    <row r="26" spans="1:24" ht="25.5" customHeight="1" x14ac:dyDescent="0.2">
      <c r="N26" s="67" t="s">
        <v>56</v>
      </c>
      <c r="O26" s="66"/>
      <c r="P26" s="66"/>
      <c r="R26" s="66">
        <f>+R21-R24-R25</f>
        <v>63675.409999966621</v>
      </c>
      <c r="S26" s="66">
        <f>+S21-S24-S25</f>
        <v>0</v>
      </c>
      <c r="T26" s="66"/>
      <c r="U26" s="66">
        <f>+U21-U24-U25</f>
        <v>0</v>
      </c>
      <c r="V26" s="66"/>
      <c r="W26" s="66">
        <f>+W21-W24-W25</f>
        <v>0</v>
      </c>
    </row>
    <row r="27" spans="1:24" ht="25.5" customHeight="1" x14ac:dyDescent="0.2">
      <c r="R27" s="68" t="s">
        <v>57</v>
      </c>
    </row>
    <row r="28" spans="1:24" ht="25.5" customHeight="1" x14ac:dyDescent="0.2">
      <c r="P28" s="69"/>
    </row>
  </sheetData>
  <mergeCells count="17">
    <mergeCell ref="A17:J1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2023-04-14T21:02:47Z</dcterms:created>
  <dcterms:modified xsi:type="dcterms:W3CDTF">2023-04-14T21:03:19Z</dcterms:modified>
</cp:coreProperties>
</file>