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4\Relatório final\09 Setembro\Publicacao internet TRF\Anexo II\090047\"/>
    </mc:Choice>
  </mc:AlternateContent>
  <bookViews>
    <workbookView xWindow="0" yWindow="0" windowWidth="28800" windowHeight="12300" tabRatio="583" firstSheet="7" activeTab="16"/>
  </bookViews>
  <sheets>
    <sheet name="Jan" sheetId="39" state="hidden" r:id="rId1"/>
    <sheet name="Fev" sheetId="41" state="hidden" r:id="rId2"/>
    <sheet name="Mar" sheetId="43" state="hidden" r:id="rId3"/>
    <sheet name="Abr" sheetId="45" state="hidden" r:id="rId4"/>
    <sheet name="Mai" sheetId="47" state="hidden" r:id="rId5"/>
    <sheet name="Jun" sheetId="49" state="hidden" r:id="rId6"/>
    <sheet name="Jul" sheetId="51" state="hidden" r:id="rId7"/>
    <sheet name="Ago" sheetId="53" r:id="rId8"/>
    <sheet name="Access-Jan" sheetId="40" state="hidden" r:id="rId9"/>
    <sheet name="Access-Fev" sheetId="42" state="hidden" r:id="rId10"/>
    <sheet name="Access-Mar" sheetId="44" state="hidden" r:id="rId11"/>
    <sheet name="Access-Abr" sheetId="46" state="hidden" r:id="rId12"/>
    <sheet name="Access-Mai" sheetId="48" state="hidden" r:id="rId13"/>
    <sheet name="Access-Jun" sheetId="50" state="hidden" r:id="rId14"/>
    <sheet name="Access-Jul" sheetId="52" state="hidden" r:id="rId15"/>
    <sheet name="Access-Ago" sheetId="54" r:id="rId16"/>
    <sheet name="Set" sheetId="55" r:id="rId17"/>
    <sheet name="Access-Set" sheetId="56" r:id="rId18"/>
  </sheets>
  <definedNames>
    <definedName name="_xlnm.Print_Area" localSheetId="3">Abr!$A$1:$X$22</definedName>
    <definedName name="_xlnm.Print_Area" localSheetId="7">Ago!$A$1:$X$22</definedName>
    <definedName name="_xlnm.Print_Area" localSheetId="1">Fev!$A$1:$X$22</definedName>
    <definedName name="_xlnm.Print_Area" localSheetId="0">Jan!$A$1:$X$17</definedName>
    <definedName name="_xlnm.Print_Area" localSheetId="6">Jul!$A$1:$X$22</definedName>
    <definedName name="_xlnm.Print_Area" localSheetId="5">Jun!$A$1:$X$22</definedName>
    <definedName name="_xlnm.Print_Area" localSheetId="4">Mai!$A$1:$X$22</definedName>
    <definedName name="_xlnm.Print_Area" localSheetId="2">Mar!$A$1:$X$22</definedName>
    <definedName name="_xlnm.Print_Area" localSheetId="16">Set!$A$1:$X$23</definedName>
  </definedNames>
  <calcPr calcId="162913"/>
</workbook>
</file>

<file path=xl/calcChain.xml><?xml version="1.0" encoding="utf-8"?>
<calcChain xmlns="http://schemas.openxmlformats.org/spreadsheetml/2006/main">
  <c r="W33" i="55" l="1"/>
  <c r="U33" i="55"/>
  <c r="U34" i="55" s="1"/>
  <c r="S33" i="55"/>
  <c r="R33" i="55"/>
  <c r="W28" i="55"/>
  <c r="U28" i="55"/>
  <c r="S28" i="55"/>
  <c r="R28" i="55"/>
  <c r="Q28" i="55"/>
  <c r="P28" i="55"/>
  <c r="P34" i="55" s="1"/>
  <c r="Q22" i="56"/>
  <c r="P22" i="56"/>
  <c r="O22" i="56"/>
  <c r="N22" i="56"/>
  <c r="M22" i="56"/>
  <c r="W20" i="55"/>
  <c r="U20" i="55"/>
  <c r="S20" i="55"/>
  <c r="Q20" i="55"/>
  <c r="P20" i="55"/>
  <c r="N20" i="55"/>
  <c r="J20" i="55"/>
  <c r="I20" i="55"/>
  <c r="H20" i="55"/>
  <c r="G20" i="55"/>
  <c r="F20" i="55"/>
  <c r="E20" i="55"/>
  <c r="D20" i="55"/>
  <c r="C20" i="55"/>
  <c r="B20" i="55"/>
  <c r="A20" i="55"/>
  <c r="W19" i="55"/>
  <c r="U19" i="55"/>
  <c r="S19" i="55"/>
  <c r="Q19" i="55"/>
  <c r="P19" i="55"/>
  <c r="N19" i="55"/>
  <c r="R19" i="55" s="1"/>
  <c r="J19" i="55"/>
  <c r="I19" i="55"/>
  <c r="H19" i="55"/>
  <c r="G19" i="55"/>
  <c r="F19" i="55"/>
  <c r="E19" i="55"/>
  <c r="D19" i="55"/>
  <c r="C19" i="55"/>
  <c r="B19" i="55"/>
  <c r="A19" i="55"/>
  <c r="O21" i="55"/>
  <c r="M21" i="55"/>
  <c r="L21" i="55"/>
  <c r="K21" i="55"/>
  <c r="W18" i="55"/>
  <c r="U18" i="55"/>
  <c r="S18" i="55"/>
  <c r="Q18" i="55"/>
  <c r="P18" i="55"/>
  <c r="N18" i="55"/>
  <c r="R18" i="55" s="1"/>
  <c r="J18" i="55"/>
  <c r="I18" i="55"/>
  <c r="H18" i="55"/>
  <c r="G18" i="55"/>
  <c r="F18" i="55"/>
  <c r="E18" i="55"/>
  <c r="D18" i="55"/>
  <c r="C18" i="55"/>
  <c r="B18" i="55"/>
  <c r="A18" i="55"/>
  <c r="W17" i="55"/>
  <c r="U17" i="55"/>
  <c r="S17" i="55"/>
  <c r="Q17" i="55"/>
  <c r="P17" i="55"/>
  <c r="N17" i="55"/>
  <c r="J17" i="55"/>
  <c r="I17" i="55"/>
  <c r="H17" i="55"/>
  <c r="G17" i="55"/>
  <c r="F17" i="55"/>
  <c r="E17" i="55"/>
  <c r="D17" i="55"/>
  <c r="C17" i="55"/>
  <c r="B17" i="55"/>
  <c r="A17" i="55"/>
  <c r="W16" i="55"/>
  <c r="U16" i="55"/>
  <c r="S16" i="55"/>
  <c r="Q16" i="55"/>
  <c r="P16" i="55"/>
  <c r="N16" i="55"/>
  <c r="J16" i="55"/>
  <c r="I16" i="55"/>
  <c r="H16" i="55"/>
  <c r="G16" i="55"/>
  <c r="F16" i="55"/>
  <c r="E16" i="55"/>
  <c r="D16" i="55"/>
  <c r="C16" i="55"/>
  <c r="B16" i="55"/>
  <c r="A16" i="55"/>
  <c r="W15" i="55"/>
  <c r="U15" i="55"/>
  <c r="S15" i="55"/>
  <c r="Q15" i="55"/>
  <c r="P15" i="55"/>
  <c r="N15" i="55"/>
  <c r="R15" i="55" s="1"/>
  <c r="J15" i="55"/>
  <c r="I15" i="55"/>
  <c r="H15" i="55"/>
  <c r="G15" i="55"/>
  <c r="F15" i="55"/>
  <c r="E15" i="55"/>
  <c r="D15" i="55"/>
  <c r="C15" i="55"/>
  <c r="B15" i="55"/>
  <c r="A15" i="55"/>
  <c r="W14" i="55"/>
  <c r="U14" i="55"/>
  <c r="S14" i="55"/>
  <c r="Q14" i="55"/>
  <c r="P14" i="55"/>
  <c r="N14" i="55"/>
  <c r="J14" i="55"/>
  <c r="I14" i="55"/>
  <c r="H14" i="55"/>
  <c r="G14" i="55"/>
  <c r="F14" i="55"/>
  <c r="E14" i="55"/>
  <c r="D14" i="55"/>
  <c r="C14" i="55"/>
  <c r="B14" i="55"/>
  <c r="A14" i="55"/>
  <c r="W13" i="55"/>
  <c r="U13" i="55"/>
  <c r="S13" i="55"/>
  <c r="Q13" i="55"/>
  <c r="P13" i="55"/>
  <c r="N13" i="55"/>
  <c r="R13" i="55" s="1"/>
  <c r="J13" i="55"/>
  <c r="I13" i="55"/>
  <c r="H13" i="55"/>
  <c r="G13" i="55"/>
  <c r="F13" i="55"/>
  <c r="E13" i="55"/>
  <c r="D13" i="55"/>
  <c r="C13" i="55"/>
  <c r="B13" i="55"/>
  <c r="A13" i="55"/>
  <c r="W12" i="55"/>
  <c r="U12" i="55"/>
  <c r="S12" i="55"/>
  <c r="Q12" i="55"/>
  <c r="P12" i="55"/>
  <c r="N12" i="55"/>
  <c r="R12" i="55" s="1"/>
  <c r="J12" i="55"/>
  <c r="I12" i="55"/>
  <c r="H12" i="55"/>
  <c r="G12" i="55"/>
  <c r="F12" i="55"/>
  <c r="E12" i="55"/>
  <c r="D12" i="55"/>
  <c r="C12" i="55"/>
  <c r="B12" i="55"/>
  <c r="A12" i="55"/>
  <c r="W11" i="55"/>
  <c r="U11" i="55"/>
  <c r="S11" i="55"/>
  <c r="Q11" i="55"/>
  <c r="P11" i="55"/>
  <c r="N11" i="55"/>
  <c r="J11" i="55"/>
  <c r="I11" i="55"/>
  <c r="H11" i="55"/>
  <c r="G11" i="55"/>
  <c r="F11" i="55"/>
  <c r="E11" i="55"/>
  <c r="D11" i="55"/>
  <c r="C11" i="55"/>
  <c r="B11" i="55"/>
  <c r="A11" i="55"/>
  <c r="W10" i="55"/>
  <c r="U10" i="55"/>
  <c r="S10" i="55"/>
  <c r="Q10" i="55"/>
  <c r="P10" i="55"/>
  <c r="N10" i="55"/>
  <c r="R10" i="55" s="1"/>
  <c r="J10" i="55"/>
  <c r="I10" i="55"/>
  <c r="H10" i="55"/>
  <c r="G10" i="55"/>
  <c r="F10" i="55"/>
  <c r="E10" i="55"/>
  <c r="D10" i="55"/>
  <c r="C10" i="55"/>
  <c r="B10" i="55"/>
  <c r="A10" i="55"/>
  <c r="W34" i="55" l="1"/>
  <c r="S34" i="55"/>
  <c r="R34" i="55"/>
  <c r="R16" i="55"/>
  <c r="R20" i="55"/>
  <c r="X20" i="55" s="1"/>
  <c r="T20" i="55"/>
  <c r="X19" i="55"/>
  <c r="V19" i="55"/>
  <c r="T19" i="55"/>
  <c r="W21" i="55"/>
  <c r="W27" i="55" s="1"/>
  <c r="W29" i="55" s="1"/>
  <c r="P21" i="55"/>
  <c r="Q21" i="55"/>
  <c r="Q27" i="55" s="1"/>
  <c r="Q29" i="55" s="1"/>
  <c r="S21" i="55"/>
  <c r="S27" i="55" s="1"/>
  <c r="S29" i="55" s="1"/>
  <c r="U21" i="55"/>
  <c r="U27" i="55" s="1"/>
  <c r="U29" i="55" s="1"/>
  <c r="R11" i="55"/>
  <c r="T11" i="55" s="1"/>
  <c r="R14" i="55"/>
  <c r="V14" i="55" s="1"/>
  <c r="R17" i="55"/>
  <c r="V17" i="55" s="1"/>
  <c r="X10" i="55"/>
  <c r="V10" i="55"/>
  <c r="T10" i="55"/>
  <c r="X16" i="55"/>
  <c r="V16" i="55"/>
  <c r="T16" i="55"/>
  <c r="V11" i="55"/>
  <c r="X11" i="55"/>
  <c r="X18" i="55"/>
  <c r="V18" i="55"/>
  <c r="T18" i="55"/>
  <c r="X15" i="55"/>
  <c r="V15" i="55"/>
  <c r="T15" i="55"/>
  <c r="X13" i="55"/>
  <c r="V13" i="55"/>
  <c r="T13" i="55"/>
  <c r="X12" i="55"/>
  <c r="V12" i="55"/>
  <c r="T12" i="55"/>
  <c r="N21" i="55"/>
  <c r="Q20" i="54"/>
  <c r="P20" i="54"/>
  <c r="O20" i="54"/>
  <c r="N20" i="54"/>
  <c r="M20" i="54"/>
  <c r="R27" i="53" s="1"/>
  <c r="R33" i="53" s="1"/>
  <c r="W27" i="53"/>
  <c r="W33" i="53" s="1"/>
  <c r="U27" i="53"/>
  <c r="U33" i="53" s="1"/>
  <c r="S27" i="53"/>
  <c r="S33" i="53" s="1"/>
  <c r="Q27" i="53"/>
  <c r="O20" i="53"/>
  <c r="M20" i="53"/>
  <c r="L20" i="53"/>
  <c r="K20" i="53"/>
  <c r="W19" i="53"/>
  <c r="U19" i="53"/>
  <c r="S19" i="53"/>
  <c r="Q19" i="53"/>
  <c r="P19" i="53"/>
  <c r="N19" i="53"/>
  <c r="R19" i="53" s="1"/>
  <c r="J19" i="53"/>
  <c r="I19" i="53"/>
  <c r="H19" i="53"/>
  <c r="G19" i="53"/>
  <c r="F19" i="53"/>
  <c r="E19" i="53"/>
  <c r="D19" i="53"/>
  <c r="C19" i="53"/>
  <c r="B19" i="53"/>
  <c r="A19" i="53"/>
  <c r="W18" i="53"/>
  <c r="U18" i="53"/>
  <c r="S18" i="53"/>
  <c r="Q18" i="53"/>
  <c r="P18" i="53"/>
  <c r="N18" i="53"/>
  <c r="J18" i="53"/>
  <c r="I18" i="53"/>
  <c r="H18" i="53"/>
  <c r="G18" i="53"/>
  <c r="F18" i="53"/>
  <c r="E18" i="53"/>
  <c r="D18" i="53"/>
  <c r="C18" i="53"/>
  <c r="B18" i="53"/>
  <c r="A18" i="53"/>
  <c r="W17" i="53"/>
  <c r="U17" i="53"/>
  <c r="S17" i="53"/>
  <c r="Q17" i="53"/>
  <c r="P17" i="53"/>
  <c r="N17" i="53"/>
  <c r="J17" i="53"/>
  <c r="I17" i="53"/>
  <c r="H17" i="53"/>
  <c r="G17" i="53"/>
  <c r="F17" i="53"/>
  <c r="E17" i="53"/>
  <c r="D17" i="53"/>
  <c r="C17" i="53"/>
  <c r="B17" i="53"/>
  <c r="A17" i="53"/>
  <c r="W16" i="53"/>
  <c r="U16" i="53"/>
  <c r="S16" i="53"/>
  <c r="Q16" i="53"/>
  <c r="P16" i="53"/>
  <c r="N16" i="53"/>
  <c r="R16" i="53" s="1"/>
  <c r="J16" i="53"/>
  <c r="I16" i="53"/>
  <c r="H16" i="53"/>
  <c r="G16" i="53"/>
  <c r="F16" i="53"/>
  <c r="E16" i="53"/>
  <c r="D16" i="53"/>
  <c r="C16" i="53"/>
  <c r="B16" i="53"/>
  <c r="A16" i="53"/>
  <c r="W15" i="53"/>
  <c r="U15" i="53"/>
  <c r="S15" i="53"/>
  <c r="Q15" i="53"/>
  <c r="P15" i="53"/>
  <c r="N15" i="53"/>
  <c r="J15" i="53"/>
  <c r="I15" i="53"/>
  <c r="H15" i="53"/>
  <c r="G15" i="53"/>
  <c r="F15" i="53"/>
  <c r="E15" i="53"/>
  <c r="D15" i="53"/>
  <c r="C15" i="53"/>
  <c r="B15" i="53"/>
  <c r="A15" i="53"/>
  <c r="W14" i="53"/>
  <c r="U14" i="53"/>
  <c r="S14" i="53"/>
  <c r="Q14" i="53"/>
  <c r="P14" i="53"/>
  <c r="N14" i="53"/>
  <c r="R14" i="53" s="1"/>
  <c r="J14" i="53"/>
  <c r="I14" i="53"/>
  <c r="H14" i="53"/>
  <c r="G14" i="53"/>
  <c r="F14" i="53"/>
  <c r="E14" i="53"/>
  <c r="D14" i="53"/>
  <c r="C14" i="53"/>
  <c r="B14" i="53"/>
  <c r="A14" i="53"/>
  <c r="W13" i="53"/>
  <c r="U13" i="53"/>
  <c r="S13" i="53"/>
  <c r="Q13" i="53"/>
  <c r="P13" i="53"/>
  <c r="N13" i="53"/>
  <c r="R13" i="53" s="1"/>
  <c r="J13" i="53"/>
  <c r="I13" i="53"/>
  <c r="H13" i="53"/>
  <c r="G13" i="53"/>
  <c r="F13" i="53"/>
  <c r="E13" i="53"/>
  <c r="D13" i="53"/>
  <c r="C13" i="53"/>
  <c r="B13" i="53"/>
  <c r="A13" i="53"/>
  <c r="W12" i="53"/>
  <c r="U12" i="53"/>
  <c r="S12" i="53"/>
  <c r="Q12" i="53"/>
  <c r="P12" i="53"/>
  <c r="N12" i="53"/>
  <c r="J12" i="53"/>
  <c r="I12" i="53"/>
  <c r="H12" i="53"/>
  <c r="G12" i="53"/>
  <c r="F12" i="53"/>
  <c r="E12" i="53"/>
  <c r="D12" i="53"/>
  <c r="C12" i="53"/>
  <c r="B12" i="53"/>
  <c r="A12" i="53"/>
  <c r="W11" i="53"/>
  <c r="U11" i="53"/>
  <c r="S11" i="53"/>
  <c r="Q11" i="53"/>
  <c r="P11" i="53"/>
  <c r="N11" i="53"/>
  <c r="R11" i="53" s="1"/>
  <c r="J11" i="53"/>
  <c r="I11" i="53"/>
  <c r="H11" i="53"/>
  <c r="G11" i="53"/>
  <c r="F11" i="53"/>
  <c r="E11" i="53"/>
  <c r="D11" i="53"/>
  <c r="C11" i="53"/>
  <c r="B11" i="53"/>
  <c r="A11" i="53"/>
  <c r="W10" i="53"/>
  <c r="W20" i="53" s="1"/>
  <c r="W26" i="53" s="1"/>
  <c r="W28" i="53" s="1"/>
  <c r="U10" i="53"/>
  <c r="S10" i="53"/>
  <c r="Q10" i="53"/>
  <c r="Q20" i="53" s="1"/>
  <c r="Q26" i="53" s="1"/>
  <c r="Q28" i="53" s="1"/>
  <c r="P10" i="53"/>
  <c r="P20" i="53" s="1"/>
  <c r="N10" i="53"/>
  <c r="R10" i="53" s="1"/>
  <c r="J10" i="53"/>
  <c r="I10" i="53"/>
  <c r="H10" i="53"/>
  <c r="G10" i="53"/>
  <c r="F10" i="53"/>
  <c r="E10" i="53"/>
  <c r="D10" i="53"/>
  <c r="C10" i="53"/>
  <c r="B10" i="53"/>
  <c r="A10" i="53"/>
  <c r="R21" i="55" l="1"/>
  <c r="V20" i="55"/>
  <c r="X14" i="55"/>
  <c r="X17" i="55"/>
  <c r="T14" i="55"/>
  <c r="T17" i="55"/>
  <c r="P27" i="55"/>
  <c r="P29" i="55" s="1"/>
  <c r="R27" i="55"/>
  <c r="R29" i="55" s="1"/>
  <c r="X21" i="55"/>
  <c r="V21" i="55"/>
  <c r="T21" i="55"/>
  <c r="P26" i="53"/>
  <c r="S20" i="53"/>
  <c r="S26" i="53" s="1"/>
  <c r="S28" i="53" s="1"/>
  <c r="R17" i="53"/>
  <c r="R12" i="53"/>
  <c r="R15" i="53"/>
  <c r="V15" i="53" s="1"/>
  <c r="R18" i="53"/>
  <c r="X18" i="53" s="1"/>
  <c r="U20" i="53"/>
  <c r="U26" i="53" s="1"/>
  <c r="U28" i="53" s="1"/>
  <c r="X10" i="53"/>
  <c r="V10" i="53"/>
  <c r="T10" i="53"/>
  <c r="R20" i="53"/>
  <c r="V13" i="53"/>
  <c r="X13" i="53"/>
  <c r="T13" i="53"/>
  <c r="X16" i="53"/>
  <c r="V16" i="53"/>
  <c r="T16" i="53"/>
  <c r="X19" i="53"/>
  <c r="V19" i="53"/>
  <c r="T19" i="53"/>
  <c r="V17" i="53"/>
  <c r="T17" i="53"/>
  <c r="X17" i="53"/>
  <c r="X15" i="53"/>
  <c r="V11" i="53"/>
  <c r="T11" i="53"/>
  <c r="X11" i="53"/>
  <c r="T18" i="53"/>
  <c r="V14" i="53"/>
  <c r="T14" i="53"/>
  <c r="X14" i="53"/>
  <c r="X12" i="53"/>
  <c r="V12" i="53"/>
  <c r="T12" i="53"/>
  <c r="P27" i="53"/>
  <c r="P33" i="53" s="1"/>
  <c r="N20" i="53"/>
  <c r="P20" i="51"/>
  <c r="Q20" i="52"/>
  <c r="P20" i="52"/>
  <c r="O20" i="52"/>
  <c r="N20" i="52"/>
  <c r="M20" i="52"/>
  <c r="P33" i="51"/>
  <c r="W27" i="51"/>
  <c r="W33" i="51" s="1"/>
  <c r="U27" i="51"/>
  <c r="U33" i="51" s="1"/>
  <c r="S27" i="51"/>
  <c r="S33" i="51" s="1"/>
  <c r="R27" i="51"/>
  <c r="R33" i="51" s="1"/>
  <c r="Q27" i="51"/>
  <c r="P27" i="51"/>
  <c r="O20" i="51"/>
  <c r="M20" i="51"/>
  <c r="L20" i="51"/>
  <c r="K20" i="51"/>
  <c r="W19" i="51"/>
  <c r="U19" i="51"/>
  <c r="S19" i="51"/>
  <c r="Q19" i="51"/>
  <c r="P19" i="51"/>
  <c r="N19" i="51"/>
  <c r="J19" i="51"/>
  <c r="I19" i="51"/>
  <c r="H19" i="51"/>
  <c r="G19" i="51"/>
  <c r="F19" i="51"/>
  <c r="E19" i="51"/>
  <c r="D19" i="51"/>
  <c r="C19" i="51"/>
  <c r="B19" i="51"/>
  <c r="A19" i="51"/>
  <c r="W18" i="51"/>
  <c r="U18" i="51"/>
  <c r="S18" i="51"/>
  <c r="Q18" i="51"/>
  <c r="P18" i="51"/>
  <c r="N18" i="51"/>
  <c r="R18" i="51" s="1"/>
  <c r="J18" i="51"/>
  <c r="I18" i="51"/>
  <c r="H18" i="51"/>
  <c r="G18" i="51"/>
  <c r="F18" i="51"/>
  <c r="E18" i="51"/>
  <c r="D18" i="51"/>
  <c r="C18" i="51"/>
  <c r="B18" i="51"/>
  <c r="A18" i="51"/>
  <c r="W17" i="51"/>
  <c r="U17" i="51"/>
  <c r="S17" i="51"/>
  <c r="Q17" i="51"/>
  <c r="P17" i="51"/>
  <c r="N17" i="51"/>
  <c r="J17" i="51"/>
  <c r="I17" i="51"/>
  <c r="H17" i="51"/>
  <c r="G17" i="51"/>
  <c r="F17" i="51"/>
  <c r="E17" i="51"/>
  <c r="D17" i="51"/>
  <c r="C17" i="51"/>
  <c r="B17" i="51"/>
  <c r="A17" i="51"/>
  <c r="W16" i="51"/>
  <c r="U16" i="51"/>
  <c r="S16" i="51"/>
  <c r="Q16" i="51"/>
  <c r="P16" i="51"/>
  <c r="N16" i="51"/>
  <c r="J16" i="51"/>
  <c r="I16" i="51"/>
  <c r="H16" i="51"/>
  <c r="G16" i="51"/>
  <c r="F16" i="51"/>
  <c r="E16" i="51"/>
  <c r="D16" i="51"/>
  <c r="C16" i="51"/>
  <c r="B16" i="51"/>
  <c r="A16" i="51"/>
  <c r="W15" i="51"/>
  <c r="U15" i="51"/>
  <c r="S15" i="51"/>
  <c r="Q15" i="51"/>
  <c r="P15" i="51"/>
  <c r="N15" i="51"/>
  <c r="R15" i="51" s="1"/>
  <c r="J15" i="51"/>
  <c r="I15" i="51"/>
  <c r="H15" i="51"/>
  <c r="G15" i="51"/>
  <c r="F15" i="51"/>
  <c r="E15" i="51"/>
  <c r="D15" i="51"/>
  <c r="C15" i="51"/>
  <c r="B15" i="51"/>
  <c r="A15" i="51"/>
  <c r="W14" i="51"/>
  <c r="U14" i="51"/>
  <c r="S14" i="51"/>
  <c r="Q14" i="51"/>
  <c r="P14" i="51"/>
  <c r="N14" i="51"/>
  <c r="J14" i="51"/>
  <c r="I14" i="51"/>
  <c r="H14" i="51"/>
  <c r="G14" i="51"/>
  <c r="F14" i="51"/>
  <c r="E14" i="51"/>
  <c r="D14" i="51"/>
  <c r="C14" i="51"/>
  <c r="B14" i="51"/>
  <c r="A14" i="51"/>
  <c r="W13" i="51"/>
  <c r="U13" i="51"/>
  <c r="S13" i="51"/>
  <c r="Q13" i="51"/>
  <c r="P13" i="51"/>
  <c r="N13" i="51"/>
  <c r="J13" i="51"/>
  <c r="I13" i="51"/>
  <c r="H13" i="51"/>
  <c r="G13" i="51"/>
  <c r="F13" i="51"/>
  <c r="E13" i="51"/>
  <c r="D13" i="51"/>
  <c r="C13" i="51"/>
  <c r="B13" i="51"/>
  <c r="A13" i="51"/>
  <c r="W12" i="51"/>
  <c r="U12" i="51"/>
  <c r="S12" i="51"/>
  <c r="Q12" i="51"/>
  <c r="P12" i="51"/>
  <c r="N12" i="51"/>
  <c r="R12" i="51" s="1"/>
  <c r="J12" i="51"/>
  <c r="I12" i="51"/>
  <c r="H12" i="51"/>
  <c r="G12" i="51"/>
  <c r="F12" i="51"/>
  <c r="E12" i="51"/>
  <c r="D12" i="51"/>
  <c r="C12" i="51"/>
  <c r="B12" i="51"/>
  <c r="A12" i="51"/>
  <c r="W11" i="51"/>
  <c r="U11" i="51"/>
  <c r="S11" i="51"/>
  <c r="Q11" i="51"/>
  <c r="P11" i="51"/>
  <c r="N11" i="51"/>
  <c r="J11" i="51"/>
  <c r="I11" i="51"/>
  <c r="H11" i="51"/>
  <c r="G11" i="51"/>
  <c r="F11" i="51"/>
  <c r="E11" i="51"/>
  <c r="D11" i="51"/>
  <c r="C11" i="51"/>
  <c r="B11" i="51"/>
  <c r="A11" i="51"/>
  <c r="W10" i="51"/>
  <c r="W20" i="51" s="1"/>
  <c r="W26" i="51" s="1"/>
  <c r="W28" i="51" s="1"/>
  <c r="U10" i="51"/>
  <c r="U20" i="51" s="1"/>
  <c r="U26" i="51" s="1"/>
  <c r="U28" i="51" s="1"/>
  <c r="S10" i="51"/>
  <c r="S20" i="51" s="1"/>
  <c r="S26" i="51" s="1"/>
  <c r="Q10" i="51"/>
  <c r="Q20" i="51" s="1"/>
  <c r="Q26" i="51" s="1"/>
  <c r="Q28" i="51" s="1"/>
  <c r="P10" i="51"/>
  <c r="N10" i="51"/>
  <c r="J10" i="51"/>
  <c r="I10" i="51"/>
  <c r="H10" i="51"/>
  <c r="G10" i="51"/>
  <c r="F10" i="51"/>
  <c r="E10" i="51"/>
  <c r="D10" i="51"/>
  <c r="C10" i="51"/>
  <c r="B10" i="51"/>
  <c r="A10" i="51"/>
  <c r="V18" i="53" l="1"/>
  <c r="T15" i="53"/>
  <c r="P28" i="53"/>
  <c r="R26" i="53"/>
  <c r="R28" i="53" s="1"/>
  <c r="T20" i="53"/>
  <c r="X20" i="53"/>
  <c r="V20" i="53"/>
  <c r="S28" i="51"/>
  <c r="R11" i="51"/>
  <c r="R14" i="51"/>
  <c r="V14" i="51" s="1"/>
  <c r="R17" i="51"/>
  <c r="V17" i="51" s="1"/>
  <c r="R13" i="51"/>
  <c r="R16" i="51"/>
  <c r="V16" i="51" s="1"/>
  <c r="R19" i="51"/>
  <c r="V19" i="51" s="1"/>
  <c r="R10" i="51"/>
  <c r="V10" i="51" s="1"/>
  <c r="P26" i="51"/>
  <c r="P28" i="51" s="1"/>
  <c r="V11" i="51"/>
  <c r="T11" i="51"/>
  <c r="X11" i="51"/>
  <c r="X14" i="51"/>
  <c r="X12" i="51"/>
  <c r="V12" i="51"/>
  <c r="T12" i="51"/>
  <c r="X18" i="51"/>
  <c r="V18" i="51"/>
  <c r="T18" i="51"/>
  <c r="X15" i="51"/>
  <c r="V15" i="51"/>
  <c r="T15" i="51"/>
  <c r="X17" i="51"/>
  <c r="T10" i="51"/>
  <c r="X10" i="51"/>
  <c r="T13" i="51"/>
  <c r="X13" i="51"/>
  <c r="V13" i="51"/>
  <c r="X16" i="51"/>
  <c r="T16" i="51"/>
  <c r="N20" i="51"/>
  <c r="Q20" i="50"/>
  <c r="P20" i="50"/>
  <c r="U27" i="49" s="1"/>
  <c r="U33" i="49" s="1"/>
  <c r="O20" i="50"/>
  <c r="S27" i="49" s="1"/>
  <c r="S33" i="49" s="1"/>
  <c r="N20" i="50"/>
  <c r="Q27" i="49" s="1"/>
  <c r="M20" i="50"/>
  <c r="P27" i="49" s="1"/>
  <c r="P33" i="49" s="1"/>
  <c r="W27" i="49"/>
  <c r="W33" i="49" s="1"/>
  <c r="O20" i="49"/>
  <c r="M20" i="49"/>
  <c r="L20" i="49"/>
  <c r="K20" i="49"/>
  <c r="W19" i="49"/>
  <c r="U19" i="49"/>
  <c r="S19" i="49"/>
  <c r="Q19" i="49"/>
  <c r="P19" i="49"/>
  <c r="N19" i="49"/>
  <c r="J19" i="49"/>
  <c r="I19" i="49"/>
  <c r="H19" i="49"/>
  <c r="G19" i="49"/>
  <c r="F19" i="49"/>
  <c r="E19" i="49"/>
  <c r="D19" i="49"/>
  <c r="C19" i="49"/>
  <c r="B19" i="49"/>
  <c r="A19" i="49"/>
  <c r="W18" i="49"/>
  <c r="U18" i="49"/>
  <c r="S18" i="49"/>
  <c r="Q18" i="49"/>
  <c r="P18" i="49"/>
  <c r="N18" i="49"/>
  <c r="J18" i="49"/>
  <c r="I18" i="49"/>
  <c r="H18" i="49"/>
  <c r="G18" i="49"/>
  <c r="F18" i="49"/>
  <c r="E18" i="49"/>
  <c r="D18" i="49"/>
  <c r="C18" i="49"/>
  <c r="B18" i="49"/>
  <c r="A18" i="49"/>
  <c r="W17" i="49"/>
  <c r="U17" i="49"/>
  <c r="S17" i="49"/>
  <c r="Q17" i="49"/>
  <c r="P17" i="49"/>
  <c r="N17" i="49"/>
  <c r="J17" i="49"/>
  <c r="I17" i="49"/>
  <c r="H17" i="49"/>
  <c r="G17" i="49"/>
  <c r="F17" i="49"/>
  <c r="E17" i="49"/>
  <c r="D17" i="49"/>
  <c r="C17" i="49"/>
  <c r="B17" i="49"/>
  <c r="A17" i="49"/>
  <c r="W16" i="49"/>
  <c r="U16" i="49"/>
  <c r="S16" i="49"/>
  <c r="Q16" i="49"/>
  <c r="P16" i="49"/>
  <c r="N16" i="49"/>
  <c r="J16" i="49"/>
  <c r="I16" i="49"/>
  <c r="H16" i="49"/>
  <c r="G16" i="49"/>
  <c r="F16" i="49"/>
  <c r="E16" i="49"/>
  <c r="D16" i="49"/>
  <c r="C16" i="49"/>
  <c r="B16" i="49"/>
  <c r="A16" i="49"/>
  <c r="W15" i="49"/>
  <c r="U15" i="49"/>
  <c r="S15" i="49"/>
  <c r="Q15" i="49"/>
  <c r="P15" i="49"/>
  <c r="N15" i="49"/>
  <c r="J15" i="49"/>
  <c r="I15" i="49"/>
  <c r="H15" i="49"/>
  <c r="G15" i="49"/>
  <c r="F15" i="49"/>
  <c r="E15" i="49"/>
  <c r="D15" i="49"/>
  <c r="C15" i="49"/>
  <c r="B15" i="49"/>
  <c r="A15" i="49"/>
  <c r="W14" i="49"/>
  <c r="U14" i="49"/>
  <c r="S14" i="49"/>
  <c r="Q14" i="49"/>
  <c r="P14" i="49"/>
  <c r="N14" i="49"/>
  <c r="J14" i="49"/>
  <c r="I14" i="49"/>
  <c r="H14" i="49"/>
  <c r="G14" i="49"/>
  <c r="F14" i="49"/>
  <c r="E14" i="49"/>
  <c r="D14" i="49"/>
  <c r="C14" i="49"/>
  <c r="B14" i="49"/>
  <c r="A14" i="49"/>
  <c r="W13" i="49"/>
  <c r="U13" i="49"/>
  <c r="S13" i="49"/>
  <c r="Q13" i="49"/>
  <c r="P13" i="49"/>
  <c r="N13" i="49"/>
  <c r="J13" i="49"/>
  <c r="I13" i="49"/>
  <c r="H13" i="49"/>
  <c r="G13" i="49"/>
  <c r="F13" i="49"/>
  <c r="E13" i="49"/>
  <c r="D13" i="49"/>
  <c r="C13" i="49"/>
  <c r="B13" i="49"/>
  <c r="A13" i="49"/>
  <c r="W12" i="49"/>
  <c r="U12" i="49"/>
  <c r="S12" i="49"/>
  <c r="Q12" i="49"/>
  <c r="P12" i="49"/>
  <c r="N12" i="49"/>
  <c r="J12" i="49"/>
  <c r="I12" i="49"/>
  <c r="H12" i="49"/>
  <c r="G12" i="49"/>
  <c r="F12" i="49"/>
  <c r="E12" i="49"/>
  <c r="D12" i="49"/>
  <c r="C12" i="49"/>
  <c r="B12" i="49"/>
  <c r="A12" i="49"/>
  <c r="W11" i="49"/>
  <c r="U11" i="49"/>
  <c r="S11" i="49"/>
  <c r="Q11" i="49"/>
  <c r="Q20" i="49" s="1"/>
  <c r="Q26" i="49" s="1"/>
  <c r="Q28" i="49" s="1"/>
  <c r="P11" i="49"/>
  <c r="N11" i="49"/>
  <c r="J11" i="49"/>
  <c r="I11" i="49"/>
  <c r="H11" i="49"/>
  <c r="G11" i="49"/>
  <c r="F11" i="49"/>
  <c r="E11" i="49"/>
  <c r="D11" i="49"/>
  <c r="C11" i="49"/>
  <c r="B11" i="49"/>
  <c r="A11" i="49"/>
  <c r="W10" i="49"/>
  <c r="U10" i="49"/>
  <c r="S10" i="49"/>
  <c r="S20" i="49" s="1"/>
  <c r="S26" i="49" s="1"/>
  <c r="S28" i="49" s="1"/>
  <c r="Q10" i="49"/>
  <c r="P10" i="49"/>
  <c r="P20" i="49" s="1"/>
  <c r="N10" i="49"/>
  <c r="J10" i="49"/>
  <c r="I10" i="49"/>
  <c r="H10" i="49"/>
  <c r="G10" i="49"/>
  <c r="F10" i="49"/>
  <c r="E10" i="49"/>
  <c r="D10" i="49"/>
  <c r="C10" i="49"/>
  <c r="B10" i="49"/>
  <c r="A10" i="49"/>
  <c r="R20" i="51" l="1"/>
  <c r="X19" i="51"/>
  <c r="T19" i="51"/>
  <c r="T17" i="51"/>
  <c r="T14" i="51"/>
  <c r="R26" i="51"/>
  <c r="R28" i="51" s="1"/>
  <c r="X20" i="51"/>
  <c r="V20" i="51"/>
  <c r="T20" i="51"/>
  <c r="R12" i="49"/>
  <c r="R15" i="49"/>
  <c r="X15" i="49" s="1"/>
  <c r="R18" i="49"/>
  <c r="R10" i="49"/>
  <c r="R13" i="49"/>
  <c r="R16" i="49"/>
  <c r="T16" i="49" s="1"/>
  <c r="R19" i="49"/>
  <c r="V19" i="49" s="1"/>
  <c r="U20" i="49"/>
  <c r="U26" i="49" s="1"/>
  <c r="U28" i="49" s="1"/>
  <c r="R11" i="49"/>
  <c r="T11" i="49" s="1"/>
  <c r="R14" i="49"/>
  <c r="V14" i="49" s="1"/>
  <c r="R17" i="49"/>
  <c r="T17" i="49" s="1"/>
  <c r="W20" i="49"/>
  <c r="W26" i="49" s="1"/>
  <c r="W28" i="49" s="1"/>
  <c r="V15" i="49"/>
  <c r="T15" i="49"/>
  <c r="X18" i="49"/>
  <c r="V18" i="49"/>
  <c r="T18" i="49"/>
  <c r="X12" i="49"/>
  <c r="V12" i="49"/>
  <c r="T12" i="49"/>
  <c r="V13" i="49"/>
  <c r="T13" i="49"/>
  <c r="X13" i="49"/>
  <c r="V16" i="49"/>
  <c r="V10" i="49"/>
  <c r="T10" i="49"/>
  <c r="X10" i="49"/>
  <c r="P26" i="49"/>
  <c r="P28" i="49" s="1"/>
  <c r="V11" i="49"/>
  <c r="R27" i="49"/>
  <c r="R33" i="49" s="1"/>
  <c r="N20" i="49"/>
  <c r="Q20" i="48"/>
  <c r="P20" i="48"/>
  <c r="O20" i="48"/>
  <c r="N20" i="48"/>
  <c r="M20" i="48"/>
  <c r="W27" i="47"/>
  <c r="W33" i="47" s="1"/>
  <c r="U27" i="47"/>
  <c r="U33" i="47" s="1"/>
  <c r="S27" i="47"/>
  <c r="S33" i="47" s="1"/>
  <c r="R27" i="47"/>
  <c r="R33" i="47" s="1"/>
  <c r="Q27" i="47"/>
  <c r="P27" i="47"/>
  <c r="P33" i="47" s="1"/>
  <c r="O20" i="47"/>
  <c r="M20" i="47"/>
  <c r="L20" i="47"/>
  <c r="K20" i="47"/>
  <c r="W19" i="47"/>
  <c r="U19" i="47"/>
  <c r="S19" i="47"/>
  <c r="Q19" i="47"/>
  <c r="P19" i="47"/>
  <c r="N19" i="47"/>
  <c r="J19" i="47"/>
  <c r="I19" i="47"/>
  <c r="H19" i="47"/>
  <c r="G19" i="47"/>
  <c r="F19" i="47"/>
  <c r="E19" i="47"/>
  <c r="D19" i="47"/>
  <c r="C19" i="47"/>
  <c r="B19" i="47"/>
  <c r="A19" i="47"/>
  <c r="W18" i="47"/>
  <c r="U18" i="47"/>
  <c r="S18" i="47"/>
  <c r="Q18" i="47"/>
  <c r="P18" i="47"/>
  <c r="N18" i="47"/>
  <c r="J18" i="47"/>
  <c r="I18" i="47"/>
  <c r="H18" i="47"/>
  <c r="G18" i="47"/>
  <c r="F18" i="47"/>
  <c r="E18" i="47"/>
  <c r="D18" i="47"/>
  <c r="C18" i="47"/>
  <c r="B18" i="47"/>
  <c r="A18" i="47"/>
  <c r="W17" i="47"/>
  <c r="U17" i="47"/>
  <c r="S17" i="47"/>
  <c r="Q17" i="47"/>
  <c r="P17" i="47"/>
  <c r="N17" i="47"/>
  <c r="J17" i="47"/>
  <c r="I17" i="47"/>
  <c r="H17" i="47"/>
  <c r="G17" i="47"/>
  <c r="F17" i="47"/>
  <c r="E17" i="47"/>
  <c r="D17" i="47"/>
  <c r="C17" i="47"/>
  <c r="B17" i="47"/>
  <c r="A17" i="47"/>
  <c r="W16" i="47"/>
  <c r="U16" i="47"/>
  <c r="S16" i="47"/>
  <c r="Q16" i="47"/>
  <c r="P16" i="47"/>
  <c r="N16" i="47"/>
  <c r="J16" i="47"/>
  <c r="I16" i="47"/>
  <c r="H16" i="47"/>
  <c r="G16" i="47"/>
  <c r="F16" i="47"/>
  <c r="E16" i="47"/>
  <c r="D16" i="47"/>
  <c r="C16" i="47"/>
  <c r="B16" i="47"/>
  <c r="A16" i="47"/>
  <c r="W15" i="47"/>
  <c r="U15" i="47"/>
  <c r="S15" i="47"/>
  <c r="Q15" i="47"/>
  <c r="P15" i="47"/>
  <c r="N15" i="47"/>
  <c r="J15" i="47"/>
  <c r="I15" i="47"/>
  <c r="H15" i="47"/>
  <c r="G15" i="47"/>
  <c r="F15" i="47"/>
  <c r="E15" i="47"/>
  <c r="D15" i="47"/>
  <c r="C15" i="47"/>
  <c r="B15" i="47"/>
  <c r="A15" i="47"/>
  <c r="W14" i="47"/>
  <c r="U14" i="47"/>
  <c r="S14" i="47"/>
  <c r="Q14" i="47"/>
  <c r="P14" i="47"/>
  <c r="N14" i="47"/>
  <c r="J14" i="47"/>
  <c r="I14" i="47"/>
  <c r="H14" i="47"/>
  <c r="G14" i="47"/>
  <c r="F14" i="47"/>
  <c r="E14" i="47"/>
  <c r="D14" i="47"/>
  <c r="C14" i="47"/>
  <c r="B14" i="47"/>
  <c r="A14" i="47"/>
  <c r="W13" i="47"/>
  <c r="U13" i="47"/>
  <c r="S13" i="47"/>
  <c r="Q13" i="47"/>
  <c r="P13" i="47"/>
  <c r="N13" i="47"/>
  <c r="J13" i="47"/>
  <c r="I13" i="47"/>
  <c r="H13" i="47"/>
  <c r="G13" i="47"/>
  <c r="F13" i="47"/>
  <c r="E13" i="47"/>
  <c r="D13" i="47"/>
  <c r="C13" i="47"/>
  <c r="B13" i="47"/>
  <c r="A13" i="47"/>
  <c r="W12" i="47"/>
  <c r="U12" i="47"/>
  <c r="S12" i="47"/>
  <c r="Q12" i="47"/>
  <c r="P12" i="47"/>
  <c r="N12" i="47"/>
  <c r="J12" i="47"/>
  <c r="I12" i="47"/>
  <c r="H12" i="47"/>
  <c r="G12" i="47"/>
  <c r="F12" i="47"/>
  <c r="E12" i="47"/>
  <c r="D12" i="47"/>
  <c r="C12" i="47"/>
  <c r="B12" i="47"/>
  <c r="A12" i="47"/>
  <c r="W11" i="47"/>
  <c r="U11" i="47"/>
  <c r="S11" i="47"/>
  <c r="Q11" i="47"/>
  <c r="P11" i="47"/>
  <c r="N11" i="47"/>
  <c r="J11" i="47"/>
  <c r="I11" i="47"/>
  <c r="H11" i="47"/>
  <c r="G11" i="47"/>
  <c r="F11" i="47"/>
  <c r="E11" i="47"/>
  <c r="D11" i="47"/>
  <c r="C11" i="47"/>
  <c r="B11" i="47"/>
  <c r="A11" i="47"/>
  <c r="W10" i="47"/>
  <c r="U10" i="47"/>
  <c r="S10" i="47"/>
  <c r="Q10" i="47"/>
  <c r="Q20" i="47" s="1"/>
  <c r="Q26" i="47" s="1"/>
  <c r="Q28" i="47" s="1"/>
  <c r="P10" i="47"/>
  <c r="P20" i="47" s="1"/>
  <c r="N10" i="47"/>
  <c r="J10" i="47"/>
  <c r="I10" i="47"/>
  <c r="H10" i="47"/>
  <c r="G10" i="47"/>
  <c r="F10" i="47"/>
  <c r="E10" i="47"/>
  <c r="D10" i="47"/>
  <c r="C10" i="47"/>
  <c r="B10" i="47"/>
  <c r="A10" i="47"/>
  <c r="V17" i="49" l="1"/>
  <c r="X17" i="49"/>
  <c r="X14" i="49"/>
  <c r="X16" i="49"/>
  <c r="R20" i="49"/>
  <c r="V20" i="49" s="1"/>
  <c r="T14" i="49"/>
  <c r="X19" i="49"/>
  <c r="X11" i="49"/>
  <c r="T19" i="49"/>
  <c r="R26" i="49"/>
  <c r="R28" i="49" s="1"/>
  <c r="X20" i="49"/>
  <c r="T20" i="49"/>
  <c r="R10" i="47"/>
  <c r="R13" i="47"/>
  <c r="R16" i="47"/>
  <c r="R19" i="47"/>
  <c r="V19" i="47" s="1"/>
  <c r="S20" i="47"/>
  <c r="S26" i="47" s="1"/>
  <c r="S28" i="47" s="1"/>
  <c r="U20" i="47"/>
  <c r="U26" i="47" s="1"/>
  <c r="U28" i="47" s="1"/>
  <c r="R11" i="47"/>
  <c r="V11" i="47" s="1"/>
  <c r="R14" i="47"/>
  <c r="V14" i="47" s="1"/>
  <c r="R17" i="47"/>
  <c r="P26" i="47"/>
  <c r="P28" i="47" s="1"/>
  <c r="R12" i="47"/>
  <c r="X12" i="47" s="1"/>
  <c r="R15" i="47"/>
  <c r="V15" i="47" s="1"/>
  <c r="R18" i="47"/>
  <c r="W20" i="47"/>
  <c r="W26" i="47" s="1"/>
  <c r="W28" i="47" s="1"/>
  <c r="T19" i="47"/>
  <c r="X10" i="47"/>
  <c r="T10" i="47"/>
  <c r="V10" i="47"/>
  <c r="V17" i="47"/>
  <c r="T17" i="47"/>
  <c r="X17" i="47"/>
  <c r="X16" i="47"/>
  <c r="V16" i="47"/>
  <c r="T16" i="47"/>
  <c r="X13" i="47"/>
  <c r="V13" i="47"/>
  <c r="T13" i="47"/>
  <c r="X18" i="47"/>
  <c r="V18" i="47"/>
  <c r="T18" i="47"/>
  <c r="N20" i="47"/>
  <c r="W33" i="45"/>
  <c r="U33" i="45"/>
  <c r="S33" i="45"/>
  <c r="R33" i="45"/>
  <c r="P33" i="45"/>
  <c r="T15" i="47" l="1"/>
  <c r="T12" i="47"/>
  <c r="R20" i="47"/>
  <c r="V20" i="47" s="1"/>
  <c r="X15" i="47"/>
  <c r="V12" i="47"/>
  <c r="X14" i="47"/>
  <c r="X19" i="47"/>
  <c r="T14" i="47"/>
  <c r="X11" i="47"/>
  <c r="T11" i="47"/>
  <c r="R26" i="47"/>
  <c r="R28" i="47" s="1"/>
  <c r="X20" i="47"/>
  <c r="Q20" i="46"/>
  <c r="P20" i="46"/>
  <c r="U27" i="45" s="1"/>
  <c r="O20" i="46"/>
  <c r="S27" i="45" s="1"/>
  <c r="N20" i="46"/>
  <c r="M20" i="46"/>
  <c r="R27" i="45" s="1"/>
  <c r="W27" i="45"/>
  <c r="Q27" i="45"/>
  <c r="O20" i="45"/>
  <c r="N20" i="45"/>
  <c r="M20" i="45"/>
  <c r="L20" i="45"/>
  <c r="K20" i="45"/>
  <c r="W19" i="45"/>
  <c r="U19" i="45"/>
  <c r="S19" i="45"/>
  <c r="Q19" i="45"/>
  <c r="P19" i="45"/>
  <c r="N19" i="45"/>
  <c r="R19" i="45" s="1"/>
  <c r="J19" i="45"/>
  <c r="I19" i="45"/>
  <c r="H19" i="45"/>
  <c r="G19" i="45"/>
  <c r="F19" i="45"/>
  <c r="E19" i="45"/>
  <c r="D19" i="45"/>
  <c r="C19" i="45"/>
  <c r="B19" i="45"/>
  <c r="A19" i="45"/>
  <c r="W18" i="45"/>
  <c r="U18" i="45"/>
  <c r="S18" i="45"/>
  <c r="Q18" i="45"/>
  <c r="P18" i="45"/>
  <c r="N18" i="45"/>
  <c r="R18" i="45" s="1"/>
  <c r="J18" i="45"/>
  <c r="I18" i="45"/>
  <c r="H18" i="45"/>
  <c r="G18" i="45"/>
  <c r="F18" i="45"/>
  <c r="E18" i="45"/>
  <c r="D18" i="45"/>
  <c r="C18" i="45"/>
  <c r="B18" i="45"/>
  <c r="A18" i="45"/>
  <c r="W17" i="45"/>
  <c r="U17" i="45"/>
  <c r="S17" i="45"/>
  <c r="Q17" i="45"/>
  <c r="P17" i="45"/>
  <c r="N17" i="45"/>
  <c r="J17" i="45"/>
  <c r="I17" i="45"/>
  <c r="H17" i="45"/>
  <c r="G17" i="45"/>
  <c r="F17" i="45"/>
  <c r="E17" i="45"/>
  <c r="D17" i="45"/>
  <c r="C17" i="45"/>
  <c r="B17" i="45"/>
  <c r="A17" i="45"/>
  <c r="W16" i="45"/>
  <c r="U16" i="45"/>
  <c r="S16" i="45"/>
  <c r="Q16" i="45"/>
  <c r="P16" i="45"/>
  <c r="N16" i="45"/>
  <c r="J16" i="45"/>
  <c r="I16" i="45"/>
  <c r="H16" i="45"/>
  <c r="G16" i="45"/>
  <c r="F16" i="45"/>
  <c r="E16" i="45"/>
  <c r="D16" i="45"/>
  <c r="C16" i="45"/>
  <c r="B16" i="45"/>
  <c r="A16" i="45"/>
  <c r="W15" i="45"/>
  <c r="U15" i="45"/>
  <c r="S15" i="45"/>
  <c r="Q15" i="45"/>
  <c r="P15" i="45"/>
  <c r="N15" i="45"/>
  <c r="R15" i="45" s="1"/>
  <c r="J15" i="45"/>
  <c r="I15" i="45"/>
  <c r="H15" i="45"/>
  <c r="G15" i="45"/>
  <c r="F15" i="45"/>
  <c r="E15" i="45"/>
  <c r="D15" i="45"/>
  <c r="C15" i="45"/>
  <c r="B15" i="45"/>
  <c r="A15" i="45"/>
  <c r="W14" i="45"/>
  <c r="U14" i="45"/>
  <c r="S14" i="45"/>
  <c r="Q14" i="45"/>
  <c r="P14" i="45"/>
  <c r="N14" i="45"/>
  <c r="J14" i="45"/>
  <c r="I14" i="45"/>
  <c r="H14" i="45"/>
  <c r="G14" i="45"/>
  <c r="F14" i="45"/>
  <c r="E14" i="45"/>
  <c r="D14" i="45"/>
  <c r="C14" i="45"/>
  <c r="B14" i="45"/>
  <c r="A14" i="45"/>
  <c r="W13" i="45"/>
  <c r="U13" i="45"/>
  <c r="S13" i="45"/>
  <c r="Q13" i="45"/>
  <c r="P13" i="45"/>
  <c r="N13" i="45"/>
  <c r="J13" i="45"/>
  <c r="I13" i="45"/>
  <c r="H13" i="45"/>
  <c r="G13" i="45"/>
  <c r="F13" i="45"/>
  <c r="E13" i="45"/>
  <c r="D13" i="45"/>
  <c r="C13" i="45"/>
  <c r="B13" i="45"/>
  <c r="A13" i="45"/>
  <c r="W12" i="45"/>
  <c r="U12" i="45"/>
  <c r="S12" i="45"/>
  <c r="Q12" i="45"/>
  <c r="P12" i="45"/>
  <c r="R12" i="45" s="1"/>
  <c r="N12" i="45"/>
  <c r="J12" i="45"/>
  <c r="I12" i="45"/>
  <c r="H12" i="45"/>
  <c r="G12" i="45"/>
  <c r="F12" i="45"/>
  <c r="E12" i="45"/>
  <c r="D12" i="45"/>
  <c r="C12" i="45"/>
  <c r="B12" i="45"/>
  <c r="A12" i="45"/>
  <c r="W11" i="45"/>
  <c r="U11" i="45"/>
  <c r="S11" i="45"/>
  <c r="Q11" i="45"/>
  <c r="P11" i="45"/>
  <c r="N11" i="45"/>
  <c r="J11" i="45"/>
  <c r="I11" i="45"/>
  <c r="H11" i="45"/>
  <c r="G11" i="45"/>
  <c r="F11" i="45"/>
  <c r="E11" i="45"/>
  <c r="D11" i="45"/>
  <c r="C11" i="45"/>
  <c r="B11" i="45"/>
  <c r="A11" i="45"/>
  <c r="W10" i="45"/>
  <c r="U10" i="45"/>
  <c r="S10" i="45"/>
  <c r="Q10" i="45"/>
  <c r="P10" i="45"/>
  <c r="N10" i="45"/>
  <c r="J10" i="45"/>
  <c r="I10" i="45"/>
  <c r="H10" i="45"/>
  <c r="G10" i="45"/>
  <c r="F10" i="45"/>
  <c r="E10" i="45"/>
  <c r="D10" i="45"/>
  <c r="C10" i="45"/>
  <c r="B10" i="45"/>
  <c r="A10" i="45"/>
  <c r="T20" i="47" l="1"/>
  <c r="R13" i="45"/>
  <c r="R16" i="45"/>
  <c r="R14" i="45"/>
  <c r="R17" i="45"/>
  <c r="T17" i="45" s="1"/>
  <c r="V12" i="45"/>
  <c r="X12" i="45"/>
  <c r="T12" i="45"/>
  <c r="P20" i="45"/>
  <c r="Q20" i="45"/>
  <c r="Q26" i="45" s="1"/>
  <c r="Q28" i="45" s="1"/>
  <c r="S20" i="45"/>
  <c r="S26" i="45" s="1"/>
  <c r="U20" i="45"/>
  <c r="U26" i="45" s="1"/>
  <c r="W20" i="45"/>
  <c r="W26" i="45" s="1"/>
  <c r="R11" i="45"/>
  <c r="T11" i="45" s="1"/>
  <c r="V18" i="45"/>
  <c r="T18" i="45"/>
  <c r="X18" i="45"/>
  <c r="X19" i="45"/>
  <c r="V19" i="45"/>
  <c r="T19" i="45"/>
  <c r="X13" i="45"/>
  <c r="V13" i="45"/>
  <c r="T13" i="45"/>
  <c r="X16" i="45"/>
  <c r="V16" i="45"/>
  <c r="T16" i="45"/>
  <c r="V15" i="45"/>
  <c r="T15" i="45"/>
  <c r="X15" i="45"/>
  <c r="T14" i="45"/>
  <c r="X14" i="45"/>
  <c r="V14" i="45"/>
  <c r="V17" i="45"/>
  <c r="X17" i="45"/>
  <c r="R10" i="45"/>
  <c r="P27" i="45"/>
  <c r="P33" i="43"/>
  <c r="R33" i="43"/>
  <c r="W28" i="45" l="1"/>
  <c r="S28" i="45"/>
  <c r="V11" i="45"/>
  <c r="X11" i="45"/>
  <c r="P26" i="45"/>
  <c r="P28" i="45"/>
  <c r="U28" i="45"/>
  <c r="X10" i="45"/>
  <c r="V10" i="45"/>
  <c r="T10" i="45"/>
  <c r="R20" i="45"/>
  <c r="Q20" i="44"/>
  <c r="W27" i="43" s="1"/>
  <c r="P20" i="44"/>
  <c r="U27" i="43" s="1"/>
  <c r="O20" i="44"/>
  <c r="N20" i="44"/>
  <c r="M20" i="44"/>
  <c r="R27" i="43" s="1"/>
  <c r="S27" i="43"/>
  <c r="Q27" i="43"/>
  <c r="P27" i="43"/>
  <c r="O20" i="43"/>
  <c r="M20" i="43"/>
  <c r="L20" i="43"/>
  <c r="K20" i="43"/>
  <c r="W19" i="43"/>
  <c r="U19" i="43"/>
  <c r="S19" i="43"/>
  <c r="Q19" i="43"/>
  <c r="P19" i="43"/>
  <c r="R19" i="43" s="1"/>
  <c r="T19" i="43" s="1"/>
  <c r="N19" i="43"/>
  <c r="J19" i="43"/>
  <c r="I19" i="43"/>
  <c r="H19" i="43"/>
  <c r="G19" i="43"/>
  <c r="F19" i="43"/>
  <c r="E19" i="43"/>
  <c r="D19" i="43"/>
  <c r="C19" i="43"/>
  <c r="B19" i="43"/>
  <c r="A19" i="43"/>
  <c r="W18" i="43"/>
  <c r="U18" i="43"/>
  <c r="S18" i="43"/>
  <c r="Q18" i="43"/>
  <c r="P18" i="43"/>
  <c r="N18" i="43"/>
  <c r="J18" i="43"/>
  <c r="I18" i="43"/>
  <c r="H18" i="43"/>
  <c r="G18" i="43"/>
  <c r="F18" i="43"/>
  <c r="E18" i="43"/>
  <c r="D18" i="43"/>
  <c r="C18" i="43"/>
  <c r="B18" i="43"/>
  <c r="A18" i="43"/>
  <c r="W17" i="43"/>
  <c r="U17" i="43"/>
  <c r="S17" i="43"/>
  <c r="Q17" i="43"/>
  <c r="P17" i="43"/>
  <c r="N17" i="43"/>
  <c r="R17" i="43" s="1"/>
  <c r="J17" i="43"/>
  <c r="I17" i="43"/>
  <c r="H17" i="43"/>
  <c r="G17" i="43"/>
  <c r="F17" i="43"/>
  <c r="E17" i="43"/>
  <c r="D17" i="43"/>
  <c r="C17" i="43"/>
  <c r="B17" i="43"/>
  <c r="A17" i="43"/>
  <c r="W16" i="43"/>
  <c r="U16" i="43"/>
  <c r="S16" i="43"/>
  <c r="Q16" i="43"/>
  <c r="P16" i="43"/>
  <c r="R16" i="43" s="1"/>
  <c r="T16" i="43" s="1"/>
  <c r="N16" i="43"/>
  <c r="J16" i="43"/>
  <c r="I16" i="43"/>
  <c r="H16" i="43"/>
  <c r="G16" i="43"/>
  <c r="F16" i="43"/>
  <c r="E16" i="43"/>
  <c r="D16" i="43"/>
  <c r="C16" i="43"/>
  <c r="B16" i="43"/>
  <c r="A16" i="43"/>
  <c r="W15" i="43"/>
  <c r="U15" i="43"/>
  <c r="S15" i="43"/>
  <c r="Q15" i="43"/>
  <c r="P15" i="43"/>
  <c r="N15" i="43"/>
  <c r="J15" i="43"/>
  <c r="I15" i="43"/>
  <c r="H15" i="43"/>
  <c r="G15" i="43"/>
  <c r="F15" i="43"/>
  <c r="E15" i="43"/>
  <c r="D15" i="43"/>
  <c r="C15" i="43"/>
  <c r="B15" i="43"/>
  <c r="A15" i="43"/>
  <c r="W14" i="43"/>
  <c r="U14" i="43"/>
  <c r="S14" i="43"/>
  <c r="Q14" i="43"/>
  <c r="P14" i="43"/>
  <c r="N14" i="43"/>
  <c r="J14" i="43"/>
  <c r="I14" i="43"/>
  <c r="H14" i="43"/>
  <c r="G14" i="43"/>
  <c r="F14" i="43"/>
  <c r="E14" i="43"/>
  <c r="D14" i="43"/>
  <c r="C14" i="43"/>
  <c r="B14" i="43"/>
  <c r="A14" i="43"/>
  <c r="W13" i="43"/>
  <c r="U13" i="43"/>
  <c r="S13" i="43"/>
  <c r="Q13" i="43"/>
  <c r="P13" i="43"/>
  <c r="R13" i="43" s="1"/>
  <c r="T13" i="43" s="1"/>
  <c r="N13" i="43"/>
  <c r="J13" i="43"/>
  <c r="I13" i="43"/>
  <c r="H13" i="43"/>
  <c r="G13" i="43"/>
  <c r="F13" i="43"/>
  <c r="E13" i="43"/>
  <c r="D13" i="43"/>
  <c r="C13" i="43"/>
  <c r="B13" i="43"/>
  <c r="A13" i="43"/>
  <c r="W12" i="43"/>
  <c r="U12" i="43"/>
  <c r="S12" i="43"/>
  <c r="Q12" i="43"/>
  <c r="P12" i="43"/>
  <c r="N12" i="43"/>
  <c r="J12" i="43"/>
  <c r="I12" i="43"/>
  <c r="H12" i="43"/>
  <c r="G12" i="43"/>
  <c r="F12" i="43"/>
  <c r="E12" i="43"/>
  <c r="D12" i="43"/>
  <c r="C12" i="43"/>
  <c r="B12" i="43"/>
  <c r="A12" i="43"/>
  <c r="W11" i="43"/>
  <c r="U11" i="43"/>
  <c r="S11" i="43"/>
  <c r="Q11" i="43"/>
  <c r="P11" i="43"/>
  <c r="N11" i="43"/>
  <c r="N20" i="43" s="1"/>
  <c r="J11" i="43"/>
  <c r="I11" i="43"/>
  <c r="H11" i="43"/>
  <c r="G11" i="43"/>
  <c r="F11" i="43"/>
  <c r="E11" i="43"/>
  <c r="D11" i="43"/>
  <c r="C11" i="43"/>
  <c r="B11" i="43"/>
  <c r="A11" i="43"/>
  <c r="W10" i="43"/>
  <c r="U10" i="43"/>
  <c r="S10" i="43"/>
  <c r="Q10" i="43"/>
  <c r="Q20" i="43" s="1"/>
  <c r="Q26" i="43" s="1"/>
  <c r="Q28" i="43" s="1"/>
  <c r="P10" i="43"/>
  <c r="N10" i="43"/>
  <c r="J10" i="43"/>
  <c r="I10" i="43"/>
  <c r="H10" i="43"/>
  <c r="G10" i="43"/>
  <c r="F10" i="43"/>
  <c r="E10" i="43"/>
  <c r="D10" i="43"/>
  <c r="C10" i="43"/>
  <c r="B10" i="43"/>
  <c r="A10" i="43"/>
  <c r="X20" i="45" l="1"/>
  <c r="V20" i="45"/>
  <c r="T20" i="45"/>
  <c r="R26" i="45"/>
  <c r="S20" i="43"/>
  <c r="S26" i="43" s="1"/>
  <c r="R10" i="43"/>
  <c r="T10" i="43" s="1"/>
  <c r="U20" i="43"/>
  <c r="U26" i="43" s="1"/>
  <c r="U28" i="43" s="1"/>
  <c r="W20" i="43"/>
  <c r="W26" i="43" s="1"/>
  <c r="R14" i="43"/>
  <c r="T14" i="43" s="1"/>
  <c r="R12" i="43"/>
  <c r="R20" i="43" s="1"/>
  <c r="P20" i="43"/>
  <c r="P26" i="43" s="1"/>
  <c r="P28" i="43" s="1"/>
  <c r="R15" i="43"/>
  <c r="T15" i="43" s="1"/>
  <c r="R18" i="43"/>
  <c r="X18" i="43" s="1"/>
  <c r="X17" i="43"/>
  <c r="T17" i="43"/>
  <c r="V17" i="43"/>
  <c r="V14" i="43"/>
  <c r="W33" i="43"/>
  <c r="W28" i="43"/>
  <c r="X12" i="43"/>
  <c r="T12" i="43"/>
  <c r="V12" i="43"/>
  <c r="S33" i="43"/>
  <c r="S28" i="43"/>
  <c r="V15" i="43"/>
  <c r="U33" i="43"/>
  <c r="V10" i="43"/>
  <c r="V13" i="43"/>
  <c r="V16" i="43"/>
  <c r="X13" i="43"/>
  <c r="X16" i="43"/>
  <c r="X19" i="43"/>
  <c r="R11" i="43"/>
  <c r="V19" i="43"/>
  <c r="X10" i="43"/>
  <c r="Q27" i="41"/>
  <c r="A18" i="41"/>
  <c r="B18" i="41"/>
  <c r="C18" i="41"/>
  <c r="D18" i="41"/>
  <c r="E18" i="41"/>
  <c r="F18" i="41"/>
  <c r="G18" i="41"/>
  <c r="H18" i="41"/>
  <c r="I18" i="41"/>
  <c r="J18" i="41"/>
  <c r="N18" i="41"/>
  <c r="R18" i="41" s="1"/>
  <c r="P18" i="41"/>
  <c r="Q18" i="41"/>
  <c r="S18" i="41"/>
  <c r="U18" i="41"/>
  <c r="W18" i="41"/>
  <c r="A19" i="41"/>
  <c r="B19" i="41"/>
  <c r="C19" i="41"/>
  <c r="D19" i="41"/>
  <c r="E19" i="41"/>
  <c r="F19" i="41"/>
  <c r="G19" i="41"/>
  <c r="H19" i="41"/>
  <c r="I19" i="41"/>
  <c r="J19" i="41"/>
  <c r="N19" i="41"/>
  <c r="P19" i="41"/>
  <c r="Q19" i="41"/>
  <c r="R19" i="41"/>
  <c r="V19" i="41" s="1"/>
  <c r="S19" i="41"/>
  <c r="T19" i="41"/>
  <c r="U19" i="41"/>
  <c r="W19" i="41"/>
  <c r="M20" i="42"/>
  <c r="R27" i="41" s="1"/>
  <c r="P27" i="41"/>
  <c r="A11" i="41"/>
  <c r="B11" i="41"/>
  <c r="C11" i="41"/>
  <c r="D11" i="41"/>
  <c r="E11" i="41"/>
  <c r="F11" i="41"/>
  <c r="G11" i="41"/>
  <c r="H11" i="41"/>
  <c r="I11" i="41"/>
  <c r="J11" i="41"/>
  <c r="N11" i="41"/>
  <c r="P11" i="41"/>
  <c r="R11" i="41" s="1"/>
  <c r="T11" i="41" s="1"/>
  <c r="Q11" i="41"/>
  <c r="S11" i="41"/>
  <c r="U11" i="41"/>
  <c r="W11" i="41"/>
  <c r="A12" i="41"/>
  <c r="B12" i="41"/>
  <c r="C12" i="41"/>
  <c r="D12" i="41"/>
  <c r="E12" i="41"/>
  <c r="F12" i="41"/>
  <c r="G12" i="41"/>
  <c r="H12" i="41"/>
  <c r="I12" i="41"/>
  <c r="J12" i="41"/>
  <c r="N12" i="41"/>
  <c r="P12" i="41"/>
  <c r="Q12" i="41"/>
  <c r="S12" i="41"/>
  <c r="U12" i="41"/>
  <c r="W12" i="41"/>
  <c r="A13" i="41"/>
  <c r="B13" i="41"/>
  <c r="C13" i="41"/>
  <c r="D13" i="41"/>
  <c r="E13" i="41"/>
  <c r="F13" i="41"/>
  <c r="G13" i="41"/>
  <c r="H13" i="41"/>
  <c r="I13" i="41"/>
  <c r="J13" i="41"/>
  <c r="N13" i="41"/>
  <c r="R13" i="41" s="1"/>
  <c r="P13" i="41"/>
  <c r="Q13" i="41"/>
  <c r="S13" i="41"/>
  <c r="U13" i="41"/>
  <c r="W13" i="41"/>
  <c r="A14" i="41"/>
  <c r="B14" i="41"/>
  <c r="C14" i="41"/>
  <c r="D14" i="41"/>
  <c r="E14" i="41"/>
  <c r="F14" i="41"/>
  <c r="G14" i="41"/>
  <c r="H14" i="41"/>
  <c r="I14" i="41"/>
  <c r="J14" i="41"/>
  <c r="N14" i="41"/>
  <c r="P14" i="41"/>
  <c r="Q14" i="41"/>
  <c r="R14" i="41"/>
  <c r="T14" i="41" s="1"/>
  <c r="S14" i="41"/>
  <c r="U14" i="41"/>
  <c r="W14" i="41"/>
  <c r="A15" i="41"/>
  <c r="B15" i="41"/>
  <c r="C15" i="41"/>
  <c r="D15" i="41"/>
  <c r="E15" i="41"/>
  <c r="F15" i="41"/>
  <c r="G15" i="41"/>
  <c r="H15" i="41"/>
  <c r="I15" i="41"/>
  <c r="J15" i="41"/>
  <c r="N15" i="41"/>
  <c r="P15" i="41"/>
  <c r="Q15" i="41"/>
  <c r="S15" i="41"/>
  <c r="U15" i="41"/>
  <c r="W15" i="41"/>
  <c r="A16" i="41"/>
  <c r="B16" i="41"/>
  <c r="C16" i="41"/>
  <c r="D16" i="41"/>
  <c r="E16" i="41"/>
  <c r="F16" i="41"/>
  <c r="G16" i="41"/>
  <c r="H16" i="41"/>
  <c r="I16" i="41"/>
  <c r="J16" i="41"/>
  <c r="N16" i="41"/>
  <c r="R16" i="41" s="1"/>
  <c r="P16" i="41"/>
  <c r="Q16" i="41"/>
  <c r="S16" i="41"/>
  <c r="U16" i="41"/>
  <c r="W16" i="41"/>
  <c r="A17" i="41"/>
  <c r="B17" i="41"/>
  <c r="C17" i="41"/>
  <c r="D17" i="41"/>
  <c r="E17" i="41"/>
  <c r="F17" i="41"/>
  <c r="G17" i="41"/>
  <c r="H17" i="41"/>
  <c r="I17" i="41"/>
  <c r="J17" i="41"/>
  <c r="N17" i="41"/>
  <c r="P17" i="41"/>
  <c r="R17" i="41" s="1"/>
  <c r="Q17" i="41"/>
  <c r="S17" i="41"/>
  <c r="U17" i="41"/>
  <c r="W17" i="41"/>
  <c r="Q20" i="42"/>
  <c r="P20" i="42"/>
  <c r="U27" i="41" s="1"/>
  <c r="O20" i="42"/>
  <c r="N20" i="42"/>
  <c r="W27" i="41"/>
  <c r="S27" i="41"/>
  <c r="O20" i="41"/>
  <c r="M20" i="41"/>
  <c r="L20" i="41"/>
  <c r="K20" i="41"/>
  <c r="W10" i="41"/>
  <c r="U10" i="41"/>
  <c r="S10" i="41"/>
  <c r="Q10" i="41"/>
  <c r="P10" i="41"/>
  <c r="N10" i="41"/>
  <c r="J10" i="41"/>
  <c r="I10" i="41"/>
  <c r="H10" i="41"/>
  <c r="G10" i="41"/>
  <c r="F10" i="41"/>
  <c r="E10" i="41"/>
  <c r="D10" i="41"/>
  <c r="C10" i="41"/>
  <c r="B10" i="41"/>
  <c r="A10" i="41"/>
  <c r="R28" i="45" l="1"/>
  <c r="X15" i="43"/>
  <c r="T18" i="43"/>
  <c r="V18" i="43"/>
  <c r="X14" i="43"/>
  <c r="R26" i="43"/>
  <c r="X20" i="43"/>
  <c r="V20" i="43"/>
  <c r="T20" i="43"/>
  <c r="T11" i="43"/>
  <c r="X11" i="43"/>
  <c r="V11" i="43"/>
  <c r="T18" i="41"/>
  <c r="V18" i="41"/>
  <c r="X18" i="41"/>
  <c r="X19" i="41"/>
  <c r="V17" i="41"/>
  <c r="T17" i="41"/>
  <c r="R15" i="41"/>
  <c r="R12" i="41"/>
  <c r="V14" i="41"/>
  <c r="T13" i="41"/>
  <c r="V13" i="41"/>
  <c r="X13" i="41"/>
  <c r="T16" i="41"/>
  <c r="V16" i="41"/>
  <c r="X16" i="41"/>
  <c r="T15" i="41"/>
  <c r="V15" i="41"/>
  <c r="X15" i="41"/>
  <c r="X12" i="41"/>
  <c r="T12" i="41"/>
  <c r="V12" i="41"/>
  <c r="X17" i="41"/>
  <c r="X14" i="41"/>
  <c r="X11" i="41"/>
  <c r="V11" i="41"/>
  <c r="P20" i="41"/>
  <c r="Q20" i="41"/>
  <c r="Q26" i="41" s="1"/>
  <c r="Q28" i="41" s="1"/>
  <c r="N20" i="41"/>
  <c r="U20" i="41"/>
  <c r="U26" i="41" s="1"/>
  <c r="U33" i="41" s="1"/>
  <c r="W20" i="41"/>
  <c r="W26" i="41" s="1"/>
  <c r="W33" i="41" s="1"/>
  <c r="S20" i="41"/>
  <c r="S26" i="41" s="1"/>
  <c r="S33" i="41" s="1"/>
  <c r="R10" i="41"/>
  <c r="R20" i="41" s="1"/>
  <c r="W22" i="39"/>
  <c r="U22" i="39"/>
  <c r="S22" i="39"/>
  <c r="R22" i="39"/>
  <c r="P22" i="39"/>
  <c r="P10" i="39"/>
  <c r="M15" i="40"/>
  <c r="N15" i="40"/>
  <c r="O15" i="40"/>
  <c r="P15" i="40"/>
  <c r="Q15" i="40"/>
  <c r="R28" i="43" l="1"/>
  <c r="P26" i="41"/>
  <c r="P28" i="41" s="1"/>
  <c r="W28" i="41"/>
  <c r="U28" i="41"/>
  <c r="S28" i="41"/>
  <c r="X10" i="41"/>
  <c r="V10" i="41"/>
  <c r="T10" i="41"/>
  <c r="Q22" i="39"/>
  <c r="A11" i="39"/>
  <c r="B11" i="39"/>
  <c r="C11" i="39"/>
  <c r="D11" i="39"/>
  <c r="E11" i="39"/>
  <c r="F11" i="39"/>
  <c r="G11" i="39"/>
  <c r="H11" i="39"/>
  <c r="I11" i="39"/>
  <c r="J11" i="39"/>
  <c r="N11" i="39"/>
  <c r="P11" i="39"/>
  <c r="Q11" i="39"/>
  <c r="S11" i="39"/>
  <c r="U11" i="39"/>
  <c r="W11" i="39"/>
  <c r="A12" i="39"/>
  <c r="B12" i="39"/>
  <c r="C12" i="39"/>
  <c r="D12" i="39"/>
  <c r="E12" i="39"/>
  <c r="F12" i="39"/>
  <c r="G12" i="39"/>
  <c r="H12" i="39"/>
  <c r="I12" i="39"/>
  <c r="J12" i="39"/>
  <c r="N12" i="39"/>
  <c r="P12" i="39"/>
  <c r="Q12" i="39"/>
  <c r="S12" i="39"/>
  <c r="U12" i="39"/>
  <c r="W12" i="39"/>
  <c r="A13" i="39"/>
  <c r="B13" i="39"/>
  <c r="C13" i="39"/>
  <c r="D13" i="39"/>
  <c r="E13" i="39"/>
  <c r="F13" i="39"/>
  <c r="G13" i="39"/>
  <c r="H13" i="39"/>
  <c r="I13" i="39"/>
  <c r="J13" i="39"/>
  <c r="N13" i="39"/>
  <c r="P13" i="39"/>
  <c r="Q13" i="39"/>
  <c r="S13" i="39"/>
  <c r="U13" i="39"/>
  <c r="W13" i="39"/>
  <c r="A14" i="39"/>
  <c r="B14" i="39"/>
  <c r="C14" i="39"/>
  <c r="D14" i="39"/>
  <c r="E14" i="39"/>
  <c r="F14" i="39"/>
  <c r="G14" i="39"/>
  <c r="H14" i="39"/>
  <c r="I14" i="39"/>
  <c r="J14" i="39"/>
  <c r="N14" i="39"/>
  <c r="P14" i="39"/>
  <c r="Q14" i="39"/>
  <c r="S14" i="39"/>
  <c r="U14" i="39"/>
  <c r="W14" i="39"/>
  <c r="O15" i="39"/>
  <c r="M15" i="39"/>
  <c r="L15" i="39"/>
  <c r="K15" i="39"/>
  <c r="W10" i="39"/>
  <c r="U10" i="39"/>
  <c r="S10" i="39"/>
  <c r="Q10" i="39"/>
  <c r="N10" i="39"/>
  <c r="J10" i="39"/>
  <c r="I10" i="39"/>
  <c r="H10" i="39"/>
  <c r="G10" i="39"/>
  <c r="F10" i="39"/>
  <c r="E10" i="39"/>
  <c r="D10" i="39"/>
  <c r="C10" i="39"/>
  <c r="B10" i="39"/>
  <c r="A10" i="39"/>
  <c r="R26" i="41" l="1"/>
  <c r="X20" i="41"/>
  <c r="V20" i="41"/>
  <c r="T20" i="41"/>
  <c r="R14" i="39"/>
  <c r="V14" i="39" s="1"/>
  <c r="R12" i="39"/>
  <c r="V12" i="39" s="1"/>
  <c r="R11" i="39"/>
  <c r="X11" i="39" s="1"/>
  <c r="R10" i="39"/>
  <c r="V10" i="39" s="1"/>
  <c r="R13" i="39"/>
  <c r="T13" i="39" s="1"/>
  <c r="X14" i="39"/>
  <c r="X12" i="39"/>
  <c r="T12" i="39"/>
  <c r="P15" i="39"/>
  <c r="P21" i="39" s="1"/>
  <c r="P23" i="39" s="1"/>
  <c r="Q15" i="39"/>
  <c r="Q21" i="39" s="1"/>
  <c r="Q23" i="39" s="1"/>
  <c r="W15" i="39"/>
  <c r="W21" i="39" s="1"/>
  <c r="W23" i="39" s="1"/>
  <c r="S15" i="39"/>
  <c r="S21" i="39" s="1"/>
  <c r="S28" i="39" s="1"/>
  <c r="U15" i="39"/>
  <c r="U21" i="39" s="1"/>
  <c r="U23" i="39" s="1"/>
  <c r="N15" i="39"/>
  <c r="R28" i="41" l="1"/>
  <c r="R33" i="41"/>
  <c r="X10" i="39"/>
  <c r="T14" i="39"/>
  <c r="T10" i="39"/>
  <c r="X13" i="39"/>
  <c r="V11" i="39"/>
  <c r="T11" i="39"/>
  <c r="V13" i="39"/>
  <c r="U28" i="39"/>
  <c r="S23" i="39"/>
  <c r="W28" i="39"/>
  <c r="R15" i="39"/>
  <c r="R21" i="39" s="1"/>
  <c r="R28" i="39" s="1"/>
  <c r="T15" i="39" l="1"/>
  <c r="X15" i="39"/>
  <c r="V15" i="39"/>
  <c r="R23" i="39"/>
</calcChain>
</file>

<file path=xl/sharedStrings.xml><?xml version="1.0" encoding="utf-8"?>
<sst xmlns="http://schemas.openxmlformats.org/spreadsheetml/2006/main" count="2008" uniqueCount="142">
  <si>
    <t>Esfera</t>
  </si>
  <si>
    <t>GND</t>
  </si>
  <si>
    <t>Fonte</t>
  </si>
  <si>
    <t>Dotação Inicial</t>
  </si>
  <si>
    <t>Provisão</t>
  </si>
  <si>
    <t>Destaque</t>
  </si>
  <si>
    <t>Dotação Líquida</t>
  </si>
  <si>
    <t>Empenhado</t>
  </si>
  <si>
    <t>%</t>
  </si>
  <si>
    <t>Liquidado</t>
  </si>
  <si>
    <t>Pago</t>
  </si>
  <si>
    <t>F</t>
  </si>
  <si>
    <t>3</t>
  </si>
  <si>
    <t>1</t>
  </si>
  <si>
    <t>Unidade Orçamentária</t>
  </si>
  <si>
    <t>Função Governo</t>
  </si>
  <si>
    <t>Subfunção Governo</t>
  </si>
  <si>
    <t>Programa Governo</t>
  </si>
  <si>
    <t>Ação Governo</t>
  </si>
  <si>
    <t>Esfera Orçamentária</t>
  </si>
  <si>
    <t>Fonte SOF</t>
  </si>
  <si>
    <t>Fonte Recursos</t>
  </si>
  <si>
    <t>Item Informação</t>
  </si>
  <si>
    <t>Grupo Despesa</t>
  </si>
  <si>
    <t>28</t>
  </si>
  <si>
    <t>846</t>
  </si>
  <si>
    <t>0901</t>
  </si>
  <si>
    <t>OPERACOES ESPECIAIS: CUMPRIMENTO DE SENTENCAS JUDICIAIS</t>
  </si>
  <si>
    <t>00G5</t>
  </si>
  <si>
    <t>CONTRIBUICAO DA UNIAO, DE SUAS AUTARQUIAS E FUNDACOES PARA O</t>
  </si>
  <si>
    <t>2</t>
  </si>
  <si>
    <t>0625</t>
  </si>
  <si>
    <t>55901</t>
  </si>
  <si>
    <t>FUNDO NACIONAL DE ASSISTENCIA SOCIAL</t>
  </si>
  <si>
    <t>71103</t>
  </si>
  <si>
    <t>ENCARGOS FINANC.DA UNIAO-SENTENCAS JUDICIAIS</t>
  </si>
  <si>
    <t>PODER JUDICIÁRIO</t>
  </si>
  <si>
    <t>ÓRGÃO:</t>
  </si>
  <si>
    <t>UNIDADE:</t>
  </si>
  <si>
    <t>Data de referência:</t>
  </si>
  <si>
    <t xml:space="preserve"> RESOLUÇÃO 102 CNJ - ANEXO II - DOTAÇÃO E EXECUÇÃO ORÇAMENTÁRIA</t>
  </si>
  <si>
    <t>Classificação Orçamentária</t>
  </si>
  <si>
    <t>Créditos Adicionais</t>
  </si>
  <si>
    <t>Dotação Atualizada</t>
  </si>
  <si>
    <t>Contingenciado</t>
  </si>
  <si>
    <t>Movimentação Líquida de Créditos</t>
  </si>
  <si>
    <t>Execução</t>
  </si>
  <si>
    <t>Função e Subfunção</t>
  </si>
  <si>
    <t xml:space="preserve">Programática
(Programa, Ação e Subtítulo) </t>
  </si>
  <si>
    <t xml:space="preserve">Descrição </t>
  </si>
  <si>
    <t>Acréscimos</t>
  </si>
  <si>
    <t>Decréscimos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</si>
  <si>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</si>
  <si>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</si>
  <si>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</si>
  <si>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</si>
  <si>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</si>
  <si>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</si>
  <si>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</si>
  <si>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</si>
  <si>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</si>
  <si>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</si>
  <si>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</si>
  <si>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</si>
  <si>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</si>
  <si>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</si>
  <si>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</si>
  <si>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</si>
  <si>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</si>
  <si>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</si>
  <si>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</si>
  <si>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>JUSTIÇA FEDERAL</t>
  </si>
  <si>
    <t>090047 - TRF 3ª REGIÃO PRECATÓRIOS E REQUISITÓRIOS DE PEQUENO VALOR</t>
  </si>
  <si>
    <t>Páginas:</t>
  </si>
  <si>
    <t>SENTENCAS JUDICIAIS TRANSITADAS EM JULGADO DE PEQUENO VALOR</t>
  </si>
  <si>
    <t>DACO_ANEXOII_NOVO_FORMATO_UG_090047</t>
  </si>
  <si>
    <t>29</t>
  </si>
  <si>
    <t>31</t>
  </si>
  <si>
    <t>34</t>
  </si>
  <si>
    <t>DESPESAS EMPENHADAS (CONTROLE EMPENHO)</t>
  </si>
  <si>
    <t>DESPESAS LIQUIDADAS (CONTROLE EMPENHO)</t>
  </si>
  <si>
    <t>DESPESAS PAGAS (CONTROLE EMPENHO)</t>
  </si>
  <si>
    <t>16</t>
  </si>
  <si>
    <t>17</t>
  </si>
  <si>
    <t>PROVISAO CONCEDIDA</t>
  </si>
  <si>
    <t>DESTAQUE RECEBIDO</t>
  </si>
  <si>
    <t>Saldo - Moeda Origem (Item Informação)</t>
  </si>
  <si>
    <t>RECURSOS LIVRES DA SEGURIDADE SOCIAL</t>
  </si>
  <si>
    <t>1000</t>
  </si>
  <si>
    <t>RECURSOS LIVRES DA UNIAO</t>
  </si>
  <si>
    <t>33904</t>
  </si>
  <si>
    <t>FUNDO DO REGIME GERAL DA PREVIDENCIA SOCIAL</t>
  </si>
  <si>
    <t>SOMA-TOTAL</t>
  </si>
  <si>
    <t xml:space="preserve">          2. Nas colunas relativas à execução, não incluir as despesas referentes aos restos a pagar do ano anterior.</t>
  </si>
  <si>
    <t>RELATÓRIOS TESOURO:</t>
  </si>
  <si>
    <t>CONSULTAS SIAFI TELA PRETA:</t>
  </si>
  <si>
    <t>ROTINA CONOR</t>
  </si>
  <si>
    <t>DIFERENÇAS</t>
  </si>
  <si>
    <t>RELATÓRIO TESOURO</t>
  </si>
  <si>
    <t>DESP.EMP.</t>
  </si>
  <si>
    <t>DESP.LIQUID.</t>
  </si>
  <si>
    <t>DESP.PAGAS</t>
  </si>
  <si>
    <t>EMP.PAGOS</t>
  </si>
  <si>
    <t>EMP.LIQUID.</t>
  </si>
  <si>
    <t>EMP.EMIT.</t>
  </si>
  <si>
    <t>DESCENTR.LÍQUIDA</t>
  </si>
  <si>
    <t>PROV.REC.POR UG35/CONC.À UG47</t>
  </si>
  <si>
    <t>DESTAQ.REC.ENTID.PREC.À UG47</t>
  </si>
  <si>
    <t>Mês Lançamento: DEZ/2023</t>
  </si>
  <si>
    <t>verificar pit</t>
  </si>
  <si>
    <t>1001</t>
  </si>
  <si>
    <t>UG 090047</t>
  </si>
  <si>
    <t>Mês Lançamento: FEV/2024</t>
  </si>
  <si>
    <t>40901</t>
  </si>
  <si>
    <t>FUNDO DE AMPARO AO TRABALHADOR - FAT</t>
  </si>
  <si>
    <t>1049</t>
  </si>
  <si>
    <t>REC.PROP.UO PARA APLIC. EM SEGURIDADE SOCIAL</t>
  </si>
  <si>
    <t>0005</t>
  </si>
  <si>
    <t>SENTENCAS JUDICIAIS TRANSITADAS EM JULGADO (PRECATORIOS)</t>
  </si>
  <si>
    <t>5</t>
  </si>
  <si>
    <t>0EC7</t>
  </si>
  <si>
    <t>SENTENCAS JUDICIAIS TRANSITADAS EM JULGADO (PRECATORIOS RELA</t>
  </si>
  <si>
    <t>Mês Lançamento: MAR/2024</t>
  </si>
  <si>
    <t>Mês Lançamento: ABR/2024</t>
  </si>
  <si>
    <t xml:space="preserve"> __ SIAFI2024-CONTABIL-DEMONSTRA-CONRAZAO (CONSULTA RAZAO POR C. CONTABIL)_____</t>
  </si>
  <si>
    <t xml:space="preserve"> 20/05/24  12:46                                      USUARIO : LHATSUE        </t>
  </si>
  <si>
    <t xml:space="preserve">                                                      PAGINA  :     1          </t>
  </si>
  <si>
    <t xml:space="preserve"> UG EMITENTE     : 090029    - TRIBUNAL REGIONAL FEDERAL DA 3A.REGIAO          </t>
  </si>
  <si>
    <t xml:space="preserve"> GESTAO EMITENTE : 00001     - TESOURO NACIONAL                                </t>
  </si>
  <si>
    <t xml:space="preserve"> CONTA CONTABIL  : 622110000 - CREDITO DISPONIVEL                              </t>
  </si>
  <si>
    <t xml:space="preserve"> CONTA CORRENTE  : N 2 226292 1001000000 339091                                </t>
  </si>
  <si>
    <t xml:space="preserve">                                                                               </t>
  </si>
  <si>
    <t xml:space="preserve">                              SALDO ANTERIOR A 01ABR                     0,00  </t>
  </si>
  <si>
    <t xml:space="preserve">   DATA    UG  GESTAO NUMERO   EVENTO           MOVIMENTO                 SALDO</t>
  </si>
  <si>
    <t xml:space="preserve">   15Abr 090035 00001 NC000394 300063           16.863,94C           16.863,94C</t>
  </si>
  <si>
    <t>Mês Lançamento: MAI/2024</t>
  </si>
  <si>
    <t>Mês Lançamento: JUN/2024</t>
  </si>
  <si>
    <t>Mês Lançamento: JUL/2024</t>
  </si>
  <si>
    <t>RPV 090029</t>
  </si>
  <si>
    <t>Mês Lançamento: ago/2024</t>
  </si>
  <si>
    <t>Mês Lançamento: SET/2024</t>
  </si>
  <si>
    <t>** créedito enviado para 090029**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</si>
</sst>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43" formatCode="_-* #,##0.00_-;\-* #,##0.00_-;_-* &quot;-&quot;??_-;_-@_-"/>
    <numFmt numFmtId="164" formatCode="0.0%"/>
    <numFmt numFmtId="165" formatCode="General_)"/>
    <numFmt numFmtId="166" formatCode="_(* #,##0.00_);_(* \(#,##0.00\);_(* \-??_);_(@_)"/>
    <numFmt numFmtId="167" formatCode="_(* #,##0_);_(* \(#,##0\);_(* \-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  <numFmt numFmtId="181" formatCode="_(* #,##0_);_(* \(#,##0\);_(* &quot;-&quot;??_);_(@_)"/>
    <numFmt numFmtId="182" formatCode="[$-416]mmmm\-yy;@"/>
    <numFmt numFmtId="183" formatCode="#,##0.00_ ;[Red]\-#,##0.00\ "/>
    <numFmt numFmtId="184" formatCode="#,##0.00_);\(#,##0.00\)"/>
    <numFmt numFmtId="185" formatCode="_-* #,##0_-;\-* #,##0_-;_-* &quot;-&quot;??_-;_-@_-"/>
    <numFmt numFmtId="186" formatCode="#,##0.00_ ;\-#,##0.00\ "/>
  </numFmts>
  <fonts count="83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9"/>
      <color theme="3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0" tint="-0.34998626667073579"/>
      <name val="Arial"/>
      <family val="2"/>
    </font>
    <font>
      <sz val="10"/>
      <color theme="3"/>
      <name val="Arial"/>
      <family val="2"/>
    </font>
    <font>
      <sz val="10"/>
      <color theme="5" tint="-0.499984740745262"/>
      <name val="Arial"/>
      <family val="2"/>
    </font>
    <font>
      <sz val="10"/>
      <color theme="2" tint="-0.749992370372631"/>
      <name val="Arial"/>
      <family val="2"/>
    </font>
    <font>
      <sz val="9"/>
      <color theme="2" tint="-0.749992370372631"/>
      <name val="Arial"/>
      <family val="2"/>
    </font>
    <font>
      <b/>
      <sz val="10"/>
      <color theme="2" tint="-0.749992370372631"/>
      <name val="Arial"/>
      <family val="2"/>
    </font>
    <font>
      <b/>
      <sz val="9"/>
      <color theme="2" tint="-0.749992370372631"/>
      <name val="Arial"/>
      <family val="2"/>
    </font>
    <font>
      <sz val="8"/>
      <color rgb="FF000000"/>
      <name val="Calibri"/>
      <family val="2"/>
      <scheme val="minor"/>
    </font>
    <font>
      <sz val="10"/>
      <color rgb="FF000000"/>
      <name val="Arial"/>
      <family val="2"/>
    </font>
    <font>
      <b/>
      <sz val="16"/>
      <name val="Arial"/>
      <family val="2"/>
    </font>
    <font>
      <b/>
      <sz val="11"/>
      <color rgb="FFFF000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45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theme="0"/>
      </left>
      <right/>
      <top style="hair">
        <color theme="0"/>
      </top>
      <bottom style="hair">
        <color theme="0"/>
      </bottom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99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21" fillId="3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21" fillId="4" borderId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21" fillId="5" borderId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21" fillId="9" borderId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21" fillId="10" borderId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21" fillId="11" borderId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21" fillId="5" borderId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21" fillId="9" borderId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21" fillId="12" borderId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22" fillId="13" borderId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2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2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22" fillId="14" borderId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22" fillId="15" borderId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22" fillId="16" borderId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165" fontId="23" fillId="0" borderId="1"/>
    <xf numFmtId="0" fontId="10" fillId="3" borderId="0" applyNumberFormat="0" applyBorder="0" applyAlignment="0" applyProtection="0"/>
    <xf numFmtId="165" fontId="24" fillId="0" borderId="0">
      <alignment vertical="top"/>
    </xf>
    <xf numFmtId="165" fontId="25" fillId="0" borderId="0">
      <alignment horizontal="right"/>
    </xf>
    <xf numFmtId="165" fontId="25" fillId="0" borderId="0">
      <alignment horizontal="left"/>
    </xf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26" fillId="4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2" fontId="29" fillId="0" borderId="0">
      <protection locked="0"/>
    </xf>
    <xf numFmtId="2" fontId="30" fillId="0" borderId="0">
      <protection locked="0"/>
    </xf>
    <xf numFmtId="0" fontId="27" fillId="0" borderId="0"/>
    <xf numFmtId="0" fontId="28" fillId="0" borderId="0"/>
    <xf numFmtId="0" fontId="6" fillId="8" borderId="2" applyNumberFormat="0" applyAlignment="0" applyProtection="0"/>
    <xf numFmtId="0" fontId="6" fillId="8" borderId="2" applyNumberFormat="0" applyAlignment="0" applyProtection="0"/>
    <xf numFmtId="0" fontId="6" fillId="8" borderId="2" applyNumberFormat="0" applyAlignment="0" applyProtection="0"/>
    <xf numFmtId="0" fontId="32" fillId="8" borderId="2"/>
    <xf numFmtId="0" fontId="6" fillId="8" borderId="2" applyNumberFormat="0" applyAlignment="0" applyProtection="0"/>
    <xf numFmtId="0" fontId="6" fillId="8" borderId="2" applyNumberFormat="0" applyAlignment="0" applyProtection="0"/>
    <xf numFmtId="0" fontId="31" fillId="0" borderId="0">
      <alignment vertical="center"/>
    </xf>
    <xf numFmtId="0" fontId="7" fillId="21" borderId="3" applyNumberFormat="0" applyAlignment="0" applyProtection="0"/>
    <xf numFmtId="0" fontId="7" fillId="21" borderId="3" applyNumberFormat="0" applyAlignment="0" applyProtection="0"/>
    <xf numFmtId="0" fontId="33" fillId="21" borderId="3"/>
    <xf numFmtId="0" fontId="7" fillId="21" borderId="3" applyNumberFormat="0" applyAlignment="0" applyProtection="0"/>
    <xf numFmtId="0" fontId="7" fillId="21" borderId="3" applyNumberFormat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34" fillId="0" borderId="4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7" fillId="21" borderId="3" applyNumberFormat="0" applyAlignment="0" applyProtection="0"/>
    <xf numFmtId="4" fontId="21" fillId="0" borderId="0"/>
    <xf numFmtId="167" fontId="21" fillId="0" borderId="0"/>
    <xf numFmtId="166" fontId="2" fillId="0" borderId="0" applyBorder="0" applyAlignment="0" applyProtection="0"/>
    <xf numFmtId="166" fontId="2" fillId="0" borderId="0" applyBorder="0" applyAlignment="0" applyProtection="0"/>
    <xf numFmtId="40" fontId="21" fillId="0" borderId="0"/>
    <xf numFmtId="3" fontId="21" fillId="0" borderId="0"/>
    <xf numFmtId="0" fontId="21" fillId="0" borderId="0"/>
    <xf numFmtId="0" fontId="21" fillId="0" borderId="0"/>
    <xf numFmtId="168" fontId="21" fillId="0" borderId="0"/>
    <xf numFmtId="0" fontId="21" fillId="0" borderId="0"/>
    <xf numFmtId="0" fontId="21" fillId="0" borderId="0"/>
    <xf numFmtId="169" fontId="21" fillId="0" borderId="0"/>
    <xf numFmtId="170" fontId="21" fillId="0" borderId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22" fillId="17" borderId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22" fillId="18" borderId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22" fillId="19" borderId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22" fillId="14" borderId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22" fillId="15" borderId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22" fillId="20" borderId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8" borderId="2" applyNumberFormat="0" applyAlignment="0" applyProtection="0"/>
    <xf numFmtId="171" fontId="2" fillId="0" borderId="0" applyFill="0" applyBorder="0" applyAlignment="0" applyProtection="0"/>
    <xf numFmtId="0" fontId="2" fillId="0" borderId="0" applyFill="0" applyBorder="0" applyAlignment="0" applyProtection="0"/>
    <xf numFmtId="171" fontId="2" fillId="0" borderId="0" applyFill="0" applyBorder="0" applyAlignment="0" applyProtection="0"/>
    <xf numFmtId="0" fontId="14" fillId="0" borderId="0" applyNumberFormat="0" applyFill="0" applyBorder="0" applyAlignment="0" applyProtection="0"/>
    <xf numFmtId="0" fontId="35" fillId="0" borderId="5">
      <alignment horizontal="center"/>
    </xf>
    <xf numFmtId="2" fontId="21" fillId="0" borderId="0"/>
    <xf numFmtId="2" fontId="21" fillId="0" borderId="0"/>
    <xf numFmtId="0" fontId="36" fillId="0" borderId="0">
      <alignment horizontal="left"/>
    </xf>
    <xf numFmtId="0" fontId="5" fillId="4" borderId="0" applyNumberFormat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37" fillId="3" borderId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38" fillId="0" borderId="0"/>
    <xf numFmtId="0" fontId="9" fillId="7" borderId="2" applyNumberFormat="0" applyAlignment="0" applyProtection="0"/>
    <xf numFmtId="0" fontId="35" fillId="0" borderId="9">
      <alignment horizontal="center"/>
    </xf>
    <xf numFmtId="0" fontId="39" fillId="0" borderId="10">
      <alignment horizontal="center"/>
    </xf>
    <xf numFmtId="172" fontId="21" fillId="0" borderId="0"/>
    <xf numFmtId="0" fontId="8" fillId="0" borderId="4" applyNumberFormat="0" applyFill="0" applyAlignment="0" applyProtection="0"/>
    <xf numFmtId="166" fontId="21" fillId="0" borderId="0"/>
    <xf numFmtId="173" fontId="2" fillId="0" borderId="0" applyFill="0" applyBorder="0" applyAlignment="0" applyProtection="0"/>
    <xf numFmtId="168" fontId="21" fillId="0" borderId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40" fillId="22" borderId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7" fillId="0" borderId="0"/>
    <xf numFmtId="0" fontId="57" fillId="0" borderId="0"/>
    <xf numFmtId="0" fontId="2" fillId="0" borderId="0"/>
    <xf numFmtId="0" fontId="2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6" fillId="0" borderId="0"/>
    <xf numFmtId="0" fontId="2" fillId="0" borderId="0"/>
    <xf numFmtId="0" fontId="3" fillId="0" borderId="0"/>
    <xf numFmtId="0" fontId="3" fillId="0" borderId="0"/>
    <xf numFmtId="0" fontId="21" fillId="0" borderId="0"/>
    <xf numFmtId="0" fontId="2" fillId="0" borderId="0"/>
    <xf numFmtId="0" fontId="2" fillId="0" borderId="0"/>
    <xf numFmtId="0" fontId="41" fillId="0" borderId="0"/>
    <xf numFmtId="0" fontId="41" fillId="0" borderId="0"/>
    <xf numFmtId="0" fontId="2" fillId="0" borderId="0"/>
    <xf numFmtId="0" fontId="2" fillId="0" borderId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12" fillId="8" borderId="12" applyNumberFormat="0" applyAlignment="0" applyProtection="0"/>
    <xf numFmtId="10" fontId="21" fillId="0" borderId="0"/>
    <xf numFmtId="174" fontId="29" fillId="0" borderId="0">
      <protection locked="0"/>
    </xf>
    <xf numFmtId="175" fontId="29" fillId="0" borderId="0">
      <protection locked="0"/>
    </xf>
    <xf numFmtId="9" fontId="2" fillId="0" borderId="0" applyFill="0" applyBorder="0" applyAlignment="0" applyProtection="0"/>
    <xf numFmtId="9" fontId="2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1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1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25" fillId="0" borderId="0"/>
    <xf numFmtId="0" fontId="12" fillId="8" borderId="12" applyNumberFormat="0" applyAlignment="0" applyProtection="0"/>
    <xf numFmtId="0" fontId="12" fillId="8" borderId="12" applyNumberFormat="0" applyAlignment="0" applyProtection="0"/>
    <xf numFmtId="0" fontId="42" fillId="8" borderId="12"/>
    <xf numFmtId="0" fontId="12" fillId="8" borderId="12" applyNumberFormat="0" applyAlignment="0" applyProtection="0"/>
    <xf numFmtId="0" fontId="12" fillId="8" borderId="12" applyNumberFormat="0" applyAlignment="0" applyProtection="0"/>
    <xf numFmtId="38" fontId="21" fillId="0" borderId="0"/>
    <xf numFmtId="38" fontId="43" fillId="0" borderId="13"/>
    <xf numFmtId="176" fontId="41" fillId="0" borderId="0">
      <protection locked="0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1" fillId="0" borderId="0"/>
    <xf numFmtId="177" fontId="2" fillId="0" borderId="0" applyFill="0" applyBorder="0" applyAlignment="0" applyProtection="0"/>
    <xf numFmtId="166" fontId="2" fillId="0" borderId="0"/>
    <xf numFmtId="0" fontId="2" fillId="0" borderId="0"/>
    <xf numFmtId="166" fontId="2" fillId="0" borderId="0"/>
    <xf numFmtId="166" fontId="41" fillId="0" borderId="0"/>
    <xf numFmtId="166" fontId="2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4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5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78" fontId="21" fillId="0" borderId="0"/>
    <xf numFmtId="179" fontId="21" fillId="0" borderId="0"/>
    <xf numFmtId="0" fontId="15" fillId="0" borderId="0" applyNumberFormat="0" applyFill="0" applyBorder="0" applyAlignment="0" applyProtection="0"/>
    <xf numFmtId="0" fontId="46" fillId="0" borderId="14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50" fillId="0" borderId="6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5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52" fillId="0" borderId="7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53" fillId="0" borderId="8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3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4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8" fillId="0" borderId="15"/>
    <xf numFmtId="2" fontId="47" fillId="0" borderId="0">
      <protection locked="0"/>
    </xf>
    <xf numFmtId="2" fontId="47" fillId="0" borderId="0">
      <protection locked="0"/>
    </xf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49" fillId="0" borderId="16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175" fontId="29" fillId="0" borderId="0">
      <protection locked="0"/>
    </xf>
    <xf numFmtId="180" fontId="29" fillId="0" borderId="0">
      <protection locked="0"/>
    </xf>
    <xf numFmtId="0" fontId="41" fillId="0" borderId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2" fillId="0" borderId="0" applyFill="0" applyBorder="0" applyAlignment="0" applyProtection="0"/>
    <xf numFmtId="177" fontId="2" fillId="0" borderId="0" applyFill="0" applyBorder="0" applyAlignment="0" applyProtection="0"/>
    <xf numFmtId="166" fontId="2" fillId="0" borderId="0" applyFill="0" applyBorder="0" applyAlignment="0" applyProtection="0"/>
    <xf numFmtId="177" fontId="2" fillId="0" borderId="0" applyFill="0" applyBorder="0" applyAlignment="0" applyProtection="0"/>
    <xf numFmtId="43" fontId="2" fillId="0" borderId="0" applyFont="0" applyFill="0" applyBorder="0" applyAlignment="0" applyProtection="0"/>
    <xf numFmtId="3" fontId="21" fillId="0" borderId="0"/>
    <xf numFmtId="0" fontId="13" fillId="0" borderId="0" applyNumberFormat="0" applyFill="0" applyBorder="0" applyAlignment="0" applyProtection="0"/>
    <xf numFmtId="0" fontId="60" fillId="0" borderId="0"/>
    <xf numFmtId="0" fontId="61" fillId="0" borderId="0"/>
    <xf numFmtId="0" fontId="62" fillId="0" borderId="0"/>
    <xf numFmtId="0" fontId="63" fillId="0" borderId="0"/>
    <xf numFmtId="0" fontId="64" fillId="0" borderId="0"/>
    <xf numFmtId="0" fontId="65" fillId="0" borderId="0"/>
    <xf numFmtId="0" fontId="67" fillId="0" borderId="0"/>
    <xf numFmtId="9" fontId="68" fillId="0" borderId="0" applyFont="0" applyFill="0" applyBorder="0" applyAlignment="0" applyProtection="0"/>
    <xf numFmtId="0" fontId="80" fillId="0" borderId="0"/>
    <xf numFmtId="0" fontId="80" fillId="0" borderId="0"/>
  </cellStyleXfs>
  <cellXfs count="188">
    <xf numFmtId="0" fontId="0" fillId="0" borderId="0" xfId="0"/>
    <xf numFmtId="0" fontId="58" fillId="0" borderId="0" xfId="0" applyFont="1" applyBorder="1"/>
    <xf numFmtId="0" fontId="55" fillId="0" borderId="0" xfId="0" applyFont="1" applyBorder="1"/>
    <xf numFmtId="0" fontId="55" fillId="0" borderId="0" xfId="0" applyFont="1" applyBorder="1" applyAlignment="1">
      <alignment horizontal="center"/>
    </xf>
    <xf numFmtId="0" fontId="55" fillId="0" borderId="0" xfId="0" applyFont="1"/>
    <xf numFmtId="0" fontId="59" fillId="0" borderId="0" xfId="0" applyFont="1" applyBorder="1"/>
    <xf numFmtId="4" fontId="55" fillId="0" borderId="0" xfId="0" applyNumberFormat="1" applyFont="1" applyBorder="1"/>
    <xf numFmtId="0" fontId="55" fillId="0" borderId="0" xfId="0" applyFont="1" applyBorder="1" applyAlignment="1">
      <alignment vertical="center"/>
    </xf>
    <xf numFmtId="164" fontId="55" fillId="0" borderId="0" xfId="265" applyNumberFormat="1" applyFont="1" applyBorder="1" applyAlignment="1">
      <alignment horizontal="center" vertical="center"/>
    </xf>
    <xf numFmtId="0" fontId="1" fillId="0" borderId="0" xfId="0" applyFont="1" applyAlignment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164" fontId="1" fillId="0" borderId="0" xfId="265" applyNumberFormat="1" applyFont="1" applyBorder="1" applyAlignment="1">
      <alignment horizontal="center"/>
    </xf>
    <xf numFmtId="0" fontId="1" fillId="0" borderId="0" xfId="0" applyFont="1"/>
    <xf numFmtId="0" fontId="58" fillId="0" borderId="0" xfId="0" applyFont="1" applyAlignment="1"/>
    <xf numFmtId="182" fontId="1" fillId="0" borderId="0" xfId="0" applyNumberFormat="1" applyFont="1" applyAlignment="1">
      <alignment horizontal="left"/>
    </xf>
    <xf numFmtId="182" fontId="1" fillId="0" borderId="0" xfId="0" applyNumberFormat="1" applyFont="1"/>
    <xf numFmtId="0" fontId="66" fillId="0" borderId="18" xfId="243" applyFont="1" applyFill="1" applyBorder="1" applyAlignment="1">
      <alignment horizontal="center" vertical="center" wrapText="1"/>
    </xf>
    <xf numFmtId="164" fontId="66" fillId="0" borderId="19" xfId="268" applyNumberFormat="1" applyFont="1" applyFill="1" applyBorder="1" applyAlignment="1">
      <alignment horizontal="center" vertical="center" wrapText="1"/>
    </xf>
    <xf numFmtId="164" fontId="66" fillId="0" borderId="20" xfId="268" applyNumberFormat="1" applyFont="1" applyFill="1" applyBorder="1" applyAlignment="1">
      <alignment horizontal="center" vertical="center" wrapText="1"/>
    </xf>
    <xf numFmtId="181" fontId="66" fillId="0" borderId="20" xfId="381" applyNumberFormat="1" applyFont="1" applyFill="1" applyBorder="1" applyAlignment="1">
      <alignment horizontal="center" vertical="center" wrapText="1"/>
    </xf>
    <xf numFmtId="0" fontId="66" fillId="0" borderId="23" xfId="243" applyFont="1" applyFill="1" applyBorder="1" applyAlignment="1">
      <alignment horizontal="center" vertical="center" wrapText="1"/>
    </xf>
    <xf numFmtId="0" fontId="66" fillId="0" borderId="24" xfId="243" applyFont="1" applyFill="1" applyBorder="1" applyAlignment="1">
      <alignment horizontal="center" vertical="center" wrapText="1"/>
    </xf>
    <xf numFmtId="164" fontId="66" fillId="0" borderId="25" xfId="268" applyNumberFormat="1" applyFont="1" applyFill="1" applyBorder="1" applyAlignment="1">
      <alignment horizontal="center" vertical="center" wrapText="1"/>
    </xf>
    <xf numFmtId="181" fontId="66" fillId="0" borderId="24" xfId="381" applyNumberFormat="1" applyFont="1" applyFill="1" applyBorder="1" applyAlignment="1">
      <alignment horizontal="center" vertical="center" wrapText="1"/>
    </xf>
    <xf numFmtId="0" fontId="1" fillId="0" borderId="37" xfId="243" applyNumberFormat="1" applyFont="1" applyFill="1" applyBorder="1" applyAlignment="1">
      <alignment horizontal="center" vertical="center" wrapText="1"/>
    </xf>
    <xf numFmtId="0" fontId="1" fillId="0" borderId="37" xfId="243" applyNumberFormat="1" applyFont="1" applyFill="1" applyBorder="1" applyAlignment="1">
      <alignment horizontal="left" vertical="center" wrapText="1"/>
    </xf>
    <xf numFmtId="0" fontId="1" fillId="0" borderId="38" xfId="243" applyNumberFormat="1" applyFont="1" applyFill="1" applyBorder="1" applyAlignment="1">
      <alignment horizontal="left" vertical="center" wrapText="1"/>
    </xf>
    <xf numFmtId="43" fontId="66" fillId="0" borderId="26" xfId="381" applyNumberFormat="1" applyFont="1" applyBorder="1" applyAlignment="1">
      <alignment horizontal="right" vertical="center"/>
    </xf>
    <xf numFmtId="43" fontId="66" fillId="0" borderId="27" xfId="381" applyNumberFormat="1" applyFont="1" applyBorder="1" applyAlignment="1">
      <alignment horizontal="right" vertical="center"/>
    </xf>
    <xf numFmtId="0" fontId="1" fillId="0" borderId="0" xfId="0" applyNumberFormat="1" applyFont="1"/>
    <xf numFmtId="181" fontId="66" fillId="0" borderId="28" xfId="381" applyNumberFormat="1" applyFont="1" applyFill="1" applyBorder="1" applyAlignment="1">
      <alignment horizontal="center" vertical="center" wrapText="1"/>
    </xf>
    <xf numFmtId="181" fontId="1" fillId="0" borderId="28" xfId="381" applyNumberFormat="1" applyFont="1" applyFill="1" applyBorder="1" applyAlignment="1">
      <alignment horizontal="right" vertical="center" wrapText="1"/>
    </xf>
    <xf numFmtId="164" fontId="1" fillId="0" borderId="28" xfId="268" applyNumberFormat="1" applyFont="1" applyBorder="1" applyAlignment="1">
      <alignment horizontal="right" vertical="center"/>
    </xf>
    <xf numFmtId="43" fontId="1" fillId="0" borderId="0" xfId="380" applyFont="1" applyBorder="1"/>
    <xf numFmtId="183" fontId="55" fillId="0" borderId="0" xfId="0" applyNumberFormat="1" applyFont="1"/>
    <xf numFmtId="185" fontId="1" fillId="0" borderId="26" xfId="381" applyNumberFormat="1" applyFont="1" applyBorder="1" applyAlignment="1">
      <alignment horizontal="right" vertical="center"/>
    </xf>
    <xf numFmtId="164" fontId="1" fillId="0" borderId="26" xfId="396" applyNumberFormat="1" applyFont="1" applyBorder="1" applyAlignment="1">
      <alignment horizontal="right" vertical="center"/>
    </xf>
    <xf numFmtId="164" fontId="1" fillId="0" borderId="28" xfId="396" applyNumberFormat="1" applyFont="1" applyBorder="1" applyAlignment="1">
      <alignment horizontal="right" vertical="center"/>
    </xf>
    <xf numFmtId="0" fontId="1" fillId="0" borderId="0" xfId="0" applyFont="1" applyFill="1" applyBorder="1"/>
    <xf numFmtId="43" fontId="1" fillId="0" borderId="0" xfId="380" applyFont="1" applyFill="1" applyBorder="1"/>
    <xf numFmtId="0" fontId="55" fillId="0" borderId="0" xfId="0" applyFont="1" applyFill="1" applyBorder="1" applyAlignment="1">
      <alignment vertical="center"/>
    </xf>
    <xf numFmtId="43" fontId="55" fillId="0" borderId="0" xfId="380" applyFont="1" applyFill="1" applyBorder="1" applyAlignment="1">
      <alignment vertical="center"/>
    </xf>
    <xf numFmtId="0" fontId="69" fillId="0" borderId="0" xfId="0" applyFont="1"/>
    <xf numFmtId="4" fontId="69" fillId="0" borderId="0" xfId="0" applyNumberFormat="1" applyFont="1"/>
    <xf numFmtId="184" fontId="70" fillId="0" borderId="0" xfId="0" applyNumberFormat="1" applyFont="1" applyAlignment="1"/>
    <xf numFmtId="184" fontId="71" fillId="0" borderId="0" xfId="0" applyNumberFormat="1" applyFont="1"/>
    <xf numFmtId="0" fontId="72" fillId="0" borderId="0" xfId="0" applyFont="1"/>
    <xf numFmtId="0" fontId="73" fillId="0" borderId="0" xfId="0" applyFont="1"/>
    <xf numFmtId="0" fontId="1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43" fontId="1" fillId="0" borderId="0" xfId="380" quotePrefix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64" fontId="1" fillId="0" borderId="0" xfId="265" applyNumberFormat="1" applyFont="1" applyBorder="1" applyAlignment="1">
      <alignment horizontal="center" vertical="center"/>
    </xf>
    <xf numFmtId="0" fontId="1" fillId="0" borderId="0" xfId="0" quotePrefix="1" applyFont="1" applyFill="1" applyBorder="1" applyAlignment="1">
      <alignment horizontal="center" vertical="center"/>
    </xf>
    <xf numFmtId="4" fontId="1" fillId="0" borderId="0" xfId="228" applyNumberFormat="1" applyFont="1" applyFill="1" applyAlignment="1">
      <alignment horizontal="right" vertical="center"/>
    </xf>
    <xf numFmtId="183" fontId="1" fillId="0" borderId="0" xfId="228" applyNumberFormat="1" applyFont="1" applyFill="1" applyAlignment="1">
      <alignment vertical="center"/>
    </xf>
    <xf numFmtId="183" fontId="1" fillId="0" borderId="0" xfId="267" applyNumberFormat="1" applyFont="1" applyFill="1" applyAlignment="1">
      <alignment vertical="center"/>
    </xf>
    <xf numFmtId="0" fontId="1" fillId="0" borderId="0" xfId="228" applyFont="1" applyAlignment="1">
      <alignment vertical="center"/>
    </xf>
    <xf numFmtId="0" fontId="1" fillId="0" borderId="0" xfId="0" applyFont="1" applyAlignment="1">
      <alignment vertical="center"/>
    </xf>
    <xf numFmtId="4" fontId="1" fillId="0" borderId="0" xfId="228" quotePrefix="1" applyNumberFormat="1" applyFont="1" applyFill="1" applyAlignment="1">
      <alignment horizontal="right" vertical="center"/>
    </xf>
    <xf numFmtId="183" fontId="1" fillId="0" borderId="0" xfId="380" applyNumberFormat="1" applyFont="1" applyFill="1" applyAlignment="1">
      <alignment vertical="center"/>
    </xf>
    <xf numFmtId="183" fontId="1" fillId="0" borderId="0" xfId="228" applyNumberFormat="1" applyFont="1" applyFill="1" applyBorder="1" applyAlignment="1">
      <alignment vertical="center"/>
    </xf>
    <xf numFmtId="4" fontId="1" fillId="0" borderId="0" xfId="228" applyNumberFormat="1" applyFont="1" applyFill="1" applyAlignment="1">
      <alignment horizontal="center" vertical="center"/>
    </xf>
    <xf numFmtId="183" fontId="1" fillId="0" borderId="0" xfId="228" applyNumberFormat="1" applyFont="1" applyFill="1" applyBorder="1" applyAlignment="1">
      <alignment horizontal="center" vertical="center"/>
    </xf>
    <xf numFmtId="183" fontId="1" fillId="0" borderId="0" xfId="228" applyNumberFormat="1" applyFont="1" applyFill="1" applyAlignment="1">
      <alignment horizontal="center" vertical="center"/>
    </xf>
    <xf numFmtId="183" fontId="1" fillId="0" borderId="0" xfId="228" applyNumberFormat="1" applyFont="1" applyFill="1" applyAlignment="1">
      <alignment vertical="center" shrinkToFit="1"/>
    </xf>
    <xf numFmtId="183" fontId="1" fillId="0" borderId="0" xfId="0" applyNumberFormat="1" applyFont="1" applyFill="1" applyAlignment="1">
      <alignment vertical="center"/>
    </xf>
    <xf numFmtId="40" fontId="1" fillId="0" borderId="0" xfId="0" quotePrefix="1" applyNumberFormat="1" applyFont="1" applyFill="1" applyAlignment="1">
      <alignment horizontal="right" vertical="center"/>
    </xf>
    <xf numFmtId="183" fontId="1" fillId="0" borderId="0" xfId="0" applyNumberFormat="1" applyFont="1" applyAlignment="1">
      <alignment vertical="center"/>
    </xf>
    <xf numFmtId="40" fontId="1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74" fillId="0" borderId="0" xfId="0" applyFont="1" applyBorder="1" applyAlignment="1">
      <alignment vertical="center"/>
    </xf>
    <xf numFmtId="0" fontId="74" fillId="0" borderId="0" xfId="0" applyFont="1" applyAlignment="1">
      <alignment vertical="center"/>
    </xf>
    <xf numFmtId="183" fontId="1" fillId="0" borderId="0" xfId="0" applyNumberFormat="1" applyFont="1"/>
    <xf numFmtId="0" fontId="75" fillId="0" borderId="0" xfId="0" applyFont="1" applyAlignment="1">
      <alignment vertical="center"/>
    </xf>
    <xf numFmtId="0" fontId="75" fillId="0" borderId="0" xfId="0" applyFont="1" applyFill="1" applyAlignment="1">
      <alignment horizontal="left" vertical="center"/>
    </xf>
    <xf numFmtId="0" fontId="75" fillId="0" borderId="0" xfId="0" applyFont="1" applyFill="1" applyBorder="1" applyAlignment="1">
      <alignment horizontal="left" vertical="center"/>
    </xf>
    <xf numFmtId="0" fontId="75" fillId="0" borderId="0" xfId="0" applyFont="1" applyBorder="1" applyAlignment="1">
      <alignment vertical="center"/>
    </xf>
    <xf numFmtId="0" fontId="75" fillId="0" borderId="0" xfId="0" applyFont="1"/>
    <xf numFmtId="0" fontId="76" fillId="0" borderId="0" xfId="0" applyFont="1"/>
    <xf numFmtId="0" fontId="77" fillId="0" borderId="0" xfId="0" applyFont="1"/>
    <xf numFmtId="0" fontId="78" fillId="0" borderId="0" xfId="0" applyFont="1"/>
    <xf numFmtId="0" fontId="77" fillId="0" borderId="0" xfId="0" applyFont="1" applyAlignment="1">
      <alignment horizontal="right"/>
    </xf>
    <xf numFmtId="0" fontId="77" fillId="0" borderId="0" xfId="0" applyFont="1" applyAlignment="1">
      <alignment horizontal="center"/>
    </xf>
    <xf numFmtId="0" fontId="77" fillId="0" borderId="0" xfId="0" applyFont="1" applyFill="1" applyAlignment="1">
      <alignment horizontal="left" vertical="center"/>
    </xf>
    <xf numFmtId="4" fontId="1" fillId="0" borderId="0" xfId="0" applyNumberFormat="1" applyFont="1" applyBorder="1"/>
    <xf numFmtId="43" fontId="1" fillId="0" borderId="0" xfId="380" applyFont="1" applyAlignment="1">
      <alignment horizontal="left"/>
    </xf>
    <xf numFmtId="0" fontId="73" fillId="0" borderId="0" xfId="0" applyFont="1" applyAlignment="1">
      <alignment horizontal="left" vertical="center"/>
    </xf>
    <xf numFmtId="4" fontId="1" fillId="0" borderId="41" xfId="228" applyNumberFormat="1" applyFont="1" applyFill="1" applyBorder="1" applyAlignment="1">
      <alignment horizontal="right" vertical="center"/>
    </xf>
    <xf numFmtId="183" fontId="1" fillId="0" borderId="42" xfId="228" applyNumberFormat="1" applyFont="1" applyFill="1" applyBorder="1" applyAlignment="1">
      <alignment vertical="center"/>
    </xf>
    <xf numFmtId="183" fontId="1" fillId="0" borderId="43" xfId="228" applyNumberFormat="1" applyFont="1" applyFill="1" applyBorder="1" applyAlignment="1">
      <alignment vertical="center"/>
    </xf>
    <xf numFmtId="40" fontId="1" fillId="0" borderId="41" xfId="0" applyNumberFormat="1" applyFont="1" applyFill="1" applyBorder="1" applyAlignment="1">
      <alignment horizontal="right" vertical="center"/>
    </xf>
    <xf numFmtId="183" fontId="1" fillId="0" borderId="42" xfId="0" applyNumberFormat="1" applyFont="1" applyFill="1" applyBorder="1" applyAlignment="1">
      <alignment vertical="center"/>
    </xf>
    <xf numFmtId="183" fontId="1" fillId="0" borderId="42" xfId="0" applyNumberFormat="1" applyFont="1" applyBorder="1" applyAlignment="1">
      <alignment vertical="center"/>
    </xf>
    <xf numFmtId="183" fontId="1" fillId="0" borderId="43" xfId="0" applyNumberFormat="1" applyFont="1" applyBorder="1" applyAlignment="1">
      <alignment vertical="center"/>
    </xf>
    <xf numFmtId="186" fontId="1" fillId="0" borderId="0" xfId="0" applyNumberFormat="1" applyFont="1"/>
    <xf numFmtId="0" fontId="66" fillId="0" borderId="21" xfId="243" applyFont="1" applyFill="1" applyBorder="1" applyAlignment="1">
      <alignment horizontal="center" vertical="center" wrapText="1"/>
    </xf>
    <xf numFmtId="0" fontId="66" fillId="0" borderId="17" xfId="243" applyFont="1" applyFill="1" applyBorder="1" applyAlignment="1">
      <alignment horizontal="center" vertical="center" wrapText="1"/>
    </xf>
    <xf numFmtId="0" fontId="66" fillId="0" borderId="19" xfId="243" applyFont="1" applyFill="1" applyBorder="1" applyAlignment="1">
      <alignment horizontal="center" vertical="center" wrapText="1"/>
    </xf>
    <xf numFmtId="0" fontId="70" fillId="0" borderId="0" xfId="0" applyFont="1"/>
    <xf numFmtId="14" fontId="77" fillId="0" borderId="0" xfId="0" applyNumberFormat="1" applyFont="1"/>
    <xf numFmtId="20" fontId="77" fillId="0" borderId="0" xfId="0" applyNumberFormat="1" applyFont="1"/>
    <xf numFmtId="43" fontId="77" fillId="0" borderId="0" xfId="380" applyFont="1"/>
    <xf numFmtId="0" fontId="70" fillId="0" borderId="0" xfId="0" applyFont="1"/>
    <xf numFmtId="43" fontId="55" fillId="0" borderId="0" xfId="380" applyFont="1"/>
    <xf numFmtId="43" fontId="70" fillId="0" borderId="0" xfId="380" applyFont="1"/>
    <xf numFmtId="0" fontId="70" fillId="0" borderId="0" xfId="0" applyFont="1" applyAlignment="1">
      <alignment horizontal="center"/>
    </xf>
    <xf numFmtId="43" fontId="70" fillId="0" borderId="0" xfId="380" applyFont="1" applyAlignment="1">
      <alignment horizontal="center"/>
    </xf>
    <xf numFmtId="43" fontId="70" fillId="0" borderId="0" xfId="380" applyFont="1" applyAlignment="1"/>
    <xf numFmtId="43" fontId="55" fillId="0" borderId="0" xfId="0" applyNumberFormat="1" applyFont="1"/>
    <xf numFmtId="0" fontId="66" fillId="0" borderId="17" xfId="243" applyFont="1" applyFill="1" applyBorder="1" applyAlignment="1">
      <alignment horizontal="center" vertical="center" wrapText="1"/>
    </xf>
    <xf numFmtId="0" fontId="66" fillId="0" borderId="19" xfId="243" applyFont="1" applyFill="1" applyBorder="1" applyAlignment="1">
      <alignment horizontal="center" vertical="center" wrapText="1"/>
    </xf>
    <xf numFmtId="0" fontId="66" fillId="0" borderId="21" xfId="243" applyFont="1" applyFill="1" applyBorder="1" applyAlignment="1">
      <alignment horizontal="center" vertical="center" wrapText="1"/>
    </xf>
    <xf numFmtId="0" fontId="70" fillId="0" borderId="0" xfId="0" applyFont="1" applyAlignment="1"/>
    <xf numFmtId="0" fontId="79" fillId="0" borderId="0" xfId="0" applyFont="1"/>
    <xf numFmtId="0" fontId="70" fillId="0" borderId="44" xfId="0" applyFont="1" applyBorder="1"/>
    <xf numFmtId="0" fontId="71" fillId="0" borderId="44" xfId="0" applyFont="1" applyBorder="1"/>
    <xf numFmtId="0" fontId="79" fillId="0" borderId="44" xfId="0" applyFont="1" applyBorder="1"/>
    <xf numFmtId="184" fontId="79" fillId="0" borderId="44" xfId="0" applyNumberFormat="1" applyFont="1" applyBorder="1" applyAlignment="1"/>
    <xf numFmtId="184" fontId="71" fillId="0" borderId="0" xfId="0" applyNumberFormat="1" applyFont="1" applyAlignment="1"/>
    <xf numFmtId="186" fontId="1" fillId="0" borderId="42" xfId="228" applyNumberFormat="1" applyFont="1" applyFill="1" applyBorder="1" applyAlignment="1">
      <alignment vertical="center"/>
    </xf>
    <xf numFmtId="0" fontId="66" fillId="0" borderId="21" xfId="243" applyFont="1" applyFill="1" applyBorder="1" applyAlignment="1">
      <alignment horizontal="center" vertical="center" wrapText="1"/>
    </xf>
    <xf numFmtId="0" fontId="66" fillId="0" borderId="17" xfId="243" applyFont="1" applyFill="1" applyBorder="1" applyAlignment="1">
      <alignment horizontal="center" vertical="center" wrapText="1"/>
    </xf>
    <xf numFmtId="0" fontId="66" fillId="0" borderId="19" xfId="243" applyFont="1" applyFill="1" applyBorder="1" applyAlignment="1">
      <alignment horizontal="center" vertical="center" wrapText="1"/>
    </xf>
    <xf numFmtId="0" fontId="70" fillId="0" borderId="0" xfId="0" applyFont="1" applyFill="1" applyBorder="1" applyAlignment="1">
      <alignment vertical="center"/>
    </xf>
    <xf numFmtId="43" fontId="70" fillId="0" borderId="0" xfId="380" quotePrefix="1" applyFont="1" applyFill="1" applyBorder="1" applyAlignment="1">
      <alignment horizontal="center" vertical="center"/>
    </xf>
    <xf numFmtId="0" fontId="70" fillId="0" borderId="0" xfId="0" applyFont="1" applyFill="1" applyBorder="1" applyAlignment="1">
      <alignment horizontal="center" vertical="center"/>
    </xf>
    <xf numFmtId="0" fontId="70" fillId="0" borderId="0" xfId="0" applyFont="1" applyBorder="1" applyAlignment="1">
      <alignment horizontal="center" vertical="center"/>
    </xf>
    <xf numFmtId="164" fontId="70" fillId="0" borderId="0" xfId="265" applyNumberFormat="1" applyFont="1" applyBorder="1" applyAlignment="1">
      <alignment horizontal="center" vertical="center"/>
    </xf>
    <xf numFmtId="0" fontId="70" fillId="0" borderId="0" xfId="0" quotePrefix="1" applyFont="1" applyFill="1" applyBorder="1" applyAlignment="1">
      <alignment horizontal="center" vertical="center"/>
    </xf>
    <xf numFmtId="4" fontId="70" fillId="0" borderId="0" xfId="228" applyNumberFormat="1" applyFont="1" applyFill="1" applyAlignment="1">
      <alignment horizontal="right" vertical="center"/>
    </xf>
    <xf numFmtId="4" fontId="70" fillId="0" borderId="0" xfId="228" quotePrefix="1" applyNumberFormat="1" applyFont="1" applyFill="1" applyAlignment="1">
      <alignment horizontal="right" vertical="center"/>
    </xf>
    <xf numFmtId="4" fontId="70" fillId="0" borderId="41" xfId="228" applyNumberFormat="1" applyFont="1" applyFill="1" applyBorder="1" applyAlignment="1">
      <alignment horizontal="right" vertical="center"/>
    </xf>
    <xf numFmtId="4" fontId="70" fillId="0" borderId="0" xfId="228" applyNumberFormat="1" applyFont="1" applyFill="1" applyAlignment="1">
      <alignment horizontal="center" vertical="center"/>
    </xf>
    <xf numFmtId="183" fontId="70" fillId="0" borderId="0" xfId="228" applyNumberFormat="1" applyFont="1" applyFill="1" applyBorder="1" applyAlignment="1">
      <alignment horizontal="center" vertical="center"/>
    </xf>
    <xf numFmtId="183" fontId="70" fillId="0" borderId="0" xfId="228" applyNumberFormat="1" applyFont="1" applyFill="1" applyAlignment="1">
      <alignment horizontal="center" vertical="center"/>
    </xf>
    <xf numFmtId="0" fontId="70" fillId="0" borderId="0" xfId="228" applyFont="1" applyAlignment="1">
      <alignment vertical="center"/>
    </xf>
    <xf numFmtId="183" fontId="70" fillId="0" borderId="0" xfId="228" applyNumberFormat="1" applyFont="1" applyFill="1" applyAlignment="1">
      <alignment vertical="center" shrinkToFit="1"/>
    </xf>
    <xf numFmtId="183" fontId="70" fillId="0" borderId="0" xfId="0" applyNumberFormat="1" applyFont="1" applyFill="1" applyAlignment="1">
      <alignment vertical="center"/>
    </xf>
    <xf numFmtId="183" fontId="70" fillId="0" borderId="0" xfId="228" applyNumberFormat="1" applyFont="1" applyFill="1" applyAlignment="1">
      <alignment vertical="center"/>
    </xf>
    <xf numFmtId="40" fontId="70" fillId="0" borderId="0" xfId="0" quotePrefix="1" applyNumberFormat="1" applyFont="1" applyFill="1" applyAlignment="1">
      <alignment horizontal="right" vertical="center"/>
    </xf>
    <xf numFmtId="0" fontId="70" fillId="0" borderId="0" xfId="0" applyFont="1" applyFill="1" applyAlignment="1">
      <alignment horizontal="center" vertical="center"/>
    </xf>
    <xf numFmtId="40" fontId="70" fillId="0" borderId="41" xfId="0" applyNumberFormat="1" applyFont="1" applyFill="1" applyBorder="1" applyAlignment="1">
      <alignment horizontal="right" vertical="center"/>
    </xf>
    <xf numFmtId="0" fontId="66" fillId="0" borderId="17" xfId="243" applyFont="1" applyFill="1" applyBorder="1" applyAlignment="1">
      <alignment horizontal="center" vertical="center" wrapText="1"/>
    </xf>
    <xf numFmtId="0" fontId="66" fillId="0" borderId="19" xfId="243" applyFont="1" applyFill="1" applyBorder="1" applyAlignment="1">
      <alignment horizontal="center" vertical="center" wrapText="1"/>
    </xf>
    <xf numFmtId="0" fontId="66" fillId="0" borderId="21" xfId="243" applyFont="1" applyFill="1" applyBorder="1" applyAlignment="1">
      <alignment horizontal="center" vertical="center" wrapText="1"/>
    </xf>
    <xf numFmtId="0" fontId="66" fillId="0" borderId="21" xfId="243" applyFont="1" applyFill="1" applyBorder="1" applyAlignment="1">
      <alignment horizontal="center" vertical="center" wrapText="1"/>
    </xf>
    <xf numFmtId="0" fontId="66" fillId="0" borderId="17" xfId="243" applyFont="1" applyFill="1" applyBorder="1" applyAlignment="1">
      <alignment horizontal="center" vertical="center" wrapText="1"/>
    </xf>
    <xf numFmtId="0" fontId="66" fillId="0" borderId="19" xfId="243" applyFont="1" applyFill="1" applyBorder="1" applyAlignment="1">
      <alignment horizontal="center" vertical="center" wrapText="1"/>
    </xf>
    <xf numFmtId="0" fontId="66" fillId="0" borderId="17" xfId="243" applyFont="1" applyFill="1" applyBorder="1" applyAlignment="1">
      <alignment horizontal="center" vertical="center" wrapText="1"/>
    </xf>
    <xf numFmtId="0" fontId="66" fillId="0" borderId="19" xfId="243" applyFont="1" applyFill="1" applyBorder="1" applyAlignment="1">
      <alignment horizontal="center" vertical="center" wrapText="1"/>
    </xf>
    <xf numFmtId="0" fontId="66" fillId="0" borderId="21" xfId="243" applyFont="1" applyFill="1" applyBorder="1" applyAlignment="1">
      <alignment horizontal="center" vertical="center" wrapText="1"/>
    </xf>
    <xf numFmtId="43" fontId="70" fillId="0" borderId="44" xfId="380" applyFont="1" applyBorder="1"/>
    <xf numFmtId="0" fontId="66" fillId="0" borderId="17" xfId="243" applyFont="1" applyFill="1" applyBorder="1" applyAlignment="1">
      <alignment horizontal="center" vertical="center" wrapText="1"/>
    </xf>
    <xf numFmtId="0" fontId="66" fillId="0" borderId="19" xfId="243" applyFont="1" applyFill="1" applyBorder="1" applyAlignment="1">
      <alignment horizontal="center" vertical="center" wrapText="1"/>
    </xf>
    <xf numFmtId="0" fontId="66" fillId="0" borderId="21" xfId="243" applyFont="1" applyFill="1" applyBorder="1" applyAlignment="1">
      <alignment horizontal="center" vertical="center" wrapText="1"/>
    </xf>
    <xf numFmtId="0" fontId="66" fillId="0" borderId="21" xfId="243" applyFont="1" applyFill="1" applyBorder="1" applyAlignment="1">
      <alignment horizontal="center" vertical="center" wrapText="1"/>
    </xf>
    <xf numFmtId="0" fontId="66" fillId="0" borderId="17" xfId="243" applyFont="1" applyFill="1" applyBorder="1" applyAlignment="1">
      <alignment horizontal="center" vertical="center" wrapText="1"/>
    </xf>
    <xf numFmtId="0" fontId="66" fillId="0" borderId="19" xfId="243" applyFont="1" applyFill="1" applyBorder="1" applyAlignment="1">
      <alignment horizontal="center" vertical="center" wrapText="1"/>
    </xf>
    <xf numFmtId="0" fontId="71" fillId="0" borderId="0" xfId="0" applyFont="1" applyAlignment="1"/>
    <xf numFmtId="186" fontId="70" fillId="0" borderId="44" xfId="380" applyNumberFormat="1" applyFont="1" applyBorder="1"/>
    <xf numFmtId="0" fontId="81" fillId="0" borderId="0" xfId="0" applyFont="1" applyAlignment="1">
      <alignment vertical="center"/>
    </xf>
    <xf numFmtId="0" fontId="66" fillId="0" borderId="17" xfId="243" applyFont="1" applyFill="1" applyBorder="1" applyAlignment="1">
      <alignment horizontal="center" vertical="center" wrapText="1"/>
    </xf>
    <xf numFmtId="0" fontId="66" fillId="0" borderId="19" xfId="243" applyFont="1" applyFill="1" applyBorder="1" applyAlignment="1">
      <alignment horizontal="center" vertical="center" wrapText="1"/>
    </xf>
    <xf numFmtId="0" fontId="66" fillId="0" borderId="21" xfId="243" applyFont="1" applyFill="1" applyBorder="1" applyAlignment="1">
      <alignment horizontal="center" vertical="center" wrapText="1"/>
    </xf>
    <xf numFmtId="0" fontId="66" fillId="0" borderId="29" xfId="243" applyFont="1" applyFill="1" applyBorder="1" applyAlignment="1">
      <alignment horizontal="center" vertical="center" wrapText="1"/>
    </xf>
    <xf numFmtId="0" fontId="66" fillId="0" borderId="30" xfId="243" applyFont="1" applyFill="1" applyBorder="1" applyAlignment="1">
      <alignment horizontal="center" vertical="center" wrapText="1"/>
    </xf>
    <xf numFmtId="0" fontId="66" fillId="0" borderId="31" xfId="243" applyFont="1" applyFill="1" applyBorder="1" applyAlignment="1">
      <alignment horizontal="center" vertical="center" wrapText="1"/>
    </xf>
    <xf numFmtId="0" fontId="75" fillId="0" borderId="0" xfId="0" applyFont="1" applyAlignment="1">
      <alignment horizontal="center"/>
    </xf>
    <xf numFmtId="0" fontId="66" fillId="0" borderId="22" xfId="243" applyFont="1" applyFill="1" applyBorder="1" applyAlignment="1">
      <alignment horizontal="center" vertical="center" wrapText="1"/>
    </xf>
    <xf numFmtId="0" fontId="66" fillId="0" borderId="21" xfId="243" applyFont="1" applyFill="1" applyBorder="1" applyAlignment="1">
      <alignment horizontal="center" vertical="center" wrapText="1"/>
    </xf>
    <xf numFmtId="0" fontId="66" fillId="0" borderId="32" xfId="243" applyFont="1" applyFill="1" applyBorder="1" applyAlignment="1">
      <alignment horizontal="center" vertical="center" wrapText="1"/>
    </xf>
    <xf numFmtId="0" fontId="66" fillId="0" borderId="33" xfId="243" applyFont="1" applyFill="1" applyBorder="1" applyAlignment="1">
      <alignment horizontal="center" vertical="center" wrapText="1"/>
    </xf>
    <xf numFmtId="0" fontId="66" fillId="0" borderId="39" xfId="243" applyFont="1" applyFill="1" applyBorder="1" applyAlignment="1">
      <alignment horizontal="center" vertical="center" wrapText="1"/>
    </xf>
    <xf numFmtId="0" fontId="66" fillId="0" borderId="40" xfId="243" applyFont="1" applyFill="1" applyBorder="1" applyAlignment="1">
      <alignment horizontal="center" vertical="center" wrapText="1"/>
    </xf>
    <xf numFmtId="0" fontId="66" fillId="0" borderId="0" xfId="0" applyFont="1" applyAlignment="1">
      <alignment horizontal="center"/>
    </xf>
    <xf numFmtId="0" fontId="66" fillId="0" borderId="34" xfId="243" applyFont="1" applyFill="1" applyBorder="1" applyAlignment="1">
      <alignment horizontal="center" vertical="center" wrapText="1"/>
    </xf>
    <xf numFmtId="0" fontId="66" fillId="0" borderId="35" xfId="243" applyFont="1" applyFill="1" applyBorder="1" applyAlignment="1">
      <alignment horizontal="center" vertical="center" wrapText="1"/>
    </xf>
    <xf numFmtId="0" fontId="66" fillId="0" borderId="36" xfId="243" applyFont="1" applyFill="1" applyBorder="1" applyAlignment="1">
      <alignment horizontal="center" vertical="center" wrapText="1"/>
    </xf>
    <xf numFmtId="0" fontId="66" fillId="0" borderId="17" xfId="243" applyFont="1" applyFill="1" applyBorder="1" applyAlignment="1">
      <alignment horizontal="center" vertical="center" wrapText="1"/>
    </xf>
    <xf numFmtId="0" fontId="66" fillId="0" borderId="19" xfId="243" applyFont="1" applyFill="1" applyBorder="1" applyAlignment="1">
      <alignment horizontal="center" vertical="center" wrapText="1"/>
    </xf>
    <xf numFmtId="0" fontId="0" fillId="0" borderId="0" xfId="0"/>
    <xf numFmtId="184" fontId="0" fillId="0" borderId="0" xfId="0" applyNumberFormat="1" applyAlignment="1"/>
    <xf numFmtId="184" fontId="0" fillId="0" borderId="0" xfId="0" applyNumberFormat="1"/>
    <xf numFmtId="0" fontId="82" fillId="0" borderId="0" xfId="0" applyFont="1" applyFill="1" applyAlignment="1">
      <alignment vertical="center"/>
    </xf>
  </cellXfs>
  <cellStyles count="39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15" xfId="233"/>
    <cellStyle name="Normal 16" xfId="389"/>
    <cellStyle name="Normal 17" xfId="390"/>
    <cellStyle name="Normal 18" xfId="391"/>
    <cellStyle name="Normal 19" xfId="392"/>
    <cellStyle name="Normal 2" xfId="234"/>
    <cellStyle name="Normal 2 2" xfId="235"/>
    <cellStyle name="Normal 2 3" xfId="236"/>
    <cellStyle name="Normal 2 3 2" xfId="237"/>
    <cellStyle name="Normal 2 3_00_Decisão Anexo V 2015_MEMORIAL_Oficial SOF" xfId="238"/>
    <cellStyle name="Normal 2 4" xfId="239"/>
    <cellStyle name="Normal 2 5" xfId="240"/>
    <cellStyle name="Normal 2 6" xfId="241"/>
    <cellStyle name="Normal 2 7" xfId="242"/>
    <cellStyle name="Normal 2 8" xfId="243"/>
    <cellStyle name="Normal 2_00_Decisão Anexo V 2015_MEMORIAL_Oficial SOF" xfId="244"/>
    <cellStyle name="Normal 20" xfId="393"/>
    <cellStyle name="Normal 21" xfId="394"/>
    <cellStyle name="Normal 22" xfId="395"/>
    <cellStyle name="Normal 23" xfId="397"/>
    <cellStyle name="Normal 24" xfId="398"/>
    <cellStyle name="Normal 3" xfId="245"/>
    <cellStyle name="Normal 3 2" xfId="246"/>
    <cellStyle name="Normal 3_05_Impactos_Demais PLs_2013_Dados CNJ de jul-12" xfId="247"/>
    <cellStyle name="Normal 4" xfId="248"/>
    <cellStyle name="Normal 5" xfId="249"/>
    <cellStyle name="Normal 6" xfId="250"/>
    <cellStyle name="Normal 7" xfId="251"/>
    <cellStyle name="Normal 8" xfId="252"/>
    <cellStyle name="Normal 9" xfId="253"/>
    <cellStyle name="Nota 2" xfId="254"/>
    <cellStyle name="Nota 2 2" xfId="255"/>
    <cellStyle name="Nota 2_00_Decisão Anexo V 2015_MEMORIAL_Oficial SOF" xfId="256"/>
    <cellStyle name="Nota 3" xfId="257"/>
    <cellStyle name="Nota 4" xfId="258"/>
    <cellStyle name="Note" xfId="259"/>
    <cellStyle name="Output" xfId="260"/>
    <cellStyle name="Percent_Agenda" xfId="261"/>
    <cellStyle name="Percentual" xfId="262"/>
    <cellStyle name="Ponto" xfId="263"/>
    <cellStyle name="Porcentagem" xfId="396" builtinId="5"/>
    <cellStyle name="Porcentagem 10" xfId="264"/>
    <cellStyle name="Porcentagem 11" xfId="265"/>
    <cellStyle name="Porcentagem 11 2" xfId="266"/>
    <cellStyle name="Porcentagem 12" xfId="267"/>
    <cellStyle name="Porcentagem 2" xfId="268"/>
    <cellStyle name="Porcentagem 2 2" xfId="269"/>
    <cellStyle name="Porcentagem 2 3" xfId="270"/>
    <cellStyle name="Porcentagem 2_FCDF 2014_2ª Versão" xfId="271"/>
    <cellStyle name="Porcentagem 3" xfId="272"/>
    <cellStyle name="Porcentagem 4" xfId="273"/>
    <cellStyle name="Porcentagem 5" xfId="274"/>
    <cellStyle name="Porcentagem 6" xfId="275"/>
    <cellStyle name="Porcentagem 7" xfId="276"/>
    <cellStyle name="Porcentagem 8" xfId="277"/>
    <cellStyle name="Porcentagem 9" xfId="278"/>
    <cellStyle name="rodape" xfId="279"/>
    <cellStyle name="Saída 2" xfId="280"/>
    <cellStyle name="Saída 2 2" xfId="281"/>
    <cellStyle name="Saída 2_05_Impactos_Demais PLs_2013_Dados CNJ de jul-12" xfId="282"/>
    <cellStyle name="Saída 3" xfId="283"/>
    <cellStyle name="Saída 4" xfId="284"/>
    <cellStyle name="Sep. milhar [0]" xfId="285"/>
    <cellStyle name="Sep. milhar [2]" xfId="286"/>
    <cellStyle name="Separador de m" xfId="287"/>
    <cellStyle name="Separador de milhares 10" xfId="288"/>
    <cellStyle name="Separador de milhares 2" xfId="289"/>
    <cellStyle name="Separador de milhares 2 2" xfId="290"/>
    <cellStyle name="Separador de milhares 2 2 3" xfId="291"/>
    <cellStyle name="Separador de milhares 2 2 6" xfId="292"/>
    <cellStyle name="Separador de milhares 2 2_00_Decisão Anexo V 2015_MEMORIAL_Oficial SOF" xfId="293"/>
    <cellStyle name="Separador de milhares 2 3" xfId="294"/>
    <cellStyle name="Separador de milhares 2 3 2" xfId="295"/>
    <cellStyle name="Separador de milhares 2 3 2 2" xfId="296"/>
    <cellStyle name="Separador de milhares 2 3 2 2 2" xfId="297"/>
    <cellStyle name="Separador de milhares 2 3 2 2_00_Decisão Anexo V 2015_MEMORIAL_Oficial SOF" xfId="298"/>
    <cellStyle name="Separador de milhares 2 3 2_00_Decisão Anexo V 2015_MEMORIAL_Oficial SOF" xfId="299"/>
    <cellStyle name="Separador de milhares 2 3 3" xfId="300"/>
    <cellStyle name="Separador de milhares 2 3_00_Decisão Anexo V 2015_MEMORIAL_Oficial SOF" xfId="301"/>
    <cellStyle name="Separador de milhares 2 4" xfId="302"/>
    <cellStyle name="Separador de milhares 2 5" xfId="303"/>
    <cellStyle name="Separador de milhares 2 5 2" xfId="304"/>
    <cellStyle name="Separador de milhares 2 5_00_Decisão Anexo V 2015_MEMORIAL_Oficial SOF" xfId="305"/>
    <cellStyle name="Separador de milhares 2_00_Decisão Anexo V 2015_MEMORIAL_Oficial SOF" xfId="306"/>
    <cellStyle name="Separador de milhares 3" xfId="307"/>
    <cellStyle name="Separador de milhares 3 2" xfId="308"/>
    <cellStyle name="Separador de milhares 3 3" xfId="309"/>
    <cellStyle name="Separador de milhares 3_00_Decisão Anexo V 2015_MEMORIAL_Oficial SOF" xfId="310"/>
    <cellStyle name="Separador de milhares 4" xfId="311"/>
    <cellStyle name="Separador de milhares 5" xfId="312"/>
    <cellStyle name="Separador de milhares 6" xfId="313"/>
    <cellStyle name="Separador de milhares 7" xfId="314"/>
    <cellStyle name="Separador de milhares 8" xfId="315"/>
    <cellStyle name="Separador de milhares 9" xfId="316"/>
    <cellStyle name="TableStyleLight1" xfId="317"/>
    <cellStyle name="TableStyleLight1 2" xfId="318"/>
    <cellStyle name="TableStyleLight1 3" xfId="319"/>
    <cellStyle name="TableStyleLight1 5" xfId="320"/>
    <cellStyle name="TableStyleLight1_00_Decisão Anexo V 2015_MEMORIAL_Oficial SOF" xfId="321"/>
    <cellStyle name="Texto de Aviso 2" xfId="322"/>
    <cellStyle name="Texto de Aviso 2 2" xfId="323"/>
    <cellStyle name="Texto de Aviso 2_05_Impactos_Demais PLs_2013_Dados CNJ de jul-12" xfId="324"/>
    <cellStyle name="Texto de Aviso 3" xfId="325"/>
    <cellStyle name="Texto de Aviso 4" xfId="326"/>
    <cellStyle name="Texto Explicativo 2" xfId="327"/>
    <cellStyle name="Texto Explicativo 2 2" xfId="328"/>
    <cellStyle name="Texto Explicativo 2_05_Impactos_Demais PLs_2013_Dados CNJ de jul-12" xfId="329"/>
    <cellStyle name="Texto Explicativo 3" xfId="330"/>
    <cellStyle name="Texto Explicativo 4" xfId="331"/>
    <cellStyle name="Texto, derecha" xfId="332"/>
    <cellStyle name="Texto, izquierda" xfId="333"/>
    <cellStyle name="Title" xfId="334"/>
    <cellStyle name="Titulo" xfId="335"/>
    <cellStyle name="Título 1 1" xfId="336"/>
    <cellStyle name="Título 1 2" xfId="337"/>
    <cellStyle name="Título 1 2 2" xfId="338"/>
    <cellStyle name="Título 1 2_05_Impactos_Demais PLs_2013_Dados CNJ de jul-12" xfId="339"/>
    <cellStyle name="Título 1 3" xfId="340"/>
    <cellStyle name="Título 1 4" xfId="341"/>
    <cellStyle name="Título 10" xfId="342"/>
    <cellStyle name="Título 11" xfId="343"/>
    <cellStyle name="Título 2 2" xfId="344"/>
    <cellStyle name="Título 2 2 2" xfId="345"/>
    <cellStyle name="Título 2 2_05_Impactos_Demais PLs_2013_Dados CNJ de jul-12" xfId="346"/>
    <cellStyle name="Título 2 3" xfId="347"/>
    <cellStyle name="Título 2 4" xfId="348"/>
    <cellStyle name="Título 3 2" xfId="349"/>
    <cellStyle name="Título 3 2 2" xfId="350"/>
    <cellStyle name="Título 3 2_05_Impactos_Demais PLs_2013_Dados CNJ de jul-12" xfId="351"/>
    <cellStyle name="Título 3 3" xfId="352"/>
    <cellStyle name="Título 3 4" xfId="353"/>
    <cellStyle name="Título 4 2" xfId="354"/>
    <cellStyle name="Título 4 2 2" xfId="355"/>
    <cellStyle name="Título 4 2_05_Impactos_Demais PLs_2013_Dados CNJ de jul-12" xfId="356"/>
    <cellStyle name="Título 4 3" xfId="357"/>
    <cellStyle name="Título 4 4" xfId="358"/>
    <cellStyle name="Título 5" xfId="359"/>
    <cellStyle name="Título 5 2" xfId="360"/>
    <cellStyle name="Título 5 3" xfId="361"/>
    <cellStyle name="Título 5_05_Impactos_Demais PLs_2013_Dados CNJ de jul-12" xfId="362"/>
    <cellStyle name="Título 6" xfId="363"/>
    <cellStyle name="Título 6 2" xfId="364"/>
    <cellStyle name="Título 6_34" xfId="365"/>
    <cellStyle name="Título 7" xfId="366"/>
    <cellStyle name="Título 8" xfId="367"/>
    <cellStyle name="Título 9" xfId="368"/>
    <cellStyle name="Titulo_00_Equalização ASMED_SOF" xfId="369"/>
    <cellStyle name="Titulo1" xfId="370"/>
    <cellStyle name="Titulo2" xfId="371"/>
    <cellStyle name="Total 2" xfId="372"/>
    <cellStyle name="Total 2 2" xfId="373"/>
    <cellStyle name="Total 2_05_Impactos_Demais PLs_2013_Dados CNJ de jul-12" xfId="374"/>
    <cellStyle name="Total 3" xfId="375"/>
    <cellStyle name="Total 4" xfId="376"/>
    <cellStyle name="V¡rgula" xfId="377"/>
    <cellStyle name="V¡rgula0" xfId="378"/>
    <cellStyle name="Vírgul - Estilo1" xfId="379"/>
    <cellStyle name="Vírgula" xfId="380" builtinId="3"/>
    <cellStyle name="Vírgula 2" xfId="381"/>
    <cellStyle name="Vírgula 2 2" xfId="382"/>
    <cellStyle name="Vírgula 3" xfId="383"/>
    <cellStyle name="Vírgula 4" xfId="384"/>
    <cellStyle name="Vírgula 5" xfId="385"/>
    <cellStyle name="Vírgula 6" xfId="386"/>
    <cellStyle name="Vírgula0" xfId="387"/>
    <cellStyle name="Warning Text" xfId="38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1083468</xdr:colOff>
      <xdr:row>33</xdr:row>
      <xdr:rowOff>35718</xdr:rowOff>
    </xdr:from>
    <xdr:to>
      <xdr:col>17</xdr:col>
      <xdr:colOff>11906</xdr:colOff>
      <xdr:row>44</xdr:row>
      <xdr:rowOff>47624</xdr:rowOff>
    </xdr:to>
    <xdr:cxnSp macro="">
      <xdr:nvCxnSpPr>
        <xdr:cNvPr id="3" name="Conector de Seta Reta 2"/>
        <xdr:cNvCxnSpPr/>
      </xdr:nvCxnSpPr>
      <xdr:spPr>
        <a:xfrm>
          <a:off x="22871906" y="8596312"/>
          <a:ext cx="1238250" cy="22383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1083468</xdr:colOff>
      <xdr:row>33</xdr:row>
      <xdr:rowOff>35718</xdr:rowOff>
    </xdr:from>
    <xdr:to>
      <xdr:col>17</xdr:col>
      <xdr:colOff>11906</xdr:colOff>
      <xdr:row>44</xdr:row>
      <xdr:rowOff>47624</xdr:rowOff>
    </xdr:to>
    <xdr:cxnSp macro="">
      <xdr:nvCxnSpPr>
        <xdr:cNvPr id="2" name="Conector de Seta Reta 1"/>
        <xdr:cNvCxnSpPr/>
      </xdr:nvCxnSpPr>
      <xdr:spPr>
        <a:xfrm>
          <a:off x="22876668" y="8608218"/>
          <a:ext cx="1233488" cy="221218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1083468</xdr:colOff>
      <xdr:row>33</xdr:row>
      <xdr:rowOff>35718</xdr:rowOff>
    </xdr:from>
    <xdr:to>
      <xdr:col>17</xdr:col>
      <xdr:colOff>11906</xdr:colOff>
      <xdr:row>44</xdr:row>
      <xdr:rowOff>47624</xdr:rowOff>
    </xdr:to>
    <xdr:cxnSp macro="">
      <xdr:nvCxnSpPr>
        <xdr:cNvPr id="2" name="Conector de Seta Reta 1"/>
        <xdr:cNvCxnSpPr/>
      </xdr:nvCxnSpPr>
      <xdr:spPr>
        <a:xfrm>
          <a:off x="22876668" y="8608218"/>
          <a:ext cx="1233488" cy="221218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1083468</xdr:colOff>
      <xdr:row>33</xdr:row>
      <xdr:rowOff>35718</xdr:rowOff>
    </xdr:from>
    <xdr:to>
      <xdr:col>17</xdr:col>
      <xdr:colOff>11906</xdr:colOff>
      <xdr:row>44</xdr:row>
      <xdr:rowOff>47624</xdr:rowOff>
    </xdr:to>
    <xdr:cxnSp macro="">
      <xdr:nvCxnSpPr>
        <xdr:cNvPr id="2" name="Conector de Seta Reta 1"/>
        <xdr:cNvCxnSpPr/>
      </xdr:nvCxnSpPr>
      <xdr:spPr>
        <a:xfrm>
          <a:off x="22876668" y="8608218"/>
          <a:ext cx="1233488" cy="221218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1083468</xdr:colOff>
      <xdr:row>33</xdr:row>
      <xdr:rowOff>35718</xdr:rowOff>
    </xdr:from>
    <xdr:to>
      <xdr:col>17</xdr:col>
      <xdr:colOff>11906</xdr:colOff>
      <xdr:row>44</xdr:row>
      <xdr:rowOff>47624</xdr:rowOff>
    </xdr:to>
    <xdr:cxnSp macro="">
      <xdr:nvCxnSpPr>
        <xdr:cNvPr id="2" name="Conector de Seta Reta 1"/>
        <xdr:cNvCxnSpPr/>
      </xdr:nvCxnSpPr>
      <xdr:spPr>
        <a:xfrm>
          <a:off x="22876668" y="8608218"/>
          <a:ext cx="1233488" cy="221218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1083468</xdr:colOff>
      <xdr:row>34</xdr:row>
      <xdr:rowOff>35718</xdr:rowOff>
    </xdr:from>
    <xdr:to>
      <xdr:col>17</xdr:col>
      <xdr:colOff>11906</xdr:colOff>
      <xdr:row>45</xdr:row>
      <xdr:rowOff>47624</xdr:rowOff>
    </xdr:to>
    <xdr:cxnSp macro="">
      <xdr:nvCxnSpPr>
        <xdr:cNvPr id="2" name="Conector de Seta Reta 1"/>
        <xdr:cNvCxnSpPr/>
      </xdr:nvCxnSpPr>
      <xdr:spPr>
        <a:xfrm>
          <a:off x="22876668" y="8608218"/>
          <a:ext cx="1233488" cy="221218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24"/>
  <sheetViews>
    <sheetView showGridLines="0" view="pageBreakPreview" zoomScale="80" zoomScaleNormal="100" zoomScaleSheetLayoutView="80" workbookViewId="0">
      <selection activeCell="A7" sqref="A7:J7"/>
    </sheetView>
  </sheetViews>
  <sheetFormatPr defaultRowHeight="25.5" customHeight="1"/>
  <cols>
    <col min="1" max="1" width="17.7109375" style="13" customWidth="1"/>
    <col min="2" max="2" width="35.7109375" style="13" customWidth="1"/>
    <col min="3" max="4" width="15.7109375" style="13" customWidth="1"/>
    <col min="5" max="6" width="55.7109375" style="13" customWidth="1"/>
    <col min="7" max="8" width="8.7109375" style="13" customWidth="1"/>
    <col min="9" max="9" width="35.7109375" style="13" customWidth="1"/>
    <col min="10" max="10" width="8.7109375" style="13" customWidth="1"/>
    <col min="11" max="11" width="14.7109375" style="13" bestFit="1" customWidth="1"/>
    <col min="12" max="12" width="11.28515625" style="13" bestFit="1" customWidth="1"/>
    <col min="13" max="13" width="12.42578125" style="13" bestFit="1" customWidth="1"/>
    <col min="14" max="14" width="14.85546875" style="13" bestFit="1" customWidth="1"/>
    <col min="15" max="15" width="15.42578125" style="13" bestFit="1" customWidth="1"/>
    <col min="16" max="19" width="17.28515625" style="13" customWidth="1"/>
    <col min="20" max="20" width="8.7109375" style="13" customWidth="1"/>
    <col min="21" max="21" width="17.28515625" style="13" customWidth="1"/>
    <col min="22" max="22" width="8.7109375" style="13" customWidth="1"/>
    <col min="23" max="23" width="17.28515625" style="13" customWidth="1"/>
    <col min="24" max="24" width="8.7109375" style="13" customWidth="1"/>
    <col min="25" max="30" width="9.140625" style="13"/>
    <col min="31" max="31" width="9.85546875" style="13" bestFit="1" customWidth="1"/>
    <col min="32" max="32" width="12.28515625" style="13" customWidth="1"/>
    <col min="33" max="33" width="9.28515625" style="13" bestFit="1" customWidth="1"/>
    <col min="34" max="35" width="11.7109375" style="13" bestFit="1" customWidth="1"/>
    <col min="36" max="36" width="12.42578125" style="13" bestFit="1" customWidth="1"/>
    <col min="37" max="16384" width="9.140625" style="13"/>
  </cols>
  <sheetData>
    <row r="1" spans="1:24" ht="12.75">
      <c r="A1" s="9" t="s">
        <v>36</v>
      </c>
      <c r="B1" s="9"/>
      <c r="C1" s="9"/>
      <c r="D1" s="9"/>
      <c r="E1" s="10"/>
      <c r="F1" s="10"/>
      <c r="G1" s="10"/>
      <c r="H1" s="11"/>
      <c r="I1" s="11"/>
      <c r="J1" s="11"/>
      <c r="K1" s="10"/>
      <c r="L1" s="10"/>
      <c r="M1" s="10"/>
      <c r="N1" s="10"/>
      <c r="O1" s="10"/>
      <c r="P1" s="10"/>
      <c r="Q1" s="10"/>
      <c r="R1" s="10"/>
      <c r="S1" s="10"/>
      <c r="T1" s="10"/>
      <c r="U1" s="12"/>
      <c r="V1" s="10"/>
      <c r="W1" s="12"/>
      <c r="X1" s="10"/>
    </row>
    <row r="2" spans="1:24" ht="12.75">
      <c r="A2" s="9" t="s">
        <v>37</v>
      </c>
      <c r="B2" s="9" t="s">
        <v>71</v>
      </c>
      <c r="C2" s="9"/>
      <c r="D2" s="9"/>
      <c r="E2" s="10"/>
      <c r="F2" s="10"/>
      <c r="G2" s="10"/>
      <c r="H2" s="11"/>
      <c r="I2" s="11"/>
      <c r="J2" s="11"/>
      <c r="K2" s="10"/>
      <c r="L2" s="10"/>
      <c r="M2" s="10"/>
      <c r="N2" s="10"/>
      <c r="O2" s="10"/>
      <c r="P2" s="10"/>
      <c r="Q2" s="10"/>
      <c r="R2" s="10"/>
      <c r="S2" s="10"/>
      <c r="T2" s="10"/>
      <c r="U2" s="12"/>
      <c r="V2" s="10"/>
      <c r="W2" s="12"/>
      <c r="X2" s="10"/>
    </row>
    <row r="3" spans="1:24" ht="12.75">
      <c r="A3" s="9" t="s">
        <v>38</v>
      </c>
      <c r="B3" s="14" t="s">
        <v>72</v>
      </c>
      <c r="C3" s="14"/>
      <c r="D3" s="14"/>
      <c r="E3" s="10"/>
      <c r="F3" s="10"/>
      <c r="G3" s="10"/>
      <c r="H3" s="11"/>
      <c r="I3" s="11"/>
      <c r="J3" s="11"/>
      <c r="K3" s="10"/>
      <c r="L3" s="10"/>
      <c r="M3" s="10"/>
      <c r="N3" s="10"/>
      <c r="O3" s="10"/>
      <c r="P3" s="10"/>
      <c r="Q3" s="10"/>
      <c r="R3" s="10"/>
      <c r="S3" s="10"/>
      <c r="T3" s="10"/>
      <c r="U3" s="12"/>
      <c r="V3" s="10"/>
      <c r="W3" s="12"/>
      <c r="X3" s="10"/>
    </row>
    <row r="4" spans="1:24" ht="12.75">
      <c r="A4" s="13" t="s">
        <v>39</v>
      </c>
      <c r="B4" s="15">
        <v>45292</v>
      </c>
      <c r="C4" s="16"/>
      <c r="E4" s="10"/>
      <c r="F4" s="10"/>
      <c r="G4" s="10"/>
      <c r="H4" s="11"/>
      <c r="I4" s="11"/>
      <c r="J4" s="11"/>
      <c r="K4" s="10"/>
      <c r="L4" s="10"/>
      <c r="M4" s="10"/>
      <c r="N4" s="10"/>
      <c r="O4" s="10"/>
      <c r="P4" s="10"/>
      <c r="Q4" s="10"/>
      <c r="R4" s="10"/>
      <c r="S4" s="10"/>
      <c r="T4" s="10"/>
      <c r="U4" s="12"/>
      <c r="V4" s="10"/>
      <c r="W4" s="12"/>
      <c r="X4" s="10"/>
    </row>
    <row r="5" spans="1:24" ht="12.75">
      <c r="A5" s="178" t="s">
        <v>40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</row>
    <row r="6" spans="1:24" ht="13.5" thickBot="1">
      <c r="A6" s="10"/>
      <c r="B6" s="10"/>
      <c r="C6" s="10"/>
      <c r="D6" s="10"/>
      <c r="E6" s="10"/>
      <c r="F6" s="10"/>
      <c r="G6" s="10"/>
      <c r="H6" s="11"/>
      <c r="I6" s="11"/>
      <c r="J6" s="11"/>
      <c r="K6" s="10"/>
      <c r="L6" s="10"/>
      <c r="M6" s="10"/>
      <c r="N6" s="10"/>
      <c r="O6" s="10"/>
      <c r="P6" s="10"/>
      <c r="Q6" s="10"/>
      <c r="R6" s="10"/>
      <c r="S6" s="10"/>
      <c r="T6" s="10"/>
      <c r="U6" s="12"/>
      <c r="V6" s="10"/>
      <c r="W6" s="12"/>
      <c r="X6" s="10"/>
    </row>
    <row r="7" spans="1:24" ht="28.5" customHeight="1" thickBot="1">
      <c r="A7" s="179" t="s">
        <v>41</v>
      </c>
      <c r="B7" s="180"/>
      <c r="C7" s="180"/>
      <c r="D7" s="180"/>
      <c r="E7" s="180"/>
      <c r="F7" s="180"/>
      <c r="G7" s="180"/>
      <c r="H7" s="180"/>
      <c r="I7" s="180"/>
      <c r="J7" s="181"/>
      <c r="K7" s="182" t="s">
        <v>3</v>
      </c>
      <c r="L7" s="168" t="s">
        <v>42</v>
      </c>
      <c r="M7" s="170"/>
      <c r="N7" s="182" t="s">
        <v>43</v>
      </c>
      <c r="O7" s="182" t="s">
        <v>44</v>
      </c>
      <c r="P7" s="179" t="s">
        <v>45</v>
      </c>
      <c r="Q7" s="181"/>
      <c r="R7" s="182" t="s">
        <v>6</v>
      </c>
      <c r="S7" s="179" t="s">
        <v>46</v>
      </c>
      <c r="T7" s="180"/>
      <c r="U7" s="180"/>
      <c r="V7" s="180"/>
      <c r="W7" s="180"/>
      <c r="X7" s="181"/>
    </row>
    <row r="8" spans="1:24" ht="28.5" customHeight="1">
      <c r="A8" s="174" t="s">
        <v>14</v>
      </c>
      <c r="B8" s="175"/>
      <c r="C8" s="172" t="s">
        <v>47</v>
      </c>
      <c r="D8" s="172" t="s">
        <v>48</v>
      </c>
      <c r="E8" s="174" t="s">
        <v>49</v>
      </c>
      <c r="F8" s="175"/>
      <c r="G8" s="172" t="s">
        <v>0</v>
      </c>
      <c r="H8" s="176" t="s">
        <v>2</v>
      </c>
      <c r="I8" s="177"/>
      <c r="J8" s="172" t="s">
        <v>1</v>
      </c>
      <c r="K8" s="183"/>
      <c r="L8" s="100" t="s">
        <v>50</v>
      </c>
      <c r="M8" s="100" t="s">
        <v>51</v>
      </c>
      <c r="N8" s="183"/>
      <c r="O8" s="183"/>
      <c r="P8" s="17" t="s">
        <v>4</v>
      </c>
      <c r="Q8" s="17" t="s">
        <v>5</v>
      </c>
      <c r="R8" s="183"/>
      <c r="S8" s="101" t="s">
        <v>7</v>
      </c>
      <c r="T8" s="18" t="s">
        <v>8</v>
      </c>
      <c r="U8" s="101" t="s">
        <v>9</v>
      </c>
      <c r="V8" s="19" t="s">
        <v>8</v>
      </c>
      <c r="W8" s="20" t="s">
        <v>10</v>
      </c>
      <c r="X8" s="19" t="s">
        <v>8</v>
      </c>
    </row>
    <row r="9" spans="1:24" ht="28.5" customHeight="1" thickBot="1">
      <c r="A9" s="99" t="s">
        <v>52</v>
      </c>
      <c r="B9" s="99" t="s">
        <v>53</v>
      </c>
      <c r="C9" s="173"/>
      <c r="D9" s="173"/>
      <c r="E9" s="21" t="s">
        <v>54</v>
      </c>
      <c r="F9" s="21" t="s">
        <v>55</v>
      </c>
      <c r="G9" s="173"/>
      <c r="H9" s="21" t="s">
        <v>52</v>
      </c>
      <c r="I9" s="21" t="s">
        <v>53</v>
      </c>
      <c r="J9" s="173"/>
      <c r="K9" s="99" t="s">
        <v>56</v>
      </c>
      <c r="L9" s="21" t="s">
        <v>57</v>
      </c>
      <c r="M9" s="21" t="s">
        <v>58</v>
      </c>
      <c r="N9" s="21" t="s">
        <v>59</v>
      </c>
      <c r="O9" s="21" t="s">
        <v>60</v>
      </c>
      <c r="P9" s="21" t="s">
        <v>11</v>
      </c>
      <c r="Q9" s="21" t="s">
        <v>61</v>
      </c>
      <c r="R9" s="99" t="s">
        <v>62</v>
      </c>
      <c r="S9" s="22" t="s">
        <v>63</v>
      </c>
      <c r="T9" s="23" t="s">
        <v>64</v>
      </c>
      <c r="U9" s="22" t="s">
        <v>65</v>
      </c>
      <c r="V9" s="23" t="s">
        <v>66</v>
      </c>
      <c r="W9" s="24" t="s">
        <v>67</v>
      </c>
      <c r="X9" s="23" t="s">
        <v>68</v>
      </c>
    </row>
    <row r="10" spans="1:24" s="30" customFormat="1" ht="28.5" customHeight="1">
      <c r="A10" s="25" t="str">
        <f>'Access-Jan'!A10</f>
        <v>33904</v>
      </c>
      <c r="B10" s="25" t="str">
        <f>'Access-Jan'!B10</f>
        <v>FUNDO DO REGIME GERAL DA PREVIDENCIA SOCIAL</v>
      </c>
      <c r="C10" s="25" t="str">
        <f>CONCATENATE('Access-Jan'!C10,".",'Access-Jan'!D10)</f>
        <v>28.846</v>
      </c>
      <c r="D10" s="25" t="str">
        <f>CONCATENATE('Access-Jan'!E10,".",'Access-Jan'!G10)</f>
        <v>0901.0625</v>
      </c>
      <c r="E10" s="26" t="str">
        <f>'Access-Jan'!F10</f>
        <v>OPERACOES ESPECIAIS: CUMPRIMENTO DE SENTENCAS JUDICIAIS</v>
      </c>
      <c r="F10" s="27" t="str">
        <f>'Access-Jan'!H10</f>
        <v>SENTENCAS JUDICIAIS TRANSITADAS EM JULGADO DE PEQUENO VALOR</v>
      </c>
      <c r="G10" s="25" t="str">
        <f>'Access-Jan'!I10</f>
        <v>2</v>
      </c>
      <c r="H10" s="25" t="str">
        <f>'Access-Jan'!J10</f>
        <v>1001</v>
      </c>
      <c r="I10" s="26" t="str">
        <f>'Access-Jan'!K10</f>
        <v>RECURSOS LIVRES DA SEGURIDADE SOCIAL</v>
      </c>
      <c r="J10" s="25" t="str">
        <f>'Access-Jan'!L10</f>
        <v>3</v>
      </c>
      <c r="K10" s="28"/>
      <c r="L10" s="28"/>
      <c r="M10" s="28"/>
      <c r="N10" s="29">
        <f t="shared" ref="N10" si="0">K10+L10-M10</f>
        <v>0</v>
      </c>
      <c r="O10" s="28">
        <v>0</v>
      </c>
      <c r="P10" s="36">
        <f>IF('Access-Jan'!N10=0,'Access-Jan'!M10,0)</f>
        <v>6798391</v>
      </c>
      <c r="Q10" s="36">
        <f>IF('Access-Jan'!N10&gt;0,'Access-Jan'!N10-('Access-Jan'!N10-'Access-Jan'!M10),0)</f>
        <v>0</v>
      </c>
      <c r="R10" s="36">
        <f>N10-O10+P10+Q10</f>
        <v>6798391</v>
      </c>
      <c r="S10" s="36">
        <f>'Access-Jan'!O10</f>
        <v>6622343.8799999999</v>
      </c>
      <c r="T10" s="37">
        <f t="shared" ref="T10:T15" si="1">IF(R10&gt;0,S10/R10,0)</f>
        <v>0.97410459033615449</v>
      </c>
      <c r="U10" s="36">
        <f>'Access-Jan'!P10</f>
        <v>6622343.8799999999</v>
      </c>
      <c r="V10" s="37">
        <f t="shared" ref="V10:V15" si="2">IF(R10&gt;0,U10/R10,0)</f>
        <v>0.97410459033615449</v>
      </c>
      <c r="W10" s="36">
        <f>'Access-Jan'!Q10</f>
        <v>6622343.8799999999</v>
      </c>
      <c r="X10" s="37">
        <f t="shared" ref="X10:X15" si="3">IF(R10&gt;0,W10/R10,0)</f>
        <v>0.97410459033615449</v>
      </c>
    </row>
    <row r="11" spans="1:24" s="30" customFormat="1" ht="28.5" customHeight="1">
      <c r="A11" s="25" t="str">
        <f>'Access-Jan'!A11</f>
        <v>55901</v>
      </c>
      <c r="B11" s="25" t="str">
        <f>'Access-Jan'!B11</f>
        <v>FUNDO NACIONAL DE ASSISTENCIA SOCIAL</v>
      </c>
      <c r="C11" s="25" t="str">
        <f>CONCATENATE('Access-Jan'!C11,".",'Access-Jan'!D11)</f>
        <v>28.846</v>
      </c>
      <c r="D11" s="25" t="str">
        <f>CONCATENATE('Access-Jan'!E11,".",'Access-Jan'!G11)</f>
        <v>0901.0625</v>
      </c>
      <c r="E11" s="26" t="str">
        <f>'Access-Jan'!F11</f>
        <v>OPERACOES ESPECIAIS: CUMPRIMENTO DE SENTENCAS JUDICIAIS</v>
      </c>
      <c r="F11" s="27" t="str">
        <f>'Access-Jan'!H11</f>
        <v>SENTENCAS JUDICIAIS TRANSITADAS EM JULGADO DE PEQUENO VALOR</v>
      </c>
      <c r="G11" s="25" t="str">
        <f>'Access-Jan'!I11</f>
        <v>2</v>
      </c>
      <c r="H11" s="25" t="str">
        <f>'Access-Jan'!J11</f>
        <v>1001</v>
      </c>
      <c r="I11" s="26" t="str">
        <f>'Access-Jan'!K11</f>
        <v>RECURSOS LIVRES DA SEGURIDADE SOCIAL</v>
      </c>
      <c r="J11" s="25" t="str">
        <f>'Access-Jan'!L11</f>
        <v>3</v>
      </c>
      <c r="K11" s="28"/>
      <c r="L11" s="28"/>
      <c r="M11" s="28"/>
      <c r="N11" s="29">
        <f t="shared" ref="N11:N14" si="4">K11+L11-M11</f>
        <v>0</v>
      </c>
      <c r="O11" s="28">
        <v>0</v>
      </c>
      <c r="P11" s="36">
        <f>IF('Access-Jan'!N11=0,'Access-Jan'!M11,0)</f>
        <v>695369</v>
      </c>
      <c r="Q11" s="36">
        <f>IF('Access-Jan'!N11&gt;0,'Access-Jan'!N11-('Access-Jan'!N11-'Access-Jan'!M11),0)</f>
        <v>0</v>
      </c>
      <c r="R11" s="36">
        <f t="shared" ref="R11:R14" si="5">N11-O11+P11+Q11</f>
        <v>695369</v>
      </c>
      <c r="S11" s="36">
        <f>'Access-Jan'!O11</f>
        <v>695367.07</v>
      </c>
      <c r="T11" s="37">
        <f t="shared" ref="T11:T14" si="6">IF(R11&gt;0,S11/R11,0)</f>
        <v>0.99999722449519601</v>
      </c>
      <c r="U11" s="36">
        <f>'Access-Jan'!P11</f>
        <v>695367.07</v>
      </c>
      <c r="V11" s="37">
        <f t="shared" ref="V11:V14" si="7">IF(R11&gt;0,U11/R11,0)</f>
        <v>0.99999722449519601</v>
      </c>
      <c r="W11" s="36">
        <f>'Access-Jan'!Q11</f>
        <v>695367.07</v>
      </c>
      <c r="X11" s="37">
        <f t="shared" ref="X11:X14" si="8">IF(R11&gt;0,W11/R11,0)</f>
        <v>0.99999722449519601</v>
      </c>
    </row>
    <row r="12" spans="1:24" s="30" customFormat="1" ht="28.5" customHeight="1">
      <c r="A12" s="25" t="str">
        <f>'Access-Jan'!A12</f>
        <v>71103</v>
      </c>
      <c r="B12" s="25" t="str">
        <f>'Access-Jan'!B12</f>
        <v>ENCARGOS FINANC.DA UNIAO-SENTENCAS JUDICIAIS</v>
      </c>
      <c r="C12" s="25" t="str">
        <f>CONCATENATE('Access-Jan'!C12,".",'Access-Jan'!D12)</f>
        <v>28.846</v>
      </c>
      <c r="D12" s="25" t="str">
        <f>CONCATENATE('Access-Jan'!E12,".",'Access-Jan'!G12)</f>
        <v>0901.00G5</v>
      </c>
      <c r="E12" s="26" t="str">
        <f>'Access-Jan'!F12</f>
        <v>OPERACOES ESPECIAIS: CUMPRIMENTO DE SENTENCAS JUDICIAIS</v>
      </c>
      <c r="F12" s="27" t="str">
        <f>'Access-Jan'!H12</f>
        <v>CONTRIBUICAO DA UNIAO, DE SUAS AUTARQUIAS E FUNDACOES PARA O</v>
      </c>
      <c r="G12" s="25" t="str">
        <f>'Access-Jan'!I12</f>
        <v>1</v>
      </c>
      <c r="H12" s="25" t="str">
        <f>'Access-Jan'!J12</f>
        <v>1000</v>
      </c>
      <c r="I12" s="26" t="str">
        <f>'Access-Jan'!K12</f>
        <v>RECURSOS LIVRES DA UNIAO</v>
      </c>
      <c r="J12" s="25" t="str">
        <f>'Access-Jan'!L12</f>
        <v>1</v>
      </c>
      <c r="K12" s="28"/>
      <c r="L12" s="28"/>
      <c r="M12" s="28"/>
      <c r="N12" s="29">
        <f t="shared" si="4"/>
        <v>0</v>
      </c>
      <c r="O12" s="28">
        <v>0</v>
      </c>
      <c r="P12" s="36">
        <f>IF('Access-Jan'!N12=0,'Access-Jan'!M12,0)</f>
        <v>242878</v>
      </c>
      <c r="Q12" s="36">
        <f>IF('Access-Jan'!N12&gt;0,'Access-Jan'!N12-('Access-Jan'!N12-'Access-Jan'!M12),0)</f>
        <v>0</v>
      </c>
      <c r="R12" s="36">
        <f t="shared" si="5"/>
        <v>242878</v>
      </c>
      <c r="S12" s="36">
        <f>'Access-Jan'!O12</f>
        <v>242877.8</v>
      </c>
      <c r="T12" s="37">
        <f t="shared" si="6"/>
        <v>0.99999917654130877</v>
      </c>
      <c r="U12" s="36">
        <f>'Access-Jan'!P12</f>
        <v>242877.8</v>
      </c>
      <c r="V12" s="37">
        <f t="shared" si="7"/>
        <v>0.99999917654130877</v>
      </c>
      <c r="W12" s="36">
        <f>'Access-Jan'!Q12</f>
        <v>242877.8</v>
      </c>
      <c r="X12" s="37">
        <f t="shared" si="8"/>
        <v>0.99999917654130877</v>
      </c>
    </row>
    <row r="13" spans="1:24" s="30" customFormat="1" ht="28.5" customHeight="1">
      <c r="A13" s="25" t="str">
        <f>'Access-Jan'!A13</f>
        <v>71103</v>
      </c>
      <c r="B13" s="25" t="str">
        <f>'Access-Jan'!B13</f>
        <v>ENCARGOS FINANC.DA UNIAO-SENTENCAS JUDICIAIS</v>
      </c>
      <c r="C13" s="25" t="str">
        <f>CONCATENATE('Access-Jan'!C13,".",'Access-Jan'!D13)</f>
        <v>28.846</v>
      </c>
      <c r="D13" s="25" t="str">
        <f>CONCATENATE('Access-Jan'!E13,".",'Access-Jan'!G13)</f>
        <v>0901.0625</v>
      </c>
      <c r="E13" s="26" t="str">
        <f>'Access-Jan'!F13</f>
        <v>OPERACOES ESPECIAIS: CUMPRIMENTO DE SENTENCAS JUDICIAIS</v>
      </c>
      <c r="F13" s="27" t="str">
        <f>'Access-Jan'!H13</f>
        <v>SENTENCAS JUDICIAIS TRANSITADAS EM JULGADO DE PEQUENO VALOR</v>
      </c>
      <c r="G13" s="25" t="str">
        <f>'Access-Jan'!I13</f>
        <v>1</v>
      </c>
      <c r="H13" s="25" t="str">
        <f>'Access-Jan'!J13</f>
        <v>1000</v>
      </c>
      <c r="I13" s="26" t="str">
        <f>'Access-Jan'!K13</f>
        <v>RECURSOS LIVRES DA UNIAO</v>
      </c>
      <c r="J13" s="25" t="str">
        <f>'Access-Jan'!L13</f>
        <v>3</v>
      </c>
      <c r="K13" s="28"/>
      <c r="L13" s="28"/>
      <c r="M13" s="28"/>
      <c r="N13" s="29">
        <f t="shared" si="4"/>
        <v>0</v>
      </c>
      <c r="O13" s="28">
        <v>0</v>
      </c>
      <c r="P13" s="36">
        <f>IF('Access-Jan'!N13=0,'Access-Jan'!M13,0)</f>
        <v>649024</v>
      </c>
      <c r="Q13" s="36">
        <f>IF('Access-Jan'!N13&gt;0,'Access-Jan'!N13-('Access-Jan'!N13-'Access-Jan'!M13),0)</f>
        <v>0</v>
      </c>
      <c r="R13" s="36">
        <f t="shared" si="5"/>
        <v>649024</v>
      </c>
      <c r="S13" s="36">
        <f>'Access-Jan'!O13</f>
        <v>649023.41</v>
      </c>
      <c r="T13" s="37">
        <f t="shared" si="6"/>
        <v>0.99999909094270789</v>
      </c>
      <c r="U13" s="36">
        <f>'Access-Jan'!P13</f>
        <v>649023.41</v>
      </c>
      <c r="V13" s="37">
        <f t="shared" si="7"/>
        <v>0.99999909094270789</v>
      </c>
      <c r="W13" s="36">
        <f>'Access-Jan'!Q13</f>
        <v>649023.41</v>
      </c>
      <c r="X13" s="37">
        <f t="shared" si="8"/>
        <v>0.99999909094270789</v>
      </c>
    </row>
    <row r="14" spans="1:24" s="30" customFormat="1" ht="28.5" customHeight="1" thickBot="1">
      <c r="A14" s="25" t="str">
        <f>'Access-Jan'!A14</f>
        <v>71103</v>
      </c>
      <c r="B14" s="25" t="str">
        <f>'Access-Jan'!B14</f>
        <v>ENCARGOS FINANC.DA UNIAO-SENTENCAS JUDICIAIS</v>
      </c>
      <c r="C14" s="25" t="str">
        <f>CONCATENATE('Access-Jan'!C14,".",'Access-Jan'!D14)</f>
        <v>28.846</v>
      </c>
      <c r="D14" s="25" t="str">
        <f>CONCATENATE('Access-Jan'!E14,".",'Access-Jan'!G14)</f>
        <v>0901.0625</v>
      </c>
      <c r="E14" s="26" t="str">
        <f>'Access-Jan'!F14</f>
        <v>OPERACOES ESPECIAIS: CUMPRIMENTO DE SENTENCAS JUDICIAIS</v>
      </c>
      <c r="F14" s="27" t="str">
        <f>'Access-Jan'!H14</f>
        <v>SENTENCAS JUDICIAIS TRANSITADAS EM JULGADO DE PEQUENO VALOR</v>
      </c>
      <c r="G14" s="25" t="str">
        <f>'Access-Jan'!I14</f>
        <v>1</v>
      </c>
      <c r="H14" s="25" t="str">
        <f>'Access-Jan'!J14</f>
        <v>1000</v>
      </c>
      <c r="I14" s="26" t="str">
        <f>'Access-Jan'!K14</f>
        <v>RECURSOS LIVRES DA UNIAO</v>
      </c>
      <c r="J14" s="25" t="str">
        <f>'Access-Jan'!L14</f>
        <v>1</v>
      </c>
      <c r="K14" s="28"/>
      <c r="L14" s="28"/>
      <c r="M14" s="28"/>
      <c r="N14" s="29">
        <f t="shared" si="4"/>
        <v>0</v>
      </c>
      <c r="O14" s="28">
        <v>0</v>
      </c>
      <c r="P14" s="36">
        <f>IF('Access-Jan'!N14=0,'Access-Jan'!M14,0)</f>
        <v>206823</v>
      </c>
      <c r="Q14" s="36">
        <f>IF('Access-Jan'!N14&gt;0,'Access-Jan'!N14-('Access-Jan'!N14-'Access-Jan'!M14),0)</f>
        <v>0</v>
      </c>
      <c r="R14" s="36">
        <f t="shared" si="5"/>
        <v>206823</v>
      </c>
      <c r="S14" s="36">
        <f>'Access-Jan'!O14</f>
        <v>206823</v>
      </c>
      <c r="T14" s="37">
        <f t="shared" si="6"/>
        <v>1</v>
      </c>
      <c r="U14" s="36">
        <f>'Access-Jan'!P14</f>
        <v>206823</v>
      </c>
      <c r="V14" s="37">
        <f t="shared" si="7"/>
        <v>1</v>
      </c>
      <c r="W14" s="36">
        <f>'Access-Jan'!Q14</f>
        <v>206823</v>
      </c>
      <c r="X14" s="37">
        <f t="shared" si="8"/>
        <v>1</v>
      </c>
    </row>
    <row r="15" spans="1:24" ht="28.5" customHeight="1" thickBot="1">
      <c r="A15" s="168" t="s">
        <v>69</v>
      </c>
      <c r="B15" s="169"/>
      <c r="C15" s="169"/>
      <c r="D15" s="169"/>
      <c r="E15" s="169"/>
      <c r="F15" s="169"/>
      <c r="G15" s="169"/>
      <c r="H15" s="169"/>
      <c r="I15" s="169"/>
      <c r="J15" s="170"/>
      <c r="K15" s="31">
        <f t="shared" ref="K15:S15" si="9">SUM(K10:K14)</f>
        <v>0</v>
      </c>
      <c r="L15" s="31">
        <f t="shared" si="9"/>
        <v>0</v>
      </c>
      <c r="M15" s="31">
        <f t="shared" si="9"/>
        <v>0</v>
      </c>
      <c r="N15" s="31">
        <f t="shared" si="9"/>
        <v>0</v>
      </c>
      <c r="O15" s="31">
        <f t="shared" si="9"/>
        <v>0</v>
      </c>
      <c r="P15" s="32">
        <f t="shared" si="9"/>
        <v>8592485</v>
      </c>
      <c r="Q15" s="32">
        <f t="shared" si="9"/>
        <v>0</v>
      </c>
      <c r="R15" s="32">
        <f t="shared" si="9"/>
        <v>8592485</v>
      </c>
      <c r="S15" s="32">
        <f t="shared" si="9"/>
        <v>8416435.1600000001</v>
      </c>
      <c r="T15" s="38">
        <f t="shared" si="1"/>
        <v>0.97951118448271945</v>
      </c>
      <c r="U15" s="32">
        <f>SUM(U10:U14)</f>
        <v>8416435.1600000001</v>
      </c>
      <c r="V15" s="33">
        <f t="shared" si="2"/>
        <v>0.97951118448271945</v>
      </c>
      <c r="W15" s="32">
        <f>SUM(W10:W14)</f>
        <v>8416435.1600000001</v>
      </c>
      <c r="X15" s="33">
        <f t="shared" si="3"/>
        <v>0.97951118448271945</v>
      </c>
    </row>
    <row r="16" spans="1:24" ht="12.75">
      <c r="A16" s="10" t="s">
        <v>70</v>
      </c>
      <c r="B16" s="10"/>
      <c r="C16" s="10"/>
      <c r="D16" s="10"/>
      <c r="E16" s="10"/>
      <c r="F16" s="10"/>
      <c r="G16" s="10"/>
      <c r="H16" s="11"/>
      <c r="I16" s="11"/>
      <c r="J16" s="11"/>
      <c r="K16" s="10"/>
      <c r="L16" s="10"/>
      <c r="M16" s="10"/>
      <c r="N16" s="10"/>
      <c r="O16" s="10"/>
      <c r="P16" s="34"/>
      <c r="Q16" s="10"/>
      <c r="R16" s="10"/>
      <c r="S16" s="10"/>
      <c r="T16" s="10"/>
      <c r="U16" s="12"/>
      <c r="V16" s="10"/>
      <c r="W16" s="12"/>
      <c r="X16" s="10"/>
    </row>
    <row r="17" spans="1:25" ht="12.75">
      <c r="A17" s="10" t="s">
        <v>93</v>
      </c>
      <c r="B17" s="1"/>
      <c r="C17" s="10"/>
      <c r="D17" s="10"/>
      <c r="E17" s="10"/>
      <c r="F17" s="10"/>
      <c r="G17" s="10"/>
      <c r="H17" s="11"/>
      <c r="I17" s="11"/>
      <c r="J17" s="11"/>
      <c r="K17" s="10"/>
      <c r="L17" s="10"/>
      <c r="M17" s="10"/>
      <c r="N17" s="39"/>
      <c r="O17" s="39"/>
      <c r="P17" s="40"/>
      <c r="Q17" s="39"/>
      <c r="R17" s="10"/>
      <c r="S17" s="10"/>
      <c r="T17" s="10"/>
      <c r="U17" s="12"/>
      <c r="V17" s="10"/>
      <c r="W17" s="12"/>
      <c r="X17" s="10"/>
    </row>
    <row r="18" spans="1:25" s="4" customFormat="1" ht="15.95" customHeight="1">
      <c r="A18" s="2"/>
      <c r="B18" s="5"/>
      <c r="C18" s="2"/>
      <c r="D18" s="2"/>
      <c r="E18" s="2"/>
      <c r="F18" s="2"/>
      <c r="G18" s="2"/>
      <c r="H18" s="3"/>
      <c r="I18" s="3"/>
      <c r="J18" s="3"/>
      <c r="K18" s="2"/>
      <c r="L18" s="2"/>
      <c r="M18" s="7"/>
      <c r="N18" s="41"/>
      <c r="O18" s="41"/>
      <c r="P18" s="42"/>
      <c r="Q18" s="41"/>
      <c r="R18" s="7"/>
      <c r="S18" s="7"/>
      <c r="T18" s="7"/>
      <c r="U18" s="8"/>
      <c r="V18" s="7"/>
      <c r="W18" s="8"/>
      <c r="X18" s="7"/>
    </row>
    <row r="19" spans="1:25" s="4" customFormat="1" ht="15.95" customHeight="1">
      <c r="A19" s="2"/>
      <c r="B19" s="5"/>
      <c r="C19" s="2"/>
      <c r="D19" s="2"/>
      <c r="E19" s="2"/>
      <c r="F19" s="2"/>
      <c r="G19" s="2"/>
      <c r="H19" s="3"/>
      <c r="I19" s="3"/>
      <c r="J19" s="3"/>
      <c r="K19" s="2"/>
      <c r="L19" s="2"/>
      <c r="M19" s="49"/>
      <c r="N19" s="50"/>
      <c r="O19" s="50"/>
      <c r="P19" s="51" t="s">
        <v>106</v>
      </c>
      <c r="Q19" s="52"/>
      <c r="R19" s="53"/>
      <c r="S19" s="53"/>
      <c r="T19" s="53"/>
      <c r="U19" s="54"/>
      <c r="V19" s="53"/>
      <c r="W19" s="54"/>
      <c r="X19" s="49"/>
      <c r="Y19" s="13"/>
    </row>
    <row r="20" spans="1:25" s="4" customFormat="1" ht="15.95" customHeight="1">
      <c r="A20" s="2"/>
      <c r="B20" s="5"/>
      <c r="C20" s="2"/>
      <c r="D20" s="2"/>
      <c r="E20" s="2"/>
      <c r="F20" s="2"/>
      <c r="G20" s="2"/>
      <c r="H20" s="3"/>
      <c r="I20" s="3"/>
      <c r="J20" s="3"/>
      <c r="K20" s="2"/>
      <c r="L20" s="2"/>
      <c r="M20" s="49"/>
      <c r="N20" s="50"/>
      <c r="O20" s="50"/>
      <c r="P20" s="51"/>
      <c r="Q20" s="55" t="s">
        <v>107</v>
      </c>
      <c r="R20" s="53"/>
      <c r="S20" s="53" t="s">
        <v>99</v>
      </c>
      <c r="T20" s="53"/>
      <c r="U20" s="54" t="s">
        <v>100</v>
      </c>
      <c r="V20" s="53"/>
      <c r="W20" s="54" t="s">
        <v>101</v>
      </c>
      <c r="X20" s="49"/>
      <c r="Y20" s="13"/>
    </row>
    <row r="21" spans="1:25" s="4" customFormat="1" ht="15.95" customHeight="1">
      <c r="A21" s="2"/>
      <c r="B21" s="5"/>
      <c r="C21" s="2"/>
      <c r="D21" s="2"/>
      <c r="E21" s="2"/>
      <c r="F21" s="2"/>
      <c r="G21" s="2"/>
      <c r="H21" s="3"/>
      <c r="I21" s="3"/>
      <c r="J21" s="3"/>
      <c r="K21" s="2"/>
      <c r="L21" s="2"/>
      <c r="M21" s="49"/>
      <c r="N21" s="56" t="s">
        <v>94</v>
      </c>
      <c r="O21" s="56" t="s">
        <v>92</v>
      </c>
      <c r="P21" s="57">
        <f>SUM(P15)</f>
        <v>8592485</v>
      </c>
      <c r="Q21" s="57">
        <f>SUM(Q15)</f>
        <v>0</v>
      </c>
      <c r="R21" s="57">
        <f>SUM(R15)</f>
        <v>8592485</v>
      </c>
      <c r="S21" s="57">
        <f>SUM(S15)</f>
        <v>8416435.1600000001</v>
      </c>
      <c r="T21" s="58"/>
      <c r="U21" s="57">
        <f>SUM(U15)</f>
        <v>8416435.1600000001</v>
      </c>
      <c r="V21" s="58"/>
      <c r="W21" s="57">
        <f>SUM(W15)</f>
        <v>8416435.1600000001</v>
      </c>
      <c r="X21" s="59"/>
      <c r="Y21" s="13"/>
    </row>
    <row r="22" spans="1:25" s="4" customFormat="1" ht="15.95" customHeight="1">
      <c r="M22" s="60"/>
      <c r="N22" s="61"/>
      <c r="O22" s="56" t="s">
        <v>98</v>
      </c>
      <c r="P22" s="57">
        <f>'Access-Jan'!M15</f>
        <v>8592485</v>
      </c>
      <c r="Q22" s="62">
        <f>'Access-Jan'!N34</f>
        <v>0</v>
      </c>
      <c r="R22" s="57">
        <f>'Access-Jan'!M15</f>
        <v>8592485</v>
      </c>
      <c r="S22" s="57">
        <f>'Access-Jan'!O15</f>
        <v>8416435.1600000001</v>
      </c>
      <c r="T22" s="57"/>
      <c r="U22" s="57">
        <f>'Access-Jan'!P15</f>
        <v>8416435.1600000001</v>
      </c>
      <c r="V22" s="57"/>
      <c r="W22" s="57">
        <f>'Access-Jan'!Q15</f>
        <v>8416435.1600000001</v>
      </c>
      <c r="X22" s="59"/>
      <c r="Y22" s="13"/>
    </row>
    <row r="23" spans="1:25" s="4" customFormat="1" ht="15.95" customHeight="1">
      <c r="A23" s="5"/>
      <c r="B23" s="5"/>
      <c r="C23" s="5"/>
      <c r="M23" s="60"/>
      <c r="N23" s="61"/>
      <c r="O23" s="91" t="s">
        <v>97</v>
      </c>
      <c r="P23" s="92">
        <f>P21-P22</f>
        <v>0</v>
      </c>
      <c r="Q23" s="123">
        <f>Q21-Q22</f>
        <v>0</v>
      </c>
      <c r="R23" s="92">
        <f>R21-R22</f>
        <v>0</v>
      </c>
      <c r="S23" s="92">
        <f>S21-S22</f>
        <v>0</v>
      </c>
      <c r="T23" s="92"/>
      <c r="U23" s="92">
        <f>U21-U22</f>
        <v>0</v>
      </c>
      <c r="V23" s="92"/>
      <c r="W23" s="93">
        <f>W21-W22</f>
        <v>0</v>
      </c>
      <c r="X23" s="59"/>
      <c r="Y23" s="13"/>
    </row>
    <row r="24" spans="1:25" s="4" customFormat="1" ht="15.95" customHeight="1">
      <c r="A24" s="5"/>
      <c r="B24" s="5"/>
      <c r="C24" s="5"/>
      <c r="M24" s="60"/>
      <c r="N24" s="61"/>
      <c r="O24" s="56"/>
      <c r="P24" s="63"/>
      <c r="Q24" s="57"/>
      <c r="R24" s="57"/>
      <c r="S24" s="57"/>
      <c r="T24" s="57"/>
      <c r="U24" s="57"/>
      <c r="V24" s="57"/>
      <c r="W24" s="57"/>
      <c r="X24" s="59"/>
      <c r="Y24" s="13"/>
    </row>
    <row r="25" spans="1:25" s="4" customFormat="1" ht="15.95" customHeight="1">
      <c r="A25" s="5"/>
      <c r="B25" s="5"/>
      <c r="C25" s="5"/>
      <c r="M25" s="60"/>
      <c r="N25" s="61"/>
      <c r="O25" s="64"/>
      <c r="P25" s="65"/>
      <c r="Q25" s="66"/>
      <c r="R25" s="66" t="s">
        <v>105</v>
      </c>
      <c r="S25" s="66" t="s">
        <v>104</v>
      </c>
      <c r="T25" s="66"/>
      <c r="U25" s="66" t="s">
        <v>103</v>
      </c>
      <c r="V25" s="66"/>
      <c r="W25" s="66" t="s">
        <v>102</v>
      </c>
      <c r="X25" s="59"/>
      <c r="Y25" s="13"/>
    </row>
    <row r="26" spans="1:25" s="4" customFormat="1" ht="15.95" customHeight="1">
      <c r="C26" s="5"/>
      <c r="M26" s="60"/>
      <c r="N26" s="61"/>
      <c r="O26" s="56" t="s">
        <v>111</v>
      </c>
      <c r="P26" s="67"/>
      <c r="Q26" s="68"/>
      <c r="R26" s="67"/>
      <c r="S26" s="67"/>
      <c r="T26" s="57"/>
      <c r="U26" s="67"/>
      <c r="V26" s="57"/>
      <c r="W26" s="67"/>
      <c r="X26" s="59"/>
      <c r="Y26" s="13"/>
    </row>
    <row r="27" spans="1:25" s="4" customFormat="1" ht="15.95" customHeight="1">
      <c r="C27" s="5"/>
      <c r="M27" s="60"/>
      <c r="N27" s="61" t="s">
        <v>95</v>
      </c>
      <c r="O27" s="69" t="s">
        <v>96</v>
      </c>
      <c r="P27" s="68"/>
      <c r="Q27" s="68"/>
      <c r="R27" s="70">
        <v>8592485</v>
      </c>
      <c r="S27" s="70">
        <v>8416435.1600000001</v>
      </c>
      <c r="T27" s="70"/>
      <c r="U27" s="70">
        <v>8416435.1600000001</v>
      </c>
      <c r="V27" s="70"/>
      <c r="W27" s="70">
        <v>8416435.1600000001</v>
      </c>
      <c r="X27" s="71"/>
      <c r="Y27" s="13"/>
    </row>
    <row r="28" spans="1:25" s="4" customFormat="1" ht="15.95" customHeight="1">
      <c r="M28" s="60"/>
      <c r="N28" s="72"/>
      <c r="O28" s="94" t="s">
        <v>97</v>
      </c>
      <c r="P28" s="95"/>
      <c r="Q28" s="95" t="s">
        <v>109</v>
      </c>
      <c r="R28" s="92">
        <f>+R21-R26-R27</f>
        <v>0</v>
      </c>
      <c r="S28" s="96">
        <f>+S21-S26-S27</f>
        <v>0</v>
      </c>
      <c r="T28" s="96"/>
      <c r="U28" s="96">
        <f>+U21-U26-U27</f>
        <v>0</v>
      </c>
      <c r="V28" s="96"/>
      <c r="W28" s="97">
        <f>+W21-W26-W27</f>
        <v>0</v>
      </c>
      <c r="X28" s="60"/>
      <c r="Y28" s="13"/>
    </row>
    <row r="29" spans="1:25" s="4" customFormat="1" ht="15.95" customHeight="1">
      <c r="M29" s="60"/>
      <c r="N29" s="73"/>
      <c r="O29" s="73"/>
      <c r="P29" s="73"/>
      <c r="Q29" s="73"/>
      <c r="R29" s="90"/>
      <c r="S29" s="77"/>
      <c r="T29" s="77"/>
      <c r="U29" s="77"/>
      <c r="V29" s="77"/>
      <c r="W29" s="77"/>
      <c r="X29" s="60"/>
      <c r="Y29" s="13"/>
    </row>
    <row r="30" spans="1:25" s="4" customFormat="1" ht="15.95" customHeight="1">
      <c r="M30" s="60"/>
      <c r="N30" s="60"/>
      <c r="O30" s="60"/>
      <c r="P30" s="60"/>
      <c r="Q30" s="60"/>
      <c r="R30" s="87"/>
      <c r="S30" s="77"/>
      <c r="T30" s="77"/>
      <c r="U30" s="77"/>
      <c r="V30" s="77"/>
      <c r="W30" s="77"/>
      <c r="X30" s="60"/>
      <c r="Y30" s="13"/>
    </row>
    <row r="31" spans="1:25" s="2" customFormat="1" ht="15.95" customHeight="1">
      <c r="M31" s="49"/>
      <c r="N31" s="49"/>
      <c r="O31" s="49"/>
      <c r="P31" s="49"/>
      <c r="Q31" s="49"/>
      <c r="R31" s="79"/>
      <c r="S31" s="80"/>
      <c r="T31" s="80"/>
      <c r="U31" s="80"/>
      <c r="V31" s="80"/>
      <c r="W31" s="80"/>
      <c r="X31" s="74"/>
      <c r="Y31" s="10"/>
    </row>
    <row r="32" spans="1:25" s="2" customFormat="1" ht="15.95" customHeight="1">
      <c r="M32" s="49"/>
      <c r="N32" s="49"/>
      <c r="O32" s="49"/>
      <c r="P32" s="49"/>
      <c r="Q32" s="49"/>
      <c r="R32" s="79"/>
      <c r="S32" s="80"/>
      <c r="T32" s="80"/>
      <c r="U32" s="80"/>
      <c r="V32" s="80"/>
      <c r="W32" s="80"/>
      <c r="X32" s="74"/>
      <c r="Y32" s="10"/>
    </row>
    <row r="33" spans="10:36" s="4" customFormat="1" ht="15.95" customHeight="1">
      <c r="M33" s="60"/>
      <c r="N33" s="60"/>
      <c r="O33" s="60"/>
      <c r="P33" s="60"/>
      <c r="Q33" s="60"/>
      <c r="R33" s="78"/>
      <c r="S33" s="77"/>
      <c r="T33" s="77"/>
      <c r="U33" s="77"/>
      <c r="V33" s="77"/>
      <c r="W33" s="77"/>
      <c r="X33" s="75"/>
      <c r="Y33" s="13"/>
    </row>
    <row r="34" spans="10:36" s="4" customFormat="1" ht="15.95" customHeight="1">
      <c r="M34" s="13"/>
      <c r="N34" s="13"/>
      <c r="O34" s="13"/>
      <c r="P34" s="13"/>
      <c r="Q34" s="13"/>
      <c r="R34" s="81"/>
      <c r="S34" s="13"/>
      <c r="T34" s="13"/>
      <c r="U34" s="88"/>
      <c r="V34" s="77"/>
      <c r="W34" s="13"/>
      <c r="X34" s="13"/>
      <c r="Y34" s="13"/>
    </row>
    <row r="35" spans="10:36" s="4" customFormat="1" ht="15.95" customHeight="1">
      <c r="J35" s="84"/>
      <c r="K35" s="84"/>
      <c r="L35" s="84"/>
      <c r="M35" s="85"/>
      <c r="N35" s="86"/>
      <c r="O35" s="83"/>
      <c r="P35" s="48"/>
      <c r="Q35" s="48"/>
      <c r="R35" s="48"/>
      <c r="S35" s="13"/>
      <c r="T35" s="89"/>
      <c r="U35" s="76"/>
      <c r="V35" s="13"/>
      <c r="W35" s="83"/>
      <c r="X35" s="13"/>
      <c r="Y35" s="13"/>
    </row>
    <row r="36" spans="10:36" s="4" customFormat="1" ht="15.95" customHeight="1">
      <c r="K36" s="171"/>
      <c r="L36" s="171"/>
      <c r="M36" s="171"/>
      <c r="N36" s="171"/>
      <c r="O36" s="81"/>
      <c r="P36" s="81"/>
      <c r="Q36" s="171"/>
      <c r="R36" s="171"/>
      <c r="S36" s="81"/>
      <c r="T36" s="13"/>
      <c r="U36" s="13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2"/>
    </row>
    <row r="37" spans="10:36" s="4" customFormat="1" ht="15.95" customHeight="1">
      <c r="K37" s="106"/>
      <c r="L37" s="106"/>
      <c r="M37" s="106"/>
      <c r="N37" s="106"/>
      <c r="O37" s="106"/>
      <c r="P37" s="106"/>
      <c r="Q37" s="106"/>
      <c r="R37" s="106"/>
      <c r="S37" s="45"/>
      <c r="T37" s="13"/>
      <c r="U37" s="13"/>
      <c r="V37" s="106"/>
      <c r="W37" s="106"/>
      <c r="X37" s="106"/>
      <c r="Y37" s="106"/>
      <c r="Z37" s="106"/>
      <c r="AA37" s="106"/>
      <c r="AB37" s="106"/>
      <c r="AC37" s="106"/>
      <c r="AD37" s="106"/>
      <c r="AE37" s="108"/>
      <c r="AF37" s="108"/>
      <c r="AG37" s="108"/>
      <c r="AH37" s="108"/>
      <c r="AI37" s="108"/>
      <c r="AJ37" s="108"/>
    </row>
    <row r="38" spans="10:36" s="4" customFormat="1" ht="15.95" customHeight="1">
      <c r="K38" s="106"/>
      <c r="L38" s="106"/>
      <c r="M38" s="106"/>
      <c r="N38" s="106"/>
      <c r="O38" s="106"/>
      <c r="P38" s="106"/>
      <c r="Q38" s="106"/>
      <c r="R38" s="106"/>
      <c r="S38" s="45"/>
      <c r="T38" s="13"/>
      <c r="U38" s="13"/>
      <c r="V38" s="106"/>
      <c r="W38" s="106"/>
      <c r="X38" s="106"/>
      <c r="Y38" s="106"/>
      <c r="Z38" s="106"/>
      <c r="AA38" s="106"/>
      <c r="AB38" s="106"/>
      <c r="AC38" s="106"/>
      <c r="AD38" s="106"/>
      <c r="AE38" s="108"/>
      <c r="AF38" s="108"/>
      <c r="AG38" s="108"/>
      <c r="AH38" s="108"/>
      <c r="AI38" s="108"/>
      <c r="AJ38" s="108"/>
    </row>
    <row r="39" spans="10:36" s="4" customFormat="1" ht="15.95" customHeight="1">
      <c r="K39" s="106"/>
      <c r="L39" s="106"/>
      <c r="M39" s="106"/>
      <c r="N39" s="106"/>
      <c r="O39" s="106"/>
      <c r="P39" s="106"/>
      <c r="Q39" s="106"/>
      <c r="R39" s="106"/>
      <c r="S39" s="45"/>
      <c r="T39" s="13"/>
      <c r="U39" s="13"/>
      <c r="V39" s="109"/>
      <c r="W39" s="109"/>
      <c r="X39" s="109"/>
      <c r="Y39" s="109"/>
      <c r="Z39" s="109"/>
      <c r="AA39" s="109"/>
      <c r="AB39" s="109"/>
      <c r="AC39" s="109"/>
      <c r="AD39" s="109"/>
      <c r="AE39" s="110"/>
      <c r="AF39" s="110"/>
      <c r="AG39" s="110"/>
      <c r="AH39" s="110"/>
      <c r="AI39" s="110"/>
      <c r="AJ39" s="110"/>
    </row>
    <row r="40" spans="10:36" s="4" customFormat="1" ht="15.95" customHeight="1">
      <c r="K40" s="106"/>
      <c r="L40" s="106"/>
      <c r="M40" s="106"/>
      <c r="N40" s="106"/>
      <c r="O40" s="106"/>
      <c r="P40" s="106"/>
      <c r="Q40" s="106"/>
      <c r="R40" s="106"/>
      <c r="S40" s="45"/>
      <c r="T40" s="13"/>
      <c r="U40" s="13"/>
      <c r="V40" s="106"/>
      <c r="W40" s="106"/>
      <c r="X40" s="106"/>
      <c r="Y40" s="106"/>
      <c r="Z40" s="106"/>
      <c r="AA40" s="106"/>
      <c r="AB40" s="106"/>
      <c r="AC40" s="106"/>
      <c r="AD40" s="106"/>
      <c r="AE40" s="108"/>
      <c r="AF40" s="111"/>
      <c r="AG40" s="111"/>
      <c r="AH40" s="111"/>
      <c r="AI40" s="111"/>
      <c r="AJ40" s="108"/>
    </row>
    <row r="41" spans="10:36" s="4" customFormat="1" ht="15.95" customHeight="1">
      <c r="K41" s="106"/>
      <c r="L41" s="106"/>
      <c r="M41" s="106"/>
      <c r="N41" s="106"/>
      <c r="O41" s="106"/>
      <c r="P41" s="106"/>
      <c r="Q41" s="106"/>
      <c r="R41" s="106"/>
      <c r="S41" s="45"/>
      <c r="T41" s="13"/>
      <c r="U41" s="13"/>
      <c r="V41" s="106"/>
      <c r="W41" s="106"/>
      <c r="X41" s="106"/>
      <c r="Y41" s="106"/>
      <c r="Z41" s="106"/>
      <c r="AA41" s="106"/>
      <c r="AB41" s="106"/>
      <c r="AC41" s="106"/>
      <c r="AD41" s="106"/>
      <c r="AE41" s="108"/>
      <c r="AF41" s="111"/>
      <c r="AG41" s="111"/>
      <c r="AH41" s="111"/>
      <c r="AI41" s="111"/>
      <c r="AJ41" s="108"/>
    </row>
    <row r="42" spans="10:36" s="4" customFormat="1" ht="15.95" customHeight="1">
      <c r="K42" s="106"/>
      <c r="L42" s="106"/>
      <c r="M42" s="106"/>
      <c r="N42" s="106"/>
      <c r="O42" s="106"/>
      <c r="P42" s="106"/>
      <c r="Q42" s="106"/>
      <c r="R42" s="106"/>
      <c r="S42" s="45"/>
      <c r="T42" s="13"/>
      <c r="U42" s="13"/>
      <c r="V42" s="106"/>
      <c r="W42" s="106"/>
      <c r="X42" s="106"/>
      <c r="Y42" s="106"/>
      <c r="Z42" s="106"/>
      <c r="AA42" s="106"/>
      <c r="AB42" s="106"/>
      <c r="AC42" s="106"/>
      <c r="AD42" s="106"/>
      <c r="AE42" s="108"/>
      <c r="AF42" s="108"/>
      <c r="AG42" s="108"/>
      <c r="AH42" s="108"/>
      <c r="AI42" s="108"/>
      <c r="AJ42" s="108"/>
    </row>
    <row r="43" spans="10:36" s="4" customFormat="1" ht="15.95" customHeight="1">
      <c r="K43" s="106"/>
      <c r="L43" s="106"/>
      <c r="M43" s="106"/>
      <c r="N43" s="106"/>
      <c r="O43" s="106"/>
      <c r="P43" s="106"/>
      <c r="Q43" s="106"/>
      <c r="R43" s="106"/>
      <c r="S43" s="45"/>
      <c r="T43" s="13"/>
      <c r="U43" s="13"/>
      <c r="V43" s="13"/>
      <c r="W43" s="13"/>
      <c r="X43" s="13"/>
      <c r="Y43" s="13"/>
      <c r="AJ43" s="112"/>
    </row>
    <row r="44" spans="10:36" s="4" customFormat="1" ht="15.95" customHeight="1">
      <c r="K44" s="106"/>
      <c r="L44" s="106"/>
      <c r="M44" s="106"/>
      <c r="N44" s="106"/>
      <c r="O44" s="106"/>
      <c r="P44" s="106"/>
      <c r="Q44" s="106"/>
      <c r="R44" s="106"/>
      <c r="S44" s="45"/>
      <c r="V44" s="13"/>
      <c r="W44" s="13"/>
      <c r="X44" s="13"/>
      <c r="Y44" s="13"/>
    </row>
    <row r="45" spans="10:36" s="4" customFormat="1" ht="15.95" customHeight="1">
      <c r="K45" s="106"/>
      <c r="L45" s="106"/>
      <c r="M45" s="106"/>
      <c r="N45" s="106"/>
      <c r="O45" s="106"/>
      <c r="P45" s="106"/>
      <c r="Q45" s="106"/>
      <c r="R45" s="106"/>
      <c r="S45" s="45"/>
      <c r="V45" s="13"/>
      <c r="W45" s="13"/>
      <c r="X45" s="13"/>
      <c r="Y45" s="13"/>
    </row>
    <row r="46" spans="10:36" s="4" customFormat="1" ht="15.95" customHeight="1">
      <c r="K46" s="106"/>
      <c r="L46" s="106"/>
      <c r="M46" s="106"/>
      <c r="N46" s="106"/>
      <c r="O46" s="106"/>
      <c r="P46" s="106"/>
      <c r="Q46" s="106"/>
      <c r="R46" s="106"/>
      <c r="S46" s="45"/>
    </row>
    <row r="47" spans="10:36" s="4" customFormat="1" ht="15.95" customHeight="1">
      <c r="M47" s="13"/>
      <c r="N47" s="13"/>
      <c r="O47" s="48"/>
      <c r="P47" s="48"/>
      <c r="Q47" s="48"/>
      <c r="R47" s="48"/>
      <c r="S47" s="98"/>
    </row>
    <row r="48" spans="10:36" s="4" customFormat="1" ht="15.95" customHeight="1">
      <c r="M48" s="13"/>
      <c r="N48" s="13"/>
      <c r="O48" s="48"/>
      <c r="P48" s="48"/>
      <c r="Q48" s="48"/>
      <c r="R48" s="48"/>
      <c r="S48" s="13"/>
    </row>
    <row r="49" spans="11:21" s="4" customFormat="1" ht="15.95" customHeight="1">
      <c r="O49" s="43"/>
      <c r="P49" s="43"/>
      <c r="Q49" s="43"/>
      <c r="R49" s="43"/>
    </row>
    <row r="50" spans="11:21" s="4" customFormat="1" ht="15.95" customHeight="1">
      <c r="K50" s="81"/>
      <c r="L50" s="81"/>
      <c r="M50" s="81"/>
      <c r="N50" s="81"/>
      <c r="O50" s="81"/>
      <c r="P50" s="82"/>
      <c r="Q50" s="82"/>
      <c r="R50" s="43"/>
    </row>
    <row r="51" spans="11:21" s="4" customFormat="1" ht="15.95" customHeight="1">
      <c r="K51" s="103"/>
      <c r="L51" s="104"/>
      <c r="M51" s="81"/>
      <c r="N51" s="81"/>
      <c r="O51" s="81"/>
      <c r="P51" s="82"/>
      <c r="Q51" s="82"/>
      <c r="R51" s="43"/>
    </row>
    <row r="52" spans="11:21" s="4" customFormat="1" ht="15.95" customHeight="1">
      <c r="K52" s="81"/>
      <c r="L52" s="81"/>
      <c r="M52" s="81"/>
      <c r="N52" s="81"/>
      <c r="O52" s="81"/>
      <c r="P52" s="82"/>
      <c r="Q52" s="82"/>
      <c r="R52" s="43"/>
    </row>
    <row r="53" spans="11:21" s="4" customFormat="1" ht="15.95" customHeight="1">
      <c r="K53" s="81"/>
      <c r="L53" s="81"/>
      <c r="M53" s="81"/>
      <c r="N53" s="81"/>
      <c r="O53" s="81"/>
      <c r="P53" s="82"/>
      <c r="Q53" s="82"/>
      <c r="R53" s="44"/>
      <c r="U53" s="35"/>
    </row>
    <row r="54" spans="11:21" s="4" customFormat="1" ht="15.95" customHeight="1">
      <c r="K54" s="81"/>
      <c r="L54" s="81"/>
      <c r="M54" s="81"/>
      <c r="N54" s="81"/>
      <c r="O54" s="81"/>
      <c r="P54" s="82"/>
      <c r="Q54" s="82"/>
      <c r="R54" s="44"/>
    </row>
    <row r="55" spans="11:21" s="4" customFormat="1" ht="15.95" customHeight="1">
      <c r="K55" s="81"/>
      <c r="L55" s="81"/>
      <c r="M55" s="81"/>
      <c r="N55" s="81"/>
      <c r="O55" s="81"/>
      <c r="P55" s="82"/>
      <c r="Q55" s="82"/>
      <c r="R55" s="44"/>
    </row>
    <row r="56" spans="11:21" s="4" customFormat="1" ht="15.95" customHeight="1">
      <c r="K56" s="81"/>
      <c r="L56" s="81"/>
      <c r="M56" s="81"/>
      <c r="N56" s="81"/>
      <c r="O56" s="81"/>
      <c r="P56" s="82"/>
      <c r="Q56" s="82"/>
      <c r="R56" s="44"/>
    </row>
    <row r="57" spans="11:21" s="4" customFormat="1" ht="15.95" customHeight="1">
      <c r="K57" s="81"/>
      <c r="L57" s="81"/>
      <c r="M57" s="81"/>
      <c r="N57" s="81"/>
      <c r="O57" s="81"/>
      <c r="P57" s="82"/>
      <c r="Q57" s="82"/>
      <c r="R57" s="44"/>
    </row>
    <row r="58" spans="11:21" s="4" customFormat="1" ht="15.95" customHeight="1">
      <c r="K58" s="81"/>
      <c r="L58" s="81"/>
      <c r="M58" s="81"/>
      <c r="N58" s="81"/>
      <c r="O58" s="81"/>
      <c r="P58" s="82"/>
      <c r="Q58" s="82"/>
      <c r="R58" s="6"/>
    </row>
    <row r="59" spans="11:21" s="4" customFormat="1" ht="15.95" customHeight="1">
      <c r="K59" s="81"/>
      <c r="L59" s="81"/>
      <c r="M59" s="81"/>
      <c r="N59" s="81"/>
      <c r="O59" s="81"/>
      <c r="P59" s="82"/>
      <c r="Q59" s="82"/>
    </row>
    <row r="60" spans="11:21" s="4" customFormat="1" ht="15.95" customHeight="1">
      <c r="K60" s="81"/>
      <c r="L60" s="81"/>
      <c r="M60" s="81"/>
      <c r="N60" s="81"/>
      <c r="O60" s="81"/>
      <c r="P60" s="82"/>
      <c r="Q60" s="82"/>
    </row>
    <row r="61" spans="11:21" s="4" customFormat="1" ht="15.95" customHeight="1">
      <c r="K61" s="81"/>
      <c r="L61" s="81"/>
      <c r="M61" s="81"/>
      <c r="N61" s="81"/>
      <c r="O61" s="81"/>
      <c r="P61" s="82"/>
      <c r="Q61" s="82"/>
    </row>
    <row r="62" spans="11:21" s="4" customFormat="1" ht="15.95" customHeight="1">
      <c r="K62" s="81"/>
      <c r="L62" s="81"/>
      <c r="M62" s="81"/>
      <c r="N62" s="81"/>
      <c r="O62" s="81"/>
      <c r="P62" s="82"/>
      <c r="Q62" s="82"/>
    </row>
    <row r="63" spans="11:21" s="4" customFormat="1" ht="15.95" customHeight="1">
      <c r="K63" s="81"/>
      <c r="L63" s="81"/>
      <c r="M63" s="81"/>
      <c r="N63" s="105"/>
      <c r="O63" s="81"/>
      <c r="P63" s="82"/>
      <c r="Q63" s="82"/>
    </row>
    <row r="64" spans="11:21" s="4" customFormat="1" ht="15.95" customHeight="1">
      <c r="K64" s="82"/>
      <c r="L64" s="82"/>
      <c r="M64" s="82"/>
      <c r="N64" s="82"/>
      <c r="O64" s="82"/>
      <c r="P64" s="82"/>
      <c r="Q64" s="82"/>
    </row>
    <row r="65" spans="11:17" s="4" customFormat="1" ht="15.95" customHeight="1">
      <c r="K65" s="82"/>
      <c r="L65" s="82"/>
      <c r="M65" s="82"/>
      <c r="N65" s="82"/>
      <c r="O65" s="82"/>
      <c r="P65" s="82"/>
      <c r="Q65" s="82"/>
    </row>
    <row r="66" spans="11:17" s="4" customFormat="1" ht="15.95" customHeight="1">
      <c r="K66" s="82"/>
    </row>
    <row r="67" spans="11:17" s="4" customFormat="1" ht="15.95" customHeight="1">
      <c r="N67" s="107"/>
    </row>
    <row r="68" spans="11:17" s="4" customFormat="1" ht="15.95" customHeight="1"/>
    <row r="69" spans="11:17" s="4" customFormat="1" ht="15.95" customHeight="1"/>
    <row r="70" spans="11:17" s="4" customFormat="1" ht="15.95" customHeight="1"/>
    <row r="71" spans="11:17" s="4" customFormat="1" ht="15.95" customHeight="1"/>
    <row r="72" spans="11:17" s="4" customFormat="1" ht="15.95" customHeight="1"/>
    <row r="73" spans="11:17" s="4" customFormat="1" ht="15.95" customHeight="1"/>
    <row r="74" spans="11:17" s="4" customFormat="1" ht="15.95" customHeight="1"/>
    <row r="75" spans="11:17" s="4" customFormat="1" ht="15.95" customHeight="1"/>
    <row r="76" spans="11:17" s="4" customFormat="1" ht="15.95" customHeight="1"/>
    <row r="77" spans="11:17" s="4" customFormat="1" ht="15.95" customHeight="1"/>
    <row r="78" spans="11:17" s="4" customFormat="1" ht="15.95" customHeight="1"/>
    <row r="79" spans="11:17" s="4" customFormat="1" ht="15.95" customHeight="1"/>
    <row r="80" spans="11:17" s="4" customFormat="1" ht="15.95" customHeight="1"/>
    <row r="81" s="4" customFormat="1" ht="15.95" customHeight="1"/>
    <row r="82" s="4" customFormat="1" ht="15.95" customHeight="1"/>
    <row r="83" s="4" customFormat="1" ht="15.95" customHeight="1"/>
    <row r="84" s="4" customFormat="1" ht="15.95" customHeight="1"/>
    <row r="85" s="4" customFormat="1" ht="15.95" customHeight="1"/>
    <row r="86" s="4" customFormat="1" ht="15.95" customHeight="1"/>
    <row r="87" s="4" customFormat="1" ht="15.95" customHeight="1"/>
    <row r="88" s="4" customFormat="1" ht="15.95" customHeight="1"/>
    <row r="89" s="4" customFormat="1" ht="15.95" customHeight="1"/>
    <row r="90" s="4" customFormat="1" ht="15.95" customHeight="1"/>
    <row r="91" s="4" customFormat="1" ht="15.95" customHeight="1"/>
    <row r="92" s="4" customFormat="1" ht="15.95" customHeight="1"/>
    <row r="93" s="4" customFormat="1" ht="15.95" customHeight="1"/>
    <row r="94" s="4" customFormat="1" ht="15.95" customHeight="1"/>
    <row r="95" s="4" customFormat="1" ht="15.95" customHeight="1"/>
    <row r="96" s="4" customFormat="1" ht="15.95" customHeight="1"/>
    <row r="97" s="4" customFormat="1" ht="15.95" customHeight="1"/>
    <row r="98" s="4" customFormat="1" ht="15.95" customHeight="1"/>
    <row r="99" s="4" customFormat="1" ht="15.95" customHeight="1"/>
    <row r="100" s="4" customFormat="1" ht="15.95" customHeight="1"/>
    <row r="101" s="4" customFormat="1" ht="15.95" customHeight="1"/>
    <row r="102" s="4" customFormat="1" ht="15.95" customHeight="1"/>
    <row r="103" s="4" customFormat="1" ht="15.95" customHeight="1"/>
    <row r="104" s="4" customFormat="1" ht="15.95" customHeight="1"/>
    <row r="105" s="4" customFormat="1" ht="15.95" customHeight="1"/>
    <row r="106" s="4" customFormat="1" ht="15.95" customHeight="1"/>
    <row r="107" s="4" customFormat="1" ht="15.95" customHeight="1"/>
    <row r="108" s="4" customFormat="1" ht="15.95" customHeight="1"/>
    <row r="109" s="4" customFormat="1" ht="15.95" customHeight="1"/>
    <row r="110" s="4" customFormat="1" ht="15.95" customHeight="1"/>
    <row r="111" s="4" customFormat="1" ht="15.95" customHeight="1"/>
    <row r="112" s="4" customFormat="1" ht="15.95" customHeight="1"/>
    <row r="113" spans="10:36" s="4" customFormat="1" ht="15.95" customHeight="1"/>
    <row r="114" spans="10:36" s="4" customFormat="1" ht="15.95" customHeight="1"/>
    <row r="115" spans="10:36" s="4" customFormat="1" ht="15.95" customHeight="1">
      <c r="J115" s="13"/>
    </row>
    <row r="116" spans="10:36" s="4" customFormat="1" ht="15.95" customHeight="1">
      <c r="J116" s="13"/>
    </row>
    <row r="117" spans="10:36" s="4" customFormat="1" ht="15.95" customHeight="1">
      <c r="J117" s="13"/>
    </row>
    <row r="118" spans="10:36" s="4" customFormat="1" ht="15.95" customHeight="1">
      <c r="J118" s="13"/>
    </row>
    <row r="119" spans="10:36" ht="15.95" customHeight="1">
      <c r="K119" s="4"/>
      <c r="L119" s="4"/>
      <c r="M119" s="4"/>
      <c r="N119" s="4"/>
      <c r="O119" s="4"/>
      <c r="P119" s="4"/>
      <c r="Q119" s="4"/>
      <c r="R119" s="4"/>
      <c r="S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</row>
    <row r="120" spans="10:36" ht="15.95" customHeight="1">
      <c r="K120" s="4"/>
      <c r="L120" s="4"/>
      <c r="M120" s="4"/>
      <c r="N120" s="4"/>
      <c r="O120" s="4"/>
      <c r="P120" s="4"/>
      <c r="Q120" s="4"/>
      <c r="R120" s="4"/>
      <c r="S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</row>
    <row r="121" spans="10:36" ht="15.95" customHeight="1">
      <c r="K121" s="4"/>
      <c r="L121" s="4"/>
      <c r="M121" s="4"/>
      <c r="N121" s="4"/>
      <c r="O121" s="4"/>
      <c r="P121" s="4"/>
      <c r="Q121" s="4"/>
      <c r="R121" s="4"/>
      <c r="S121" s="4"/>
    </row>
    <row r="122" spans="10:36" ht="15.95" customHeight="1">
      <c r="K122" s="4"/>
      <c r="L122" s="4"/>
      <c r="M122" s="4"/>
      <c r="N122" s="4"/>
      <c r="O122" s="4"/>
      <c r="P122" s="4"/>
      <c r="Q122" s="4"/>
      <c r="R122" s="4"/>
      <c r="S122" s="4"/>
    </row>
    <row r="123" spans="10:36" ht="15.95" customHeight="1"/>
    <row r="124" spans="10:36" ht="15.95" customHeight="1"/>
  </sheetData>
  <mergeCells count="20"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  <mergeCell ref="A15:J15"/>
    <mergeCell ref="K36:L36"/>
    <mergeCell ref="M36:N36"/>
    <mergeCell ref="Q36:R36"/>
    <mergeCell ref="C8:C9"/>
    <mergeCell ref="D8:D9"/>
    <mergeCell ref="E8:F8"/>
    <mergeCell ref="G8:G9"/>
    <mergeCell ref="H8:I8"/>
    <mergeCell ref="J8:J9"/>
  </mergeCells>
  <printOptions horizontalCentered="1"/>
  <pageMargins left="0.23622047244094491" right="0.23622047244094491" top="0.74803149606299213" bottom="0.39370078740157483" header="0.31496062992125984" footer="0.31496062992125984"/>
  <pageSetup paperSize="9" scale="32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showGridLines="0" topLeftCell="E1" workbookViewId="0">
      <selection activeCell="A7" sqref="A7:J7"/>
    </sheetView>
  </sheetViews>
  <sheetFormatPr defaultColWidth="18.42578125" defaultRowHeight="11.25"/>
  <cols>
    <col min="1" max="12" width="18.42578125" style="106"/>
    <col min="13" max="14" width="29.140625" style="106" bestFit="1" customWidth="1"/>
    <col min="15" max="15" width="36.7109375" style="106" bestFit="1" customWidth="1"/>
    <col min="16" max="16" width="35.5703125" style="106" bestFit="1" customWidth="1"/>
    <col min="17" max="17" width="31.85546875" style="106" bestFit="1" customWidth="1"/>
    <col min="18" max="16384" width="18.42578125" style="106"/>
  </cols>
  <sheetData>
    <row r="1" spans="1:17">
      <c r="A1" s="106" t="s">
        <v>75</v>
      </c>
    </row>
    <row r="4" spans="1:17" ht="10.5" customHeight="1">
      <c r="A4" s="106" t="s">
        <v>73</v>
      </c>
    </row>
    <row r="5" spans="1:17" ht="10.5" customHeight="1">
      <c r="A5" s="116" t="s">
        <v>112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</row>
    <row r="6" spans="1:17" ht="10.5" customHeight="1"/>
    <row r="7" spans="1:17">
      <c r="A7" s="118" t="s">
        <v>14</v>
      </c>
      <c r="B7" s="118"/>
      <c r="C7" s="118" t="s">
        <v>15</v>
      </c>
      <c r="D7" s="118" t="s">
        <v>16</v>
      </c>
      <c r="E7" s="118" t="s">
        <v>17</v>
      </c>
      <c r="F7" s="118"/>
      <c r="G7" s="118" t="s">
        <v>18</v>
      </c>
      <c r="H7" s="118"/>
      <c r="I7" s="118" t="s">
        <v>19</v>
      </c>
      <c r="J7" s="118" t="s">
        <v>20</v>
      </c>
      <c r="K7" s="118" t="s">
        <v>21</v>
      </c>
      <c r="L7" s="118" t="s">
        <v>22</v>
      </c>
      <c r="M7" s="118" t="s">
        <v>82</v>
      </c>
      <c r="N7" s="118" t="s">
        <v>83</v>
      </c>
      <c r="O7" s="118" t="s">
        <v>76</v>
      </c>
      <c r="P7" s="118" t="s">
        <v>77</v>
      </c>
      <c r="Q7" s="118" t="s">
        <v>78</v>
      </c>
    </row>
    <row r="8" spans="1:17">
      <c r="A8" s="118"/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9" t="s">
        <v>84</v>
      </c>
      <c r="N8" s="119" t="s">
        <v>85</v>
      </c>
      <c r="O8" s="119" t="s">
        <v>79</v>
      </c>
      <c r="P8" s="119" t="s">
        <v>80</v>
      </c>
      <c r="Q8" s="119" t="s">
        <v>81</v>
      </c>
    </row>
    <row r="9" spans="1:17">
      <c r="A9" s="118"/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 t="s">
        <v>23</v>
      </c>
      <c r="M9" s="118" t="s">
        <v>86</v>
      </c>
      <c r="N9" s="118" t="s">
        <v>86</v>
      </c>
      <c r="O9" s="118" t="s">
        <v>86</v>
      </c>
      <c r="P9" s="118" t="s">
        <v>86</v>
      </c>
      <c r="Q9" s="118" t="s">
        <v>86</v>
      </c>
    </row>
    <row r="10" spans="1:17" s="117" customFormat="1">
      <c r="A10" s="120" t="s">
        <v>90</v>
      </c>
      <c r="B10" s="120" t="s">
        <v>91</v>
      </c>
      <c r="C10" s="120" t="s">
        <v>24</v>
      </c>
      <c r="D10" s="120" t="s">
        <v>25</v>
      </c>
      <c r="E10" s="120" t="s">
        <v>26</v>
      </c>
      <c r="F10" s="120" t="s">
        <v>27</v>
      </c>
      <c r="G10" s="120" t="s">
        <v>31</v>
      </c>
      <c r="H10" s="120" t="s">
        <v>74</v>
      </c>
      <c r="I10" s="120" t="s">
        <v>30</v>
      </c>
      <c r="J10" s="120" t="s">
        <v>110</v>
      </c>
      <c r="K10" s="120" t="s">
        <v>87</v>
      </c>
      <c r="L10" s="120" t="s">
        <v>12</v>
      </c>
      <c r="M10" s="121">
        <v>148584951</v>
      </c>
      <c r="N10" s="121">
        <v>0</v>
      </c>
      <c r="O10" s="121">
        <v>148363763.11000001</v>
      </c>
      <c r="P10" s="121">
        <v>148363763.11000001</v>
      </c>
      <c r="Q10" s="121">
        <v>148363763.11000001</v>
      </c>
    </row>
    <row r="11" spans="1:17" s="117" customFormat="1">
      <c r="A11" s="120" t="s">
        <v>113</v>
      </c>
      <c r="B11" s="120" t="s">
        <v>114</v>
      </c>
      <c r="C11" s="120" t="s">
        <v>24</v>
      </c>
      <c r="D11" s="120" t="s">
        <v>25</v>
      </c>
      <c r="E11" s="120" t="s">
        <v>26</v>
      </c>
      <c r="F11" s="120" t="s">
        <v>27</v>
      </c>
      <c r="G11" s="120" t="s">
        <v>31</v>
      </c>
      <c r="H11" s="120" t="s">
        <v>74</v>
      </c>
      <c r="I11" s="120" t="s">
        <v>30</v>
      </c>
      <c r="J11" s="120" t="s">
        <v>115</v>
      </c>
      <c r="K11" s="120" t="s">
        <v>116</v>
      </c>
      <c r="L11" s="120" t="s">
        <v>12</v>
      </c>
      <c r="M11" s="121">
        <v>11873</v>
      </c>
      <c r="N11" s="121">
        <v>0</v>
      </c>
      <c r="O11" s="121">
        <v>11872.24</v>
      </c>
      <c r="P11" s="121">
        <v>11872.24</v>
      </c>
      <c r="Q11" s="121">
        <v>11872.24</v>
      </c>
    </row>
    <row r="12" spans="1:17" s="117" customFormat="1">
      <c r="A12" s="120" t="s">
        <v>32</v>
      </c>
      <c r="B12" s="120" t="s">
        <v>33</v>
      </c>
      <c r="C12" s="120" t="s">
        <v>24</v>
      </c>
      <c r="D12" s="120" t="s">
        <v>25</v>
      </c>
      <c r="E12" s="120" t="s">
        <v>26</v>
      </c>
      <c r="F12" s="120" t="s">
        <v>27</v>
      </c>
      <c r="G12" s="120" t="s">
        <v>31</v>
      </c>
      <c r="H12" s="120" t="s">
        <v>74</v>
      </c>
      <c r="I12" s="120" t="s">
        <v>30</v>
      </c>
      <c r="J12" s="120" t="s">
        <v>110</v>
      </c>
      <c r="K12" s="120" t="s">
        <v>87</v>
      </c>
      <c r="L12" s="120" t="s">
        <v>12</v>
      </c>
      <c r="M12" s="121">
        <v>22305109</v>
      </c>
      <c r="N12" s="121">
        <v>0</v>
      </c>
      <c r="O12" s="121">
        <v>22305107.190000001</v>
      </c>
      <c r="P12" s="121">
        <v>22305107.190000001</v>
      </c>
      <c r="Q12" s="121">
        <v>22305107.190000001</v>
      </c>
    </row>
    <row r="13" spans="1:17" s="117" customFormat="1">
      <c r="A13" s="120" t="s">
        <v>34</v>
      </c>
      <c r="B13" s="120" t="s">
        <v>35</v>
      </c>
      <c r="C13" s="120" t="s">
        <v>24</v>
      </c>
      <c r="D13" s="120" t="s">
        <v>25</v>
      </c>
      <c r="E13" s="120" t="s">
        <v>26</v>
      </c>
      <c r="F13" s="120" t="s">
        <v>27</v>
      </c>
      <c r="G13" s="120" t="s">
        <v>117</v>
      </c>
      <c r="H13" s="120" t="s">
        <v>118</v>
      </c>
      <c r="I13" s="120" t="s">
        <v>13</v>
      </c>
      <c r="J13" s="120" t="s">
        <v>88</v>
      </c>
      <c r="K13" s="120" t="s">
        <v>89</v>
      </c>
      <c r="L13" s="120" t="s">
        <v>119</v>
      </c>
      <c r="M13" s="121">
        <v>125897696</v>
      </c>
      <c r="N13" s="121">
        <v>125897696</v>
      </c>
      <c r="O13" s="121">
        <v>125897695.36</v>
      </c>
      <c r="P13" s="121">
        <v>125897695.36</v>
      </c>
      <c r="Q13" s="121">
        <v>125897695.36</v>
      </c>
    </row>
    <row r="14" spans="1:17" s="117" customFormat="1">
      <c r="A14" s="120" t="s">
        <v>34</v>
      </c>
      <c r="B14" s="120" t="s">
        <v>35</v>
      </c>
      <c r="C14" s="120" t="s">
        <v>24</v>
      </c>
      <c r="D14" s="120" t="s">
        <v>25</v>
      </c>
      <c r="E14" s="120" t="s">
        <v>26</v>
      </c>
      <c r="F14" s="120" t="s">
        <v>27</v>
      </c>
      <c r="G14" s="120" t="s">
        <v>117</v>
      </c>
      <c r="H14" s="120" t="s">
        <v>118</v>
      </c>
      <c r="I14" s="120" t="s">
        <v>13</v>
      </c>
      <c r="J14" s="120" t="s">
        <v>88</v>
      </c>
      <c r="K14" s="120" t="s">
        <v>89</v>
      </c>
      <c r="L14" s="120" t="s">
        <v>12</v>
      </c>
      <c r="M14" s="121">
        <v>1323343068</v>
      </c>
      <c r="N14" s="121">
        <v>1323343068</v>
      </c>
      <c r="O14" s="121">
        <v>1323343067.5999999</v>
      </c>
      <c r="P14" s="121">
        <v>1323343067.5999999</v>
      </c>
      <c r="Q14" s="121">
        <v>1323343067.5999999</v>
      </c>
    </row>
    <row r="15" spans="1:17" s="117" customFormat="1">
      <c r="A15" s="120" t="s">
        <v>34</v>
      </c>
      <c r="B15" s="120" t="s">
        <v>35</v>
      </c>
      <c r="C15" s="120" t="s">
        <v>24</v>
      </c>
      <c r="D15" s="120" t="s">
        <v>25</v>
      </c>
      <c r="E15" s="120" t="s">
        <v>26</v>
      </c>
      <c r="F15" s="120" t="s">
        <v>27</v>
      </c>
      <c r="G15" s="120" t="s">
        <v>28</v>
      </c>
      <c r="H15" s="120" t="s">
        <v>29</v>
      </c>
      <c r="I15" s="120" t="s">
        <v>13</v>
      </c>
      <c r="J15" s="120" t="s">
        <v>88</v>
      </c>
      <c r="K15" s="120" t="s">
        <v>89</v>
      </c>
      <c r="L15" s="120" t="s">
        <v>13</v>
      </c>
      <c r="M15" s="121">
        <v>431448</v>
      </c>
      <c r="N15" s="121">
        <v>0</v>
      </c>
      <c r="O15" s="121">
        <v>431447.76</v>
      </c>
      <c r="P15" s="121">
        <v>431447.76</v>
      </c>
      <c r="Q15" s="121">
        <v>431447.76</v>
      </c>
    </row>
    <row r="16" spans="1:17" s="117" customFormat="1">
      <c r="A16" s="120" t="s">
        <v>34</v>
      </c>
      <c r="B16" s="120" t="s">
        <v>35</v>
      </c>
      <c r="C16" s="120" t="s">
        <v>24</v>
      </c>
      <c r="D16" s="120" t="s">
        <v>25</v>
      </c>
      <c r="E16" s="120" t="s">
        <v>26</v>
      </c>
      <c r="F16" s="120" t="s">
        <v>27</v>
      </c>
      <c r="G16" s="120" t="s">
        <v>31</v>
      </c>
      <c r="H16" s="120" t="s">
        <v>74</v>
      </c>
      <c r="I16" s="120" t="s">
        <v>13</v>
      </c>
      <c r="J16" s="120" t="s">
        <v>88</v>
      </c>
      <c r="K16" s="120" t="s">
        <v>89</v>
      </c>
      <c r="L16" s="120" t="s">
        <v>119</v>
      </c>
      <c r="M16" s="121">
        <v>85681</v>
      </c>
      <c r="N16" s="121">
        <v>0</v>
      </c>
      <c r="O16" s="121">
        <v>85680.99</v>
      </c>
      <c r="P16" s="121">
        <v>85680.99</v>
      </c>
      <c r="Q16" s="121">
        <v>85680.99</v>
      </c>
    </row>
    <row r="17" spans="1:18" s="117" customFormat="1">
      <c r="A17" s="120" t="s">
        <v>34</v>
      </c>
      <c r="B17" s="120" t="s">
        <v>35</v>
      </c>
      <c r="C17" s="120" t="s">
        <v>24</v>
      </c>
      <c r="D17" s="120" t="s">
        <v>25</v>
      </c>
      <c r="E17" s="120" t="s">
        <v>26</v>
      </c>
      <c r="F17" s="120" t="s">
        <v>27</v>
      </c>
      <c r="G17" s="120" t="s">
        <v>31</v>
      </c>
      <c r="H17" s="120" t="s">
        <v>74</v>
      </c>
      <c r="I17" s="120" t="s">
        <v>13</v>
      </c>
      <c r="J17" s="120" t="s">
        <v>88</v>
      </c>
      <c r="K17" s="120" t="s">
        <v>89</v>
      </c>
      <c r="L17" s="120" t="s">
        <v>12</v>
      </c>
      <c r="M17" s="121">
        <v>35593842</v>
      </c>
      <c r="N17" s="121">
        <v>0</v>
      </c>
      <c r="O17" s="121">
        <v>35536909.840000004</v>
      </c>
      <c r="P17" s="121">
        <v>35536909.840000004</v>
      </c>
      <c r="Q17" s="121">
        <v>35536909.840000004</v>
      </c>
    </row>
    <row r="18" spans="1:18" s="117" customFormat="1">
      <c r="A18" s="120" t="s">
        <v>34</v>
      </c>
      <c r="B18" s="120" t="s">
        <v>35</v>
      </c>
      <c r="C18" s="120" t="s">
        <v>24</v>
      </c>
      <c r="D18" s="120" t="s">
        <v>25</v>
      </c>
      <c r="E18" s="120" t="s">
        <v>26</v>
      </c>
      <c r="F18" s="120" t="s">
        <v>27</v>
      </c>
      <c r="G18" s="120" t="s">
        <v>31</v>
      </c>
      <c r="H18" s="120" t="s">
        <v>74</v>
      </c>
      <c r="I18" s="120" t="s">
        <v>13</v>
      </c>
      <c r="J18" s="120" t="s">
        <v>88</v>
      </c>
      <c r="K18" s="120" t="s">
        <v>89</v>
      </c>
      <c r="L18" s="120" t="s">
        <v>13</v>
      </c>
      <c r="M18" s="121">
        <v>3245381</v>
      </c>
      <c r="N18" s="121">
        <v>0</v>
      </c>
      <c r="O18" s="121">
        <v>3245380.33</v>
      </c>
      <c r="P18" s="121">
        <v>3245380.33</v>
      </c>
      <c r="Q18" s="121">
        <v>3245380.33</v>
      </c>
    </row>
    <row r="19" spans="1:18" s="117" customFormat="1">
      <c r="A19" s="120" t="s">
        <v>34</v>
      </c>
      <c r="B19" s="120" t="s">
        <v>35</v>
      </c>
      <c r="C19" s="120" t="s">
        <v>24</v>
      </c>
      <c r="D19" s="120" t="s">
        <v>25</v>
      </c>
      <c r="E19" s="120" t="s">
        <v>26</v>
      </c>
      <c r="F19" s="120" t="s">
        <v>27</v>
      </c>
      <c r="G19" s="120" t="s">
        <v>120</v>
      </c>
      <c r="H19" s="120" t="s">
        <v>121</v>
      </c>
      <c r="I19" s="120" t="s">
        <v>13</v>
      </c>
      <c r="J19" s="120" t="s">
        <v>88</v>
      </c>
      <c r="K19" s="120" t="s">
        <v>89</v>
      </c>
      <c r="L19" s="120" t="s">
        <v>12</v>
      </c>
      <c r="M19" s="121">
        <v>1674516</v>
      </c>
      <c r="N19" s="121">
        <v>1674516</v>
      </c>
      <c r="O19" s="121">
        <v>1674515.73</v>
      </c>
      <c r="P19" s="121">
        <v>1674515.73</v>
      </c>
      <c r="Q19" s="121">
        <v>1674515.73</v>
      </c>
    </row>
    <row r="20" spans="1:18" s="47" customFormat="1">
      <c r="A20" s="106"/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22">
        <f>SUM(M10:M19)</f>
        <v>1661173565</v>
      </c>
      <c r="N20" s="122">
        <f t="shared" ref="N20:Q20" si="0">SUM(N10:N19)</f>
        <v>1450915280</v>
      </c>
      <c r="O20" s="122">
        <f t="shared" si="0"/>
        <v>1660895440.1499999</v>
      </c>
      <c r="P20" s="122">
        <f t="shared" si="0"/>
        <v>1660895440.1499999</v>
      </c>
      <c r="Q20" s="122">
        <f t="shared" si="0"/>
        <v>1660895440.1499999</v>
      </c>
    </row>
    <row r="21" spans="1:18" s="47" customFormat="1">
      <c r="A21" s="106"/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45"/>
      <c r="N21" s="45"/>
      <c r="O21" s="45"/>
      <c r="P21" s="45"/>
      <c r="Q21" s="45"/>
    </row>
    <row r="22" spans="1:18" s="47" customFormat="1">
      <c r="A22" s="106"/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45"/>
      <c r="N22" s="45"/>
      <c r="O22" s="45"/>
      <c r="P22" s="45"/>
      <c r="Q22" s="45"/>
    </row>
    <row r="23" spans="1:18" s="47" customFormat="1">
      <c r="A23" s="106"/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45"/>
      <c r="N23" s="45"/>
      <c r="O23" s="45"/>
      <c r="P23" s="45"/>
      <c r="Q23" s="45"/>
    </row>
    <row r="24" spans="1:18" s="47" customFormat="1">
      <c r="A24" s="106"/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45"/>
      <c r="N24" s="45"/>
      <c r="O24" s="45"/>
      <c r="P24" s="45"/>
      <c r="Q24" s="45"/>
    </row>
    <row r="25" spans="1:18" s="47" customFormat="1">
      <c r="A25" s="106"/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45"/>
      <c r="N25" s="45"/>
      <c r="O25" s="45"/>
      <c r="P25" s="45"/>
      <c r="Q25" s="45"/>
    </row>
    <row r="26" spans="1:18" s="47" customFormat="1">
      <c r="A26" s="106"/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45"/>
      <c r="N26" s="45"/>
      <c r="O26" s="45"/>
      <c r="P26" s="45"/>
      <c r="Q26" s="45"/>
    </row>
    <row r="27" spans="1:18" s="47" customFormat="1">
      <c r="A27" s="106"/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45"/>
      <c r="N27" s="45"/>
      <c r="O27" s="45"/>
      <c r="P27" s="45"/>
      <c r="Q27" s="45"/>
    </row>
    <row r="28" spans="1:18" s="47" customFormat="1">
      <c r="A28" s="106"/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45"/>
      <c r="N28" s="45"/>
      <c r="O28" s="45"/>
      <c r="P28" s="45"/>
      <c r="Q28" s="45"/>
    </row>
    <row r="29" spans="1:18">
      <c r="M29" s="45"/>
      <c r="N29" s="45"/>
      <c r="O29" s="45"/>
      <c r="P29" s="45"/>
      <c r="Q29" s="45"/>
    </row>
    <row r="30" spans="1:18">
      <c r="M30" s="45"/>
      <c r="N30" s="45"/>
      <c r="O30" s="45"/>
      <c r="P30" s="45"/>
      <c r="Q30" s="45"/>
      <c r="R30" s="46"/>
    </row>
    <row r="31" spans="1:18">
      <c r="M31" s="45"/>
      <c r="N31" s="45"/>
      <c r="O31" s="45"/>
      <c r="P31" s="45"/>
      <c r="Q31" s="45"/>
    </row>
    <row r="32" spans="1:18">
      <c r="M32" s="45"/>
      <c r="N32" s="45"/>
      <c r="O32" s="45"/>
      <c r="P32" s="45"/>
      <c r="Q32" s="45"/>
    </row>
    <row r="33" spans="13:17">
      <c r="M33" s="45"/>
      <c r="N33" s="45"/>
      <c r="O33" s="45"/>
    </row>
    <row r="34" spans="13:17">
      <c r="M34" s="45"/>
      <c r="N34" s="45"/>
      <c r="O34" s="45"/>
      <c r="P34" s="45"/>
      <c r="Q34" s="45"/>
    </row>
    <row r="35" spans="13:17">
      <c r="M35" s="45"/>
      <c r="N35" s="45"/>
      <c r="O35" s="45"/>
      <c r="P35" s="45"/>
      <c r="Q35" s="45"/>
    </row>
    <row r="36" spans="13:17">
      <c r="M36" s="45"/>
      <c r="N36" s="45"/>
      <c r="O36" s="45"/>
      <c r="P36" s="45"/>
      <c r="Q36" s="45"/>
    </row>
    <row r="37" spans="13:17">
      <c r="M37" s="45"/>
      <c r="N37" s="45"/>
      <c r="O37" s="45"/>
      <c r="P37" s="45"/>
      <c r="Q37" s="45"/>
    </row>
    <row r="39" spans="13:17">
      <c r="M39" s="46"/>
      <c r="N39" s="46"/>
      <c r="O39" s="46"/>
      <c r="P39" s="46"/>
      <c r="Q39" s="46"/>
    </row>
  </sheetData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showGridLines="0" workbookViewId="0">
      <selection activeCell="A7" sqref="A7:J7"/>
    </sheetView>
  </sheetViews>
  <sheetFormatPr defaultColWidth="18.42578125" defaultRowHeight="11.25"/>
  <cols>
    <col min="1" max="12" width="18.42578125" style="106"/>
    <col min="13" max="14" width="29.140625" style="106" bestFit="1" customWidth="1"/>
    <col min="15" max="15" width="36.7109375" style="106" bestFit="1" customWidth="1"/>
    <col min="16" max="16" width="35.5703125" style="106" bestFit="1" customWidth="1"/>
    <col min="17" max="17" width="31.85546875" style="106" bestFit="1" customWidth="1"/>
    <col min="18" max="16384" width="18.42578125" style="106"/>
  </cols>
  <sheetData>
    <row r="1" spans="1:17">
      <c r="A1" s="106" t="s">
        <v>75</v>
      </c>
    </row>
    <row r="4" spans="1:17" ht="10.5" customHeight="1">
      <c r="A4" s="106" t="s">
        <v>73</v>
      </c>
    </row>
    <row r="5" spans="1:17" ht="10.5" customHeight="1">
      <c r="A5" s="116" t="s">
        <v>122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</row>
    <row r="6" spans="1:17" ht="10.5" customHeight="1"/>
    <row r="7" spans="1:17">
      <c r="A7" s="118" t="s">
        <v>14</v>
      </c>
      <c r="B7" s="118"/>
      <c r="C7" s="118" t="s">
        <v>15</v>
      </c>
      <c r="D7" s="118" t="s">
        <v>16</v>
      </c>
      <c r="E7" s="118" t="s">
        <v>17</v>
      </c>
      <c r="F7" s="118"/>
      <c r="G7" s="118" t="s">
        <v>18</v>
      </c>
      <c r="H7" s="118"/>
      <c r="I7" s="118" t="s">
        <v>19</v>
      </c>
      <c r="J7" s="118" t="s">
        <v>20</v>
      </c>
      <c r="K7" s="118" t="s">
        <v>21</v>
      </c>
      <c r="L7" s="118" t="s">
        <v>22</v>
      </c>
      <c r="M7" s="118" t="s">
        <v>82</v>
      </c>
      <c r="N7" s="118" t="s">
        <v>83</v>
      </c>
      <c r="O7" s="118" t="s">
        <v>76</v>
      </c>
      <c r="P7" s="118" t="s">
        <v>77</v>
      </c>
      <c r="Q7" s="118" t="s">
        <v>78</v>
      </c>
    </row>
    <row r="8" spans="1:17">
      <c r="A8" s="118"/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9" t="s">
        <v>84</v>
      </c>
      <c r="N8" s="119" t="s">
        <v>85</v>
      </c>
      <c r="O8" s="119" t="s">
        <v>79</v>
      </c>
      <c r="P8" s="119" t="s">
        <v>80</v>
      </c>
      <c r="Q8" s="119" t="s">
        <v>81</v>
      </c>
    </row>
    <row r="9" spans="1:17">
      <c r="A9" s="118"/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 t="s">
        <v>23</v>
      </c>
      <c r="M9" s="118" t="s">
        <v>86</v>
      </c>
      <c r="N9" s="118" t="s">
        <v>86</v>
      </c>
      <c r="O9" s="118" t="s">
        <v>86</v>
      </c>
      <c r="P9" s="118" t="s">
        <v>86</v>
      </c>
      <c r="Q9" s="118" t="s">
        <v>86</v>
      </c>
    </row>
    <row r="10" spans="1:17" s="117" customFormat="1">
      <c r="A10" s="120" t="s">
        <v>90</v>
      </c>
      <c r="B10" s="120" t="s">
        <v>91</v>
      </c>
      <c r="C10" s="120" t="s">
        <v>24</v>
      </c>
      <c r="D10" s="120" t="s">
        <v>25</v>
      </c>
      <c r="E10" s="120" t="s">
        <v>26</v>
      </c>
      <c r="F10" s="120" t="s">
        <v>27</v>
      </c>
      <c r="G10" s="120" t="s">
        <v>31</v>
      </c>
      <c r="H10" s="120" t="s">
        <v>74</v>
      </c>
      <c r="I10" s="120" t="s">
        <v>30</v>
      </c>
      <c r="J10" s="120" t="s">
        <v>110</v>
      </c>
      <c r="K10" s="120" t="s">
        <v>87</v>
      </c>
      <c r="L10" s="120" t="s">
        <v>12</v>
      </c>
      <c r="M10" s="121">
        <v>397761604</v>
      </c>
      <c r="N10" s="121">
        <v>0</v>
      </c>
      <c r="O10" s="121">
        <v>397345130.47000003</v>
      </c>
      <c r="P10" s="121">
        <v>397345130.47000003</v>
      </c>
      <c r="Q10" s="121">
        <v>397345130.47000003</v>
      </c>
    </row>
    <row r="11" spans="1:17" s="117" customFormat="1">
      <c r="A11" s="120" t="s">
        <v>113</v>
      </c>
      <c r="B11" s="120" t="s">
        <v>114</v>
      </c>
      <c r="C11" s="120" t="s">
        <v>24</v>
      </c>
      <c r="D11" s="120" t="s">
        <v>25</v>
      </c>
      <c r="E11" s="120" t="s">
        <v>26</v>
      </c>
      <c r="F11" s="120" t="s">
        <v>27</v>
      </c>
      <c r="G11" s="120" t="s">
        <v>31</v>
      </c>
      <c r="H11" s="120" t="s">
        <v>74</v>
      </c>
      <c r="I11" s="120" t="s">
        <v>30</v>
      </c>
      <c r="J11" s="120" t="s">
        <v>115</v>
      </c>
      <c r="K11" s="120" t="s">
        <v>116</v>
      </c>
      <c r="L11" s="120" t="s">
        <v>12</v>
      </c>
      <c r="M11" s="121">
        <v>42333</v>
      </c>
      <c r="N11" s="121">
        <v>0</v>
      </c>
      <c r="O11" s="121">
        <v>42331.42</v>
      </c>
      <c r="P11" s="121">
        <v>42331.42</v>
      </c>
      <c r="Q11" s="121">
        <v>42331.42</v>
      </c>
    </row>
    <row r="12" spans="1:17" s="117" customFormat="1">
      <c r="A12" s="120" t="s">
        <v>32</v>
      </c>
      <c r="B12" s="120" t="s">
        <v>33</v>
      </c>
      <c r="C12" s="120" t="s">
        <v>24</v>
      </c>
      <c r="D12" s="120" t="s">
        <v>25</v>
      </c>
      <c r="E12" s="120" t="s">
        <v>26</v>
      </c>
      <c r="F12" s="120" t="s">
        <v>27</v>
      </c>
      <c r="G12" s="120" t="s">
        <v>31</v>
      </c>
      <c r="H12" s="120" t="s">
        <v>74</v>
      </c>
      <c r="I12" s="120" t="s">
        <v>30</v>
      </c>
      <c r="J12" s="120" t="s">
        <v>110</v>
      </c>
      <c r="K12" s="120" t="s">
        <v>87</v>
      </c>
      <c r="L12" s="120" t="s">
        <v>12</v>
      </c>
      <c r="M12" s="121">
        <v>62883696</v>
      </c>
      <c r="N12" s="121">
        <v>0</v>
      </c>
      <c r="O12" s="121">
        <v>62875539.68</v>
      </c>
      <c r="P12" s="121">
        <v>62875539.68</v>
      </c>
      <c r="Q12" s="121">
        <v>62875539.68</v>
      </c>
    </row>
    <row r="13" spans="1:17" s="117" customFormat="1">
      <c r="A13" s="120" t="s">
        <v>34</v>
      </c>
      <c r="B13" s="120" t="s">
        <v>35</v>
      </c>
      <c r="C13" s="120" t="s">
        <v>24</v>
      </c>
      <c r="D13" s="120" t="s">
        <v>25</v>
      </c>
      <c r="E13" s="120" t="s">
        <v>26</v>
      </c>
      <c r="F13" s="120" t="s">
        <v>27</v>
      </c>
      <c r="G13" s="120" t="s">
        <v>117</v>
      </c>
      <c r="H13" s="120" t="s">
        <v>118</v>
      </c>
      <c r="I13" s="120" t="s">
        <v>13</v>
      </c>
      <c r="J13" s="120" t="s">
        <v>88</v>
      </c>
      <c r="K13" s="120" t="s">
        <v>89</v>
      </c>
      <c r="L13" s="120" t="s">
        <v>119</v>
      </c>
      <c r="M13" s="121">
        <v>125897696</v>
      </c>
      <c r="N13" s="121">
        <v>125897696</v>
      </c>
      <c r="O13" s="121">
        <v>125897695.36</v>
      </c>
      <c r="P13" s="121">
        <v>125897695.36</v>
      </c>
      <c r="Q13" s="121">
        <v>125897695.36</v>
      </c>
    </row>
    <row r="14" spans="1:17" s="117" customFormat="1">
      <c r="A14" s="120" t="s">
        <v>34</v>
      </c>
      <c r="B14" s="120" t="s">
        <v>35</v>
      </c>
      <c r="C14" s="120" t="s">
        <v>24</v>
      </c>
      <c r="D14" s="120" t="s">
        <v>25</v>
      </c>
      <c r="E14" s="120" t="s">
        <v>26</v>
      </c>
      <c r="F14" s="120" t="s">
        <v>27</v>
      </c>
      <c r="G14" s="120" t="s">
        <v>117</v>
      </c>
      <c r="H14" s="120" t="s">
        <v>118</v>
      </c>
      <c r="I14" s="120" t="s">
        <v>13</v>
      </c>
      <c r="J14" s="120" t="s">
        <v>88</v>
      </c>
      <c r="K14" s="120" t="s">
        <v>89</v>
      </c>
      <c r="L14" s="120" t="s">
        <v>12</v>
      </c>
      <c r="M14" s="121">
        <v>1323343068</v>
      </c>
      <c r="N14" s="121">
        <v>1323343068</v>
      </c>
      <c r="O14" s="121">
        <v>1323343067.5999999</v>
      </c>
      <c r="P14" s="121">
        <v>1323343067.5999999</v>
      </c>
      <c r="Q14" s="121">
        <v>1323343067.5999999</v>
      </c>
    </row>
    <row r="15" spans="1:17" s="117" customFormat="1">
      <c r="A15" s="120" t="s">
        <v>34</v>
      </c>
      <c r="B15" s="120" t="s">
        <v>35</v>
      </c>
      <c r="C15" s="120" t="s">
        <v>24</v>
      </c>
      <c r="D15" s="120" t="s">
        <v>25</v>
      </c>
      <c r="E15" s="120" t="s">
        <v>26</v>
      </c>
      <c r="F15" s="120" t="s">
        <v>27</v>
      </c>
      <c r="G15" s="120" t="s">
        <v>28</v>
      </c>
      <c r="H15" s="120" t="s">
        <v>29</v>
      </c>
      <c r="I15" s="120" t="s">
        <v>13</v>
      </c>
      <c r="J15" s="120" t="s">
        <v>88</v>
      </c>
      <c r="K15" s="120" t="s">
        <v>89</v>
      </c>
      <c r="L15" s="120" t="s">
        <v>13</v>
      </c>
      <c r="M15" s="121">
        <v>705496</v>
      </c>
      <c r="N15" s="121">
        <v>0</v>
      </c>
      <c r="O15" s="121">
        <v>705495.22</v>
      </c>
      <c r="P15" s="121">
        <v>705495.22</v>
      </c>
      <c r="Q15" s="121">
        <v>705495.22</v>
      </c>
    </row>
    <row r="16" spans="1:17" s="117" customFormat="1">
      <c r="A16" s="120" t="s">
        <v>34</v>
      </c>
      <c r="B16" s="120" t="s">
        <v>35</v>
      </c>
      <c r="C16" s="120" t="s">
        <v>24</v>
      </c>
      <c r="D16" s="120" t="s">
        <v>25</v>
      </c>
      <c r="E16" s="120" t="s">
        <v>26</v>
      </c>
      <c r="F16" s="120" t="s">
        <v>27</v>
      </c>
      <c r="G16" s="120" t="s">
        <v>31</v>
      </c>
      <c r="H16" s="120" t="s">
        <v>74</v>
      </c>
      <c r="I16" s="120" t="s">
        <v>13</v>
      </c>
      <c r="J16" s="120" t="s">
        <v>88</v>
      </c>
      <c r="K16" s="120" t="s">
        <v>89</v>
      </c>
      <c r="L16" s="120" t="s">
        <v>119</v>
      </c>
      <c r="M16" s="121">
        <v>85681</v>
      </c>
      <c r="N16" s="121">
        <v>0</v>
      </c>
      <c r="O16" s="121">
        <v>85680.99</v>
      </c>
      <c r="P16" s="121">
        <v>85680.99</v>
      </c>
      <c r="Q16" s="121">
        <v>85680.99</v>
      </c>
    </row>
    <row r="17" spans="1:18" s="117" customFormat="1">
      <c r="A17" s="120" t="s">
        <v>34</v>
      </c>
      <c r="B17" s="120" t="s">
        <v>35</v>
      </c>
      <c r="C17" s="120" t="s">
        <v>24</v>
      </c>
      <c r="D17" s="120" t="s">
        <v>25</v>
      </c>
      <c r="E17" s="120" t="s">
        <v>26</v>
      </c>
      <c r="F17" s="120" t="s">
        <v>27</v>
      </c>
      <c r="G17" s="120" t="s">
        <v>31</v>
      </c>
      <c r="H17" s="120" t="s">
        <v>74</v>
      </c>
      <c r="I17" s="120" t="s">
        <v>13</v>
      </c>
      <c r="J17" s="120" t="s">
        <v>88</v>
      </c>
      <c r="K17" s="120" t="s">
        <v>89</v>
      </c>
      <c r="L17" s="120" t="s">
        <v>12</v>
      </c>
      <c r="M17" s="121">
        <v>119661550</v>
      </c>
      <c r="N17" s="121">
        <v>0</v>
      </c>
      <c r="O17" s="121">
        <v>119562636.08</v>
      </c>
      <c r="P17" s="121">
        <v>119562636.08</v>
      </c>
      <c r="Q17" s="121">
        <v>119562636.08</v>
      </c>
    </row>
    <row r="18" spans="1:18" s="117" customFormat="1">
      <c r="A18" s="120" t="s">
        <v>34</v>
      </c>
      <c r="B18" s="120" t="s">
        <v>35</v>
      </c>
      <c r="C18" s="120" t="s">
        <v>24</v>
      </c>
      <c r="D18" s="120" t="s">
        <v>25</v>
      </c>
      <c r="E18" s="120" t="s">
        <v>26</v>
      </c>
      <c r="F18" s="120" t="s">
        <v>27</v>
      </c>
      <c r="G18" s="120" t="s">
        <v>31</v>
      </c>
      <c r="H18" s="120" t="s">
        <v>74</v>
      </c>
      <c r="I18" s="120" t="s">
        <v>13</v>
      </c>
      <c r="J18" s="120" t="s">
        <v>88</v>
      </c>
      <c r="K18" s="120" t="s">
        <v>89</v>
      </c>
      <c r="L18" s="120" t="s">
        <v>13</v>
      </c>
      <c r="M18" s="121">
        <v>12199004</v>
      </c>
      <c r="N18" s="121">
        <v>0</v>
      </c>
      <c r="O18" s="121">
        <v>12174666.5</v>
      </c>
      <c r="P18" s="121">
        <v>12174666.5</v>
      </c>
      <c r="Q18" s="121">
        <v>12174666.5</v>
      </c>
    </row>
    <row r="19" spans="1:18" s="117" customFormat="1">
      <c r="A19" s="120" t="s">
        <v>34</v>
      </c>
      <c r="B19" s="120" t="s">
        <v>35</v>
      </c>
      <c r="C19" s="120" t="s">
        <v>24</v>
      </c>
      <c r="D19" s="120" t="s">
        <v>25</v>
      </c>
      <c r="E19" s="120" t="s">
        <v>26</v>
      </c>
      <c r="F19" s="120" t="s">
        <v>27</v>
      </c>
      <c r="G19" s="120" t="s">
        <v>120</v>
      </c>
      <c r="H19" s="120" t="s">
        <v>121</v>
      </c>
      <c r="I19" s="120" t="s">
        <v>13</v>
      </c>
      <c r="J19" s="120" t="s">
        <v>88</v>
      </c>
      <c r="K19" s="120" t="s">
        <v>89</v>
      </c>
      <c r="L19" s="120" t="s">
        <v>12</v>
      </c>
      <c r="M19" s="121">
        <v>1674516</v>
      </c>
      <c r="N19" s="121">
        <v>1674516</v>
      </c>
      <c r="O19" s="121">
        <v>1674515.73</v>
      </c>
      <c r="P19" s="121">
        <v>1674515.73</v>
      </c>
      <c r="Q19" s="121">
        <v>1674515.73</v>
      </c>
    </row>
    <row r="20" spans="1:18" s="47" customFormat="1">
      <c r="A20" s="106"/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22">
        <f>SUM(M10:M19)</f>
        <v>2044254644</v>
      </c>
      <c r="N20" s="122">
        <f t="shared" ref="N20:Q20" si="0">SUM(N10:N19)</f>
        <v>1450915280</v>
      </c>
      <c r="O20" s="122">
        <f t="shared" si="0"/>
        <v>2043706759.05</v>
      </c>
      <c r="P20" s="122">
        <f t="shared" si="0"/>
        <v>2043706759.05</v>
      </c>
      <c r="Q20" s="122">
        <f t="shared" si="0"/>
        <v>2043706759.05</v>
      </c>
    </row>
    <row r="21" spans="1:18" s="47" customFormat="1">
      <c r="A21" s="106"/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45"/>
      <c r="N21" s="45"/>
      <c r="O21" s="45"/>
      <c r="P21" s="45"/>
      <c r="Q21" s="45"/>
    </row>
    <row r="22" spans="1:18" s="47" customFormat="1">
      <c r="A22" s="106"/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45"/>
      <c r="N22" s="45"/>
      <c r="O22" s="45"/>
      <c r="P22" s="45"/>
      <c r="Q22" s="45"/>
    </row>
    <row r="23" spans="1:18" s="47" customFormat="1">
      <c r="A23" s="106"/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45"/>
      <c r="N23" s="45"/>
      <c r="O23" s="45"/>
      <c r="P23" s="45"/>
      <c r="Q23" s="45"/>
    </row>
    <row r="24" spans="1:18" s="47" customFormat="1">
      <c r="A24" s="106"/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45"/>
      <c r="N24" s="45"/>
      <c r="O24" s="45"/>
      <c r="P24" s="45"/>
      <c r="Q24" s="45"/>
    </row>
    <row r="25" spans="1:18" s="47" customFormat="1">
      <c r="A25" s="106"/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45"/>
      <c r="N25" s="45"/>
      <c r="O25" s="45"/>
      <c r="P25" s="45"/>
      <c r="Q25" s="45"/>
    </row>
    <row r="26" spans="1:18" s="47" customFormat="1">
      <c r="A26" s="106"/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45"/>
      <c r="N26" s="45"/>
      <c r="O26" s="45"/>
      <c r="P26" s="45"/>
      <c r="Q26" s="45"/>
    </row>
    <row r="27" spans="1:18" s="47" customFormat="1">
      <c r="A27" s="106"/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45"/>
      <c r="N27" s="45"/>
      <c r="O27" s="45"/>
      <c r="P27" s="45"/>
      <c r="Q27" s="45"/>
    </row>
    <row r="28" spans="1:18" s="47" customFormat="1">
      <c r="A28" s="106"/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45"/>
      <c r="N28" s="45"/>
      <c r="O28" s="45"/>
      <c r="P28" s="45"/>
      <c r="Q28" s="45"/>
    </row>
    <row r="29" spans="1:18">
      <c r="M29" s="45"/>
      <c r="N29" s="45"/>
      <c r="O29" s="45"/>
      <c r="P29" s="45"/>
      <c r="Q29" s="45"/>
    </row>
    <row r="30" spans="1:18">
      <c r="M30" s="45"/>
      <c r="N30" s="45"/>
      <c r="O30" s="45"/>
      <c r="P30" s="45"/>
      <c r="Q30" s="45"/>
      <c r="R30" s="46"/>
    </row>
    <row r="31" spans="1:18">
      <c r="M31" s="45"/>
      <c r="N31" s="45"/>
      <c r="O31" s="45"/>
      <c r="P31" s="45"/>
      <c r="Q31" s="45"/>
    </row>
    <row r="32" spans="1:18">
      <c r="M32" s="45"/>
      <c r="N32" s="45"/>
      <c r="O32" s="45"/>
      <c r="P32" s="45"/>
      <c r="Q32" s="45"/>
    </row>
    <row r="33" spans="13:17">
      <c r="M33" s="45"/>
      <c r="N33" s="45"/>
      <c r="O33" s="45"/>
    </row>
    <row r="34" spans="13:17">
      <c r="M34" s="45"/>
      <c r="N34" s="45"/>
      <c r="O34" s="45"/>
      <c r="P34" s="45"/>
      <c r="Q34" s="45"/>
    </row>
    <row r="35" spans="13:17">
      <c r="M35" s="45"/>
      <c r="N35" s="45"/>
      <c r="O35" s="45"/>
      <c r="P35" s="45"/>
      <c r="Q35" s="45"/>
    </row>
    <row r="36" spans="13:17">
      <c r="M36" s="45"/>
      <c r="N36" s="45"/>
      <c r="O36" s="45"/>
      <c r="P36" s="45"/>
      <c r="Q36" s="45"/>
    </row>
    <row r="37" spans="13:17">
      <c r="M37" s="45"/>
      <c r="N37" s="45"/>
      <c r="O37" s="45"/>
      <c r="P37" s="45"/>
      <c r="Q37" s="45"/>
    </row>
    <row r="39" spans="13:17">
      <c r="M39" s="46"/>
      <c r="N39" s="46"/>
      <c r="O39" s="46"/>
      <c r="P39" s="46"/>
      <c r="Q39" s="46"/>
    </row>
  </sheetData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showGridLines="0" workbookViewId="0">
      <selection activeCell="A7" sqref="A7:J7"/>
    </sheetView>
  </sheetViews>
  <sheetFormatPr defaultColWidth="18.42578125" defaultRowHeight="11.25"/>
  <cols>
    <col min="1" max="12" width="18.42578125" style="106"/>
    <col min="13" max="14" width="29.140625" style="106" bestFit="1" customWidth="1"/>
    <col min="15" max="15" width="36.7109375" style="106" bestFit="1" customWidth="1"/>
    <col min="16" max="16" width="35.5703125" style="106" bestFit="1" customWidth="1"/>
    <col min="17" max="17" width="31.85546875" style="106" bestFit="1" customWidth="1"/>
    <col min="18" max="16384" width="18.42578125" style="106"/>
  </cols>
  <sheetData>
    <row r="1" spans="1:17">
      <c r="A1" s="106" t="s">
        <v>75</v>
      </c>
    </row>
    <row r="4" spans="1:17" ht="10.5" customHeight="1">
      <c r="A4" s="106" t="s">
        <v>73</v>
      </c>
    </row>
    <row r="5" spans="1:17" ht="10.5" customHeight="1">
      <c r="A5" s="116" t="s">
        <v>123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</row>
    <row r="6" spans="1:17" ht="10.5" customHeight="1"/>
    <row r="7" spans="1:17">
      <c r="A7" s="118" t="s">
        <v>14</v>
      </c>
      <c r="B7" s="118"/>
      <c r="C7" s="118" t="s">
        <v>15</v>
      </c>
      <c r="D7" s="118" t="s">
        <v>16</v>
      </c>
      <c r="E7" s="118" t="s">
        <v>17</v>
      </c>
      <c r="F7" s="118"/>
      <c r="G7" s="118" t="s">
        <v>18</v>
      </c>
      <c r="H7" s="118"/>
      <c r="I7" s="118" t="s">
        <v>19</v>
      </c>
      <c r="J7" s="118" t="s">
        <v>20</v>
      </c>
      <c r="K7" s="118" t="s">
        <v>21</v>
      </c>
      <c r="L7" s="118" t="s">
        <v>22</v>
      </c>
      <c r="M7" s="118" t="s">
        <v>82</v>
      </c>
      <c r="N7" s="118" t="s">
        <v>83</v>
      </c>
      <c r="O7" s="118" t="s">
        <v>76</v>
      </c>
      <c r="P7" s="118" t="s">
        <v>77</v>
      </c>
      <c r="Q7" s="118" t="s">
        <v>78</v>
      </c>
    </row>
    <row r="8" spans="1:17">
      <c r="A8" s="118"/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9" t="s">
        <v>84</v>
      </c>
      <c r="N8" s="119" t="s">
        <v>85</v>
      </c>
      <c r="O8" s="119" t="s">
        <v>79</v>
      </c>
      <c r="P8" s="119" t="s">
        <v>80</v>
      </c>
      <c r="Q8" s="119" t="s">
        <v>81</v>
      </c>
    </row>
    <row r="9" spans="1:17">
      <c r="A9" s="118"/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 t="s">
        <v>23</v>
      </c>
      <c r="M9" s="118" t="s">
        <v>86</v>
      </c>
      <c r="N9" s="118" t="s">
        <v>86</v>
      </c>
      <c r="O9" s="118" t="s">
        <v>86</v>
      </c>
      <c r="P9" s="118" t="s">
        <v>86</v>
      </c>
      <c r="Q9" s="118" t="s">
        <v>86</v>
      </c>
    </row>
    <row r="10" spans="1:17">
      <c r="A10" s="118" t="s">
        <v>90</v>
      </c>
      <c r="B10" s="118" t="s">
        <v>91</v>
      </c>
      <c r="C10" s="118" t="s">
        <v>24</v>
      </c>
      <c r="D10" s="118" t="s">
        <v>25</v>
      </c>
      <c r="E10" s="118" t="s">
        <v>26</v>
      </c>
      <c r="F10" s="118" t="s">
        <v>27</v>
      </c>
      <c r="G10" s="118" t="s">
        <v>31</v>
      </c>
      <c r="H10" s="118" t="s">
        <v>74</v>
      </c>
      <c r="I10" s="118" t="s">
        <v>30</v>
      </c>
      <c r="J10" s="118" t="s">
        <v>110</v>
      </c>
      <c r="K10" s="118" t="s">
        <v>87</v>
      </c>
      <c r="L10" s="118" t="s">
        <v>12</v>
      </c>
      <c r="M10" s="118">
        <v>702834336</v>
      </c>
      <c r="N10" s="118">
        <v>0</v>
      </c>
      <c r="O10" s="118">
        <v>702045562.86000001</v>
      </c>
      <c r="P10" s="118">
        <v>702045562.86000001</v>
      </c>
      <c r="Q10" s="118">
        <v>702045562.86000001</v>
      </c>
    </row>
    <row r="11" spans="1:17">
      <c r="A11" s="118" t="s">
        <v>113</v>
      </c>
      <c r="B11" s="118" t="s">
        <v>114</v>
      </c>
      <c r="C11" s="118" t="s">
        <v>24</v>
      </c>
      <c r="D11" s="118" t="s">
        <v>25</v>
      </c>
      <c r="E11" s="118" t="s">
        <v>26</v>
      </c>
      <c r="F11" s="118" t="s">
        <v>27</v>
      </c>
      <c r="G11" s="118" t="s">
        <v>31</v>
      </c>
      <c r="H11" s="118" t="s">
        <v>74</v>
      </c>
      <c r="I11" s="118" t="s">
        <v>30</v>
      </c>
      <c r="J11" s="118" t="s">
        <v>115</v>
      </c>
      <c r="K11" s="118" t="s">
        <v>116</v>
      </c>
      <c r="L11" s="118" t="s">
        <v>12</v>
      </c>
      <c r="M11" s="118">
        <v>79046</v>
      </c>
      <c r="N11" s="118">
        <v>0</v>
      </c>
      <c r="O11" s="118">
        <v>79043.94</v>
      </c>
      <c r="P11" s="118">
        <v>79043.94</v>
      </c>
      <c r="Q11" s="118">
        <v>79043.94</v>
      </c>
    </row>
    <row r="12" spans="1:17">
      <c r="A12" s="118" t="s">
        <v>32</v>
      </c>
      <c r="B12" s="118" t="s">
        <v>33</v>
      </c>
      <c r="C12" s="118" t="s">
        <v>24</v>
      </c>
      <c r="D12" s="118" t="s">
        <v>25</v>
      </c>
      <c r="E12" s="118" t="s">
        <v>26</v>
      </c>
      <c r="F12" s="118" t="s">
        <v>27</v>
      </c>
      <c r="G12" s="118" t="s">
        <v>31</v>
      </c>
      <c r="H12" s="118" t="s">
        <v>74</v>
      </c>
      <c r="I12" s="118" t="s">
        <v>30</v>
      </c>
      <c r="J12" s="118" t="s">
        <v>110</v>
      </c>
      <c r="K12" s="118" t="s">
        <v>87</v>
      </c>
      <c r="L12" s="118" t="s">
        <v>12</v>
      </c>
      <c r="M12" s="118">
        <v>105327928</v>
      </c>
      <c r="N12" s="118">
        <v>0</v>
      </c>
      <c r="O12" s="118">
        <v>105266068.39</v>
      </c>
      <c r="P12" s="118">
        <v>105266068.39</v>
      </c>
      <c r="Q12" s="118">
        <v>105266068.39</v>
      </c>
    </row>
    <row r="13" spans="1:17">
      <c r="A13" s="118" t="s">
        <v>34</v>
      </c>
      <c r="B13" s="118" t="s">
        <v>35</v>
      </c>
      <c r="C13" s="118" t="s">
        <v>24</v>
      </c>
      <c r="D13" s="118" t="s">
        <v>25</v>
      </c>
      <c r="E13" s="118" t="s">
        <v>26</v>
      </c>
      <c r="F13" s="118" t="s">
        <v>27</v>
      </c>
      <c r="G13" s="118" t="s">
        <v>117</v>
      </c>
      <c r="H13" s="118" t="s">
        <v>118</v>
      </c>
      <c r="I13" s="118" t="s">
        <v>13</v>
      </c>
      <c r="J13" s="118" t="s">
        <v>88</v>
      </c>
      <c r="K13" s="118" t="s">
        <v>89</v>
      </c>
      <c r="L13" s="118" t="s">
        <v>119</v>
      </c>
      <c r="M13" s="118">
        <v>125897696</v>
      </c>
      <c r="N13" s="118">
        <v>125897696</v>
      </c>
      <c r="O13" s="118">
        <v>125897695.36</v>
      </c>
      <c r="P13" s="118">
        <v>125897695.36</v>
      </c>
      <c r="Q13" s="118">
        <v>125897695.36</v>
      </c>
    </row>
    <row r="14" spans="1:17">
      <c r="A14" s="118" t="s">
        <v>34</v>
      </c>
      <c r="B14" s="118" t="s">
        <v>35</v>
      </c>
      <c r="C14" s="118" t="s">
        <v>24</v>
      </c>
      <c r="D14" s="118" t="s">
        <v>25</v>
      </c>
      <c r="E14" s="118" t="s">
        <v>26</v>
      </c>
      <c r="F14" s="118" t="s">
        <v>27</v>
      </c>
      <c r="G14" s="118" t="s">
        <v>117</v>
      </c>
      <c r="H14" s="118" t="s">
        <v>118</v>
      </c>
      <c r="I14" s="118" t="s">
        <v>13</v>
      </c>
      <c r="J14" s="118" t="s">
        <v>88</v>
      </c>
      <c r="K14" s="118" t="s">
        <v>89</v>
      </c>
      <c r="L14" s="118" t="s">
        <v>12</v>
      </c>
      <c r="M14" s="118">
        <v>1323343068</v>
      </c>
      <c r="N14" s="118">
        <v>1323343068</v>
      </c>
      <c r="O14" s="118">
        <v>1323343067.5999999</v>
      </c>
      <c r="P14" s="118">
        <v>1323343067.5999999</v>
      </c>
      <c r="Q14" s="118">
        <v>1323343067.5999999</v>
      </c>
    </row>
    <row r="15" spans="1:17">
      <c r="A15" s="118" t="s">
        <v>34</v>
      </c>
      <c r="B15" s="118" t="s">
        <v>35</v>
      </c>
      <c r="C15" s="118" t="s">
        <v>24</v>
      </c>
      <c r="D15" s="118" t="s">
        <v>25</v>
      </c>
      <c r="E15" s="118" t="s">
        <v>26</v>
      </c>
      <c r="F15" s="118" t="s">
        <v>27</v>
      </c>
      <c r="G15" s="118" t="s">
        <v>28</v>
      </c>
      <c r="H15" s="118" t="s">
        <v>29</v>
      </c>
      <c r="I15" s="118" t="s">
        <v>13</v>
      </c>
      <c r="J15" s="118" t="s">
        <v>88</v>
      </c>
      <c r="K15" s="118" t="s">
        <v>89</v>
      </c>
      <c r="L15" s="118" t="s">
        <v>13</v>
      </c>
      <c r="M15" s="118">
        <v>1759547</v>
      </c>
      <c r="N15" s="118">
        <v>0</v>
      </c>
      <c r="O15" s="118">
        <v>1759546.12</v>
      </c>
      <c r="P15" s="118">
        <v>1759546.12</v>
      </c>
      <c r="Q15" s="118">
        <v>1759546.12</v>
      </c>
    </row>
    <row r="16" spans="1:17">
      <c r="A16" s="118" t="s">
        <v>34</v>
      </c>
      <c r="B16" s="118" t="s">
        <v>35</v>
      </c>
      <c r="C16" s="118" t="s">
        <v>24</v>
      </c>
      <c r="D16" s="118" t="s">
        <v>25</v>
      </c>
      <c r="E16" s="118" t="s">
        <v>26</v>
      </c>
      <c r="F16" s="118" t="s">
        <v>27</v>
      </c>
      <c r="G16" s="118" t="s">
        <v>31</v>
      </c>
      <c r="H16" s="118" t="s">
        <v>74</v>
      </c>
      <c r="I16" s="118" t="s">
        <v>13</v>
      </c>
      <c r="J16" s="118" t="s">
        <v>88</v>
      </c>
      <c r="K16" s="118" t="s">
        <v>89</v>
      </c>
      <c r="L16" s="118" t="s">
        <v>119</v>
      </c>
      <c r="M16" s="118">
        <v>579456</v>
      </c>
      <c r="N16" s="118">
        <v>0</v>
      </c>
      <c r="O16" s="118">
        <v>579455.74</v>
      </c>
      <c r="P16" s="118">
        <v>579455.74</v>
      </c>
      <c r="Q16" s="118">
        <v>579455.74</v>
      </c>
    </row>
    <row r="17" spans="1:18">
      <c r="A17" s="118" t="s">
        <v>34</v>
      </c>
      <c r="B17" s="118" t="s">
        <v>35</v>
      </c>
      <c r="C17" s="118" t="s">
        <v>24</v>
      </c>
      <c r="D17" s="118" t="s">
        <v>25</v>
      </c>
      <c r="E17" s="118" t="s">
        <v>26</v>
      </c>
      <c r="F17" s="118" t="s">
        <v>27</v>
      </c>
      <c r="G17" s="118" t="s">
        <v>31</v>
      </c>
      <c r="H17" s="118" t="s">
        <v>74</v>
      </c>
      <c r="I17" s="118" t="s">
        <v>13</v>
      </c>
      <c r="J17" s="118" t="s">
        <v>88</v>
      </c>
      <c r="K17" s="118" t="s">
        <v>89</v>
      </c>
      <c r="L17" s="118" t="s">
        <v>12</v>
      </c>
      <c r="M17" s="118">
        <v>303688958</v>
      </c>
      <c r="N17" s="118">
        <v>0</v>
      </c>
      <c r="O17" s="118">
        <v>303427512.74000001</v>
      </c>
      <c r="P17" s="118">
        <v>303427512.74000001</v>
      </c>
      <c r="Q17" s="118">
        <v>303427512.74000001</v>
      </c>
    </row>
    <row r="18" spans="1:18">
      <c r="A18" s="118" t="s">
        <v>34</v>
      </c>
      <c r="B18" s="118" t="s">
        <v>35</v>
      </c>
      <c r="C18" s="118" t="s">
        <v>24</v>
      </c>
      <c r="D18" s="118" t="s">
        <v>25</v>
      </c>
      <c r="E18" s="118" t="s">
        <v>26</v>
      </c>
      <c r="F18" s="118" t="s">
        <v>27</v>
      </c>
      <c r="G18" s="118" t="s">
        <v>31</v>
      </c>
      <c r="H18" s="118" t="s">
        <v>74</v>
      </c>
      <c r="I18" s="118" t="s">
        <v>13</v>
      </c>
      <c r="J18" s="118" t="s">
        <v>88</v>
      </c>
      <c r="K18" s="118" t="s">
        <v>89</v>
      </c>
      <c r="L18" s="118" t="s">
        <v>13</v>
      </c>
      <c r="M18" s="118">
        <v>45384415</v>
      </c>
      <c r="N18" s="118">
        <v>0</v>
      </c>
      <c r="O18" s="118">
        <v>45354844.240000002</v>
      </c>
      <c r="P18" s="118">
        <v>45354844.240000002</v>
      </c>
      <c r="Q18" s="118">
        <v>45354844.240000002</v>
      </c>
    </row>
    <row r="19" spans="1:18">
      <c r="A19" s="118" t="s">
        <v>34</v>
      </c>
      <c r="B19" s="118" t="s">
        <v>35</v>
      </c>
      <c r="C19" s="118" t="s">
        <v>24</v>
      </c>
      <c r="D19" s="118" t="s">
        <v>25</v>
      </c>
      <c r="E19" s="118" t="s">
        <v>26</v>
      </c>
      <c r="F19" s="118" t="s">
        <v>27</v>
      </c>
      <c r="G19" s="118" t="s">
        <v>120</v>
      </c>
      <c r="H19" s="118" t="s">
        <v>121</v>
      </c>
      <c r="I19" s="118" t="s">
        <v>13</v>
      </c>
      <c r="J19" s="118" t="s">
        <v>88</v>
      </c>
      <c r="K19" s="118" t="s">
        <v>89</v>
      </c>
      <c r="L19" s="118" t="s">
        <v>12</v>
      </c>
      <c r="M19" s="118">
        <v>1674516</v>
      </c>
      <c r="N19" s="118">
        <v>1674516</v>
      </c>
      <c r="O19" s="118">
        <v>1674515.73</v>
      </c>
      <c r="P19" s="118">
        <v>1674515.73</v>
      </c>
      <c r="Q19" s="118">
        <v>1674515.73</v>
      </c>
    </row>
    <row r="20" spans="1:18" s="47" customFormat="1">
      <c r="A20" s="106"/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22">
        <f>SUM(M10:M19)</f>
        <v>2610568966</v>
      </c>
      <c r="N20" s="122">
        <f t="shared" ref="N20:Q20" si="0">SUM(N10:N19)</f>
        <v>1450915280</v>
      </c>
      <c r="O20" s="122">
        <f t="shared" si="0"/>
        <v>2609427312.7199998</v>
      </c>
      <c r="P20" s="122">
        <f t="shared" si="0"/>
        <v>2609427312.7199998</v>
      </c>
      <c r="Q20" s="122">
        <f t="shared" si="0"/>
        <v>2609427312.7199998</v>
      </c>
    </row>
    <row r="21" spans="1:18" s="47" customFormat="1">
      <c r="A21" s="106"/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45"/>
      <c r="N21" s="45"/>
      <c r="O21" s="45"/>
      <c r="P21" s="45"/>
      <c r="Q21" s="45"/>
    </row>
    <row r="22" spans="1:18" s="47" customFormat="1">
      <c r="A22" s="106"/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45"/>
      <c r="N22" s="45"/>
      <c r="O22" s="45"/>
      <c r="P22" s="45"/>
      <c r="Q22" s="45"/>
    </row>
    <row r="23" spans="1:18" s="47" customFormat="1">
      <c r="A23" s="106"/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45"/>
      <c r="N23" s="45"/>
      <c r="O23" s="45"/>
      <c r="P23" s="45"/>
      <c r="Q23" s="45"/>
    </row>
    <row r="24" spans="1:18" s="47" customFormat="1">
      <c r="A24" s="106"/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45"/>
      <c r="N24" s="45"/>
      <c r="O24" s="45"/>
      <c r="P24" s="45"/>
      <c r="Q24" s="45"/>
    </row>
    <row r="25" spans="1:18" s="47" customFormat="1">
      <c r="A25" s="106"/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45"/>
      <c r="N25" s="45"/>
      <c r="O25" s="45"/>
      <c r="P25" s="45"/>
      <c r="Q25" s="45"/>
    </row>
    <row r="26" spans="1:18" s="47" customFormat="1">
      <c r="A26" s="106"/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45"/>
      <c r="N26" s="45"/>
      <c r="O26" s="45"/>
      <c r="P26" s="45"/>
      <c r="Q26" s="45"/>
    </row>
    <row r="27" spans="1:18" s="47" customFormat="1">
      <c r="A27" s="106"/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45"/>
      <c r="N27" s="45"/>
      <c r="O27" s="45"/>
      <c r="P27" s="45"/>
      <c r="Q27" s="45"/>
    </row>
    <row r="28" spans="1:18" s="47" customFormat="1">
      <c r="A28" s="106"/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45"/>
      <c r="N28" s="45"/>
      <c r="O28" s="45"/>
      <c r="P28" s="45"/>
      <c r="Q28" s="45"/>
    </row>
    <row r="29" spans="1:18">
      <c r="M29" s="45"/>
      <c r="N29" s="45"/>
      <c r="O29" s="45"/>
      <c r="P29" s="45"/>
      <c r="Q29" s="45"/>
    </row>
    <row r="30" spans="1:18">
      <c r="M30" s="45"/>
      <c r="N30" s="45"/>
      <c r="O30" s="45"/>
      <c r="P30" s="45"/>
      <c r="Q30" s="45"/>
      <c r="R30" s="46"/>
    </row>
    <row r="31" spans="1:18">
      <c r="M31" s="45"/>
      <c r="N31" s="45"/>
      <c r="O31" s="45"/>
      <c r="P31" s="45"/>
      <c r="Q31" s="45"/>
    </row>
    <row r="32" spans="1:18">
      <c r="M32" s="45"/>
      <c r="N32" s="45"/>
      <c r="O32" s="45"/>
      <c r="P32" s="45"/>
      <c r="Q32" s="45"/>
    </row>
    <row r="33" spans="13:17">
      <c r="M33" s="45"/>
      <c r="N33" s="45"/>
      <c r="O33" s="45"/>
    </row>
    <row r="34" spans="13:17">
      <c r="M34" s="45"/>
      <c r="N34" s="45"/>
      <c r="O34" s="45"/>
      <c r="P34" s="45"/>
      <c r="Q34" s="45"/>
    </row>
    <row r="35" spans="13:17">
      <c r="M35" s="45"/>
      <c r="N35" s="45"/>
      <c r="O35" s="45"/>
      <c r="P35" s="45"/>
      <c r="Q35" s="45"/>
    </row>
    <row r="36" spans="13:17">
      <c r="M36" s="45"/>
      <c r="N36" s="45"/>
      <c r="O36" s="45"/>
      <c r="P36" s="45"/>
      <c r="Q36" s="45"/>
    </row>
    <row r="37" spans="13:17">
      <c r="M37" s="45"/>
      <c r="N37" s="45"/>
      <c r="O37" s="45"/>
      <c r="P37" s="45"/>
      <c r="Q37" s="45"/>
    </row>
    <row r="39" spans="13:17">
      <c r="M39" s="46"/>
      <c r="N39" s="46"/>
      <c r="O39" s="46"/>
      <c r="P39" s="46"/>
      <c r="Q39" s="46"/>
    </row>
  </sheetData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showGridLines="0" workbookViewId="0">
      <selection activeCell="A7" sqref="A7:J7"/>
    </sheetView>
  </sheetViews>
  <sheetFormatPr defaultColWidth="18.42578125" defaultRowHeight="11.25"/>
  <cols>
    <col min="1" max="12" width="18.42578125" style="106"/>
    <col min="13" max="14" width="29.140625" style="106" bestFit="1" customWidth="1"/>
    <col min="15" max="15" width="36.7109375" style="106" bestFit="1" customWidth="1"/>
    <col min="16" max="16" width="35.5703125" style="106" bestFit="1" customWidth="1"/>
    <col min="17" max="17" width="31.85546875" style="106" bestFit="1" customWidth="1"/>
    <col min="18" max="16384" width="18.42578125" style="106"/>
  </cols>
  <sheetData>
    <row r="1" spans="1:17">
      <c r="A1" s="106" t="s">
        <v>75</v>
      </c>
    </row>
    <row r="4" spans="1:17" ht="10.5" customHeight="1">
      <c r="A4" s="106" t="s">
        <v>73</v>
      </c>
    </row>
    <row r="5" spans="1:17" ht="10.5" customHeight="1">
      <c r="A5" s="116" t="s">
        <v>135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</row>
    <row r="6" spans="1:17" ht="10.5" customHeight="1"/>
    <row r="7" spans="1:17">
      <c r="A7" s="118" t="s">
        <v>14</v>
      </c>
      <c r="B7" s="118"/>
      <c r="C7" s="118" t="s">
        <v>15</v>
      </c>
      <c r="D7" s="118" t="s">
        <v>16</v>
      </c>
      <c r="E7" s="118" t="s">
        <v>17</v>
      </c>
      <c r="F7" s="118"/>
      <c r="G7" s="118" t="s">
        <v>18</v>
      </c>
      <c r="H7" s="118"/>
      <c r="I7" s="118" t="s">
        <v>19</v>
      </c>
      <c r="J7" s="118" t="s">
        <v>20</v>
      </c>
      <c r="K7" s="118" t="s">
        <v>21</v>
      </c>
      <c r="L7" s="118" t="s">
        <v>22</v>
      </c>
      <c r="M7" s="118" t="s">
        <v>82</v>
      </c>
      <c r="N7" s="118" t="s">
        <v>83</v>
      </c>
      <c r="O7" s="118" t="s">
        <v>76</v>
      </c>
      <c r="P7" s="118" t="s">
        <v>77</v>
      </c>
      <c r="Q7" s="118" t="s">
        <v>78</v>
      </c>
    </row>
    <row r="8" spans="1:17">
      <c r="A8" s="118"/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9" t="s">
        <v>84</v>
      </c>
      <c r="N8" s="119" t="s">
        <v>85</v>
      </c>
      <c r="O8" s="119" t="s">
        <v>79</v>
      </c>
      <c r="P8" s="119" t="s">
        <v>80</v>
      </c>
      <c r="Q8" s="119" t="s">
        <v>81</v>
      </c>
    </row>
    <row r="9" spans="1:17">
      <c r="A9" s="118"/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 t="s">
        <v>23</v>
      </c>
      <c r="M9" s="118" t="s">
        <v>86</v>
      </c>
      <c r="N9" s="118" t="s">
        <v>86</v>
      </c>
      <c r="O9" s="118" t="s">
        <v>86</v>
      </c>
      <c r="P9" s="118" t="s">
        <v>86</v>
      </c>
      <c r="Q9" s="118" t="s">
        <v>86</v>
      </c>
    </row>
    <row r="10" spans="1:17">
      <c r="A10" s="118" t="s">
        <v>90</v>
      </c>
      <c r="B10" s="118" t="s">
        <v>91</v>
      </c>
      <c r="C10" s="118" t="s">
        <v>24</v>
      </c>
      <c r="D10" s="118" t="s">
        <v>25</v>
      </c>
      <c r="E10" s="118" t="s">
        <v>26</v>
      </c>
      <c r="F10" s="118" t="s">
        <v>27</v>
      </c>
      <c r="G10" s="118" t="s">
        <v>31</v>
      </c>
      <c r="H10" s="118" t="s">
        <v>74</v>
      </c>
      <c r="I10" s="118" t="s">
        <v>30</v>
      </c>
      <c r="J10" s="118" t="s">
        <v>110</v>
      </c>
      <c r="K10" s="118" t="s">
        <v>87</v>
      </c>
      <c r="L10" s="118" t="s">
        <v>12</v>
      </c>
      <c r="M10" s="118">
        <v>997013555</v>
      </c>
      <c r="N10" s="118">
        <v>0</v>
      </c>
      <c r="O10" s="118">
        <v>995654624.44000006</v>
      </c>
      <c r="P10" s="118">
        <v>995654624.44000006</v>
      </c>
      <c r="Q10" s="118">
        <v>995654624.44000006</v>
      </c>
    </row>
    <row r="11" spans="1:17">
      <c r="A11" s="118" t="s">
        <v>113</v>
      </c>
      <c r="B11" s="118" t="s">
        <v>114</v>
      </c>
      <c r="C11" s="118" t="s">
        <v>24</v>
      </c>
      <c r="D11" s="118" t="s">
        <v>25</v>
      </c>
      <c r="E11" s="118" t="s">
        <v>26</v>
      </c>
      <c r="F11" s="118" t="s">
        <v>27</v>
      </c>
      <c r="G11" s="118" t="s">
        <v>31</v>
      </c>
      <c r="H11" s="118" t="s">
        <v>74</v>
      </c>
      <c r="I11" s="118" t="s">
        <v>30</v>
      </c>
      <c r="J11" s="118" t="s">
        <v>115</v>
      </c>
      <c r="K11" s="118" t="s">
        <v>116</v>
      </c>
      <c r="L11" s="118" t="s">
        <v>12</v>
      </c>
      <c r="M11" s="118">
        <v>109602</v>
      </c>
      <c r="N11" s="118">
        <v>0</v>
      </c>
      <c r="O11" s="118">
        <v>109599.83</v>
      </c>
      <c r="P11" s="118">
        <v>109599.83</v>
      </c>
      <c r="Q11" s="118">
        <v>109599.83</v>
      </c>
    </row>
    <row r="12" spans="1:17">
      <c r="A12" s="118" t="s">
        <v>32</v>
      </c>
      <c r="B12" s="118" t="s">
        <v>33</v>
      </c>
      <c r="C12" s="118" t="s">
        <v>24</v>
      </c>
      <c r="D12" s="118" t="s">
        <v>25</v>
      </c>
      <c r="E12" s="118" t="s">
        <v>26</v>
      </c>
      <c r="F12" s="118" t="s">
        <v>27</v>
      </c>
      <c r="G12" s="118" t="s">
        <v>31</v>
      </c>
      <c r="H12" s="118" t="s">
        <v>74</v>
      </c>
      <c r="I12" s="118" t="s">
        <v>30</v>
      </c>
      <c r="J12" s="118" t="s">
        <v>110</v>
      </c>
      <c r="K12" s="118" t="s">
        <v>87</v>
      </c>
      <c r="L12" s="118" t="s">
        <v>12</v>
      </c>
      <c r="M12" s="118">
        <v>155034827</v>
      </c>
      <c r="N12" s="118">
        <v>0</v>
      </c>
      <c r="O12" s="118">
        <v>154953939.59999999</v>
      </c>
      <c r="P12" s="118">
        <v>154953939.59999999</v>
      </c>
      <c r="Q12" s="118">
        <v>154953939.59999999</v>
      </c>
    </row>
    <row r="13" spans="1:17">
      <c r="A13" s="118" t="s">
        <v>34</v>
      </c>
      <c r="B13" s="118" t="s">
        <v>35</v>
      </c>
      <c r="C13" s="118" t="s">
        <v>24</v>
      </c>
      <c r="D13" s="118" t="s">
        <v>25</v>
      </c>
      <c r="E13" s="118" t="s">
        <v>26</v>
      </c>
      <c r="F13" s="118" t="s">
        <v>27</v>
      </c>
      <c r="G13" s="118" t="s">
        <v>117</v>
      </c>
      <c r="H13" s="118" t="s">
        <v>118</v>
      </c>
      <c r="I13" s="118" t="s">
        <v>13</v>
      </c>
      <c r="J13" s="118" t="s">
        <v>88</v>
      </c>
      <c r="K13" s="118" t="s">
        <v>89</v>
      </c>
      <c r="L13" s="118" t="s">
        <v>119</v>
      </c>
      <c r="M13" s="118">
        <v>125897696</v>
      </c>
      <c r="N13" s="118">
        <v>125897696</v>
      </c>
      <c r="O13" s="118">
        <v>125897695.36</v>
      </c>
      <c r="P13" s="118">
        <v>125897695.36</v>
      </c>
      <c r="Q13" s="118">
        <v>125897695.36</v>
      </c>
    </row>
    <row r="14" spans="1:17">
      <c r="A14" s="118" t="s">
        <v>34</v>
      </c>
      <c r="B14" s="118" t="s">
        <v>35</v>
      </c>
      <c r="C14" s="118" t="s">
        <v>24</v>
      </c>
      <c r="D14" s="118" t="s">
        <v>25</v>
      </c>
      <c r="E14" s="118" t="s">
        <v>26</v>
      </c>
      <c r="F14" s="118" t="s">
        <v>27</v>
      </c>
      <c r="G14" s="118" t="s">
        <v>117</v>
      </c>
      <c r="H14" s="118" t="s">
        <v>118</v>
      </c>
      <c r="I14" s="118" t="s">
        <v>13</v>
      </c>
      <c r="J14" s="118" t="s">
        <v>88</v>
      </c>
      <c r="K14" s="118" t="s">
        <v>89</v>
      </c>
      <c r="L14" s="118" t="s">
        <v>12</v>
      </c>
      <c r="M14" s="118">
        <v>1323343068</v>
      </c>
      <c r="N14" s="118">
        <v>1323343068</v>
      </c>
      <c r="O14" s="118">
        <v>1323343067.5999999</v>
      </c>
      <c r="P14" s="118">
        <v>1323343067.5999999</v>
      </c>
      <c r="Q14" s="118">
        <v>1323343067.5999999</v>
      </c>
    </row>
    <row r="15" spans="1:17">
      <c r="A15" s="118" t="s">
        <v>34</v>
      </c>
      <c r="B15" s="118" t="s">
        <v>35</v>
      </c>
      <c r="C15" s="118" t="s">
        <v>24</v>
      </c>
      <c r="D15" s="118" t="s">
        <v>25</v>
      </c>
      <c r="E15" s="118" t="s">
        <v>26</v>
      </c>
      <c r="F15" s="118" t="s">
        <v>27</v>
      </c>
      <c r="G15" s="118" t="s">
        <v>28</v>
      </c>
      <c r="H15" s="118" t="s">
        <v>29</v>
      </c>
      <c r="I15" s="118" t="s">
        <v>13</v>
      </c>
      <c r="J15" s="118" t="s">
        <v>88</v>
      </c>
      <c r="K15" s="118" t="s">
        <v>89</v>
      </c>
      <c r="L15" s="118" t="s">
        <v>13</v>
      </c>
      <c r="M15" s="118">
        <v>3201265</v>
      </c>
      <c r="N15" s="118">
        <v>0</v>
      </c>
      <c r="O15" s="118">
        <v>3201263.22</v>
      </c>
      <c r="P15" s="118">
        <v>3201263.22</v>
      </c>
      <c r="Q15" s="118">
        <v>3201263.22</v>
      </c>
    </row>
    <row r="16" spans="1:17">
      <c r="A16" s="118" t="s">
        <v>34</v>
      </c>
      <c r="B16" s="118" t="s">
        <v>35</v>
      </c>
      <c r="C16" s="118" t="s">
        <v>24</v>
      </c>
      <c r="D16" s="118" t="s">
        <v>25</v>
      </c>
      <c r="E16" s="118" t="s">
        <v>26</v>
      </c>
      <c r="F16" s="118" t="s">
        <v>27</v>
      </c>
      <c r="G16" s="118" t="s">
        <v>31</v>
      </c>
      <c r="H16" s="118" t="s">
        <v>74</v>
      </c>
      <c r="I16" s="118" t="s">
        <v>13</v>
      </c>
      <c r="J16" s="118" t="s">
        <v>88</v>
      </c>
      <c r="K16" s="118" t="s">
        <v>89</v>
      </c>
      <c r="L16" s="118" t="s">
        <v>119</v>
      </c>
      <c r="M16" s="118">
        <v>579456</v>
      </c>
      <c r="N16" s="118">
        <v>0</v>
      </c>
      <c r="O16" s="118">
        <v>579455.74</v>
      </c>
      <c r="P16" s="118">
        <v>579455.74</v>
      </c>
      <c r="Q16" s="118">
        <v>579455.74</v>
      </c>
    </row>
    <row r="17" spans="1:18">
      <c r="A17" s="118" t="s">
        <v>34</v>
      </c>
      <c r="B17" s="118" t="s">
        <v>35</v>
      </c>
      <c r="C17" s="118" t="s">
        <v>24</v>
      </c>
      <c r="D17" s="118" t="s">
        <v>25</v>
      </c>
      <c r="E17" s="118" t="s">
        <v>26</v>
      </c>
      <c r="F17" s="118" t="s">
        <v>27</v>
      </c>
      <c r="G17" s="118" t="s">
        <v>31</v>
      </c>
      <c r="H17" s="118" t="s">
        <v>74</v>
      </c>
      <c r="I17" s="118" t="s">
        <v>13</v>
      </c>
      <c r="J17" s="118" t="s">
        <v>88</v>
      </c>
      <c r="K17" s="118" t="s">
        <v>89</v>
      </c>
      <c r="L17" s="118" t="s">
        <v>12</v>
      </c>
      <c r="M17" s="118">
        <v>381404158</v>
      </c>
      <c r="N17" s="118">
        <v>0</v>
      </c>
      <c r="O17" s="118">
        <v>381048350.38999999</v>
      </c>
      <c r="P17" s="118">
        <v>381048350.38999999</v>
      </c>
      <c r="Q17" s="118">
        <v>381048350.38999999</v>
      </c>
    </row>
    <row r="18" spans="1:18">
      <c r="A18" s="118" t="s">
        <v>34</v>
      </c>
      <c r="B18" s="118" t="s">
        <v>35</v>
      </c>
      <c r="C18" s="118" t="s">
        <v>24</v>
      </c>
      <c r="D18" s="118" t="s">
        <v>25</v>
      </c>
      <c r="E18" s="118" t="s">
        <v>26</v>
      </c>
      <c r="F18" s="118" t="s">
        <v>27</v>
      </c>
      <c r="G18" s="118" t="s">
        <v>31</v>
      </c>
      <c r="H18" s="118" t="s">
        <v>74</v>
      </c>
      <c r="I18" s="118" t="s">
        <v>13</v>
      </c>
      <c r="J18" s="118" t="s">
        <v>88</v>
      </c>
      <c r="K18" s="118" t="s">
        <v>89</v>
      </c>
      <c r="L18" s="118" t="s">
        <v>13</v>
      </c>
      <c r="M18" s="118">
        <v>52127665</v>
      </c>
      <c r="N18" s="118">
        <v>0</v>
      </c>
      <c r="O18" s="118">
        <v>52112037.369999997</v>
      </c>
      <c r="P18" s="118">
        <v>52112037.369999997</v>
      </c>
      <c r="Q18" s="118">
        <v>52112037.369999997</v>
      </c>
    </row>
    <row r="19" spans="1:18">
      <c r="A19" s="118" t="s">
        <v>34</v>
      </c>
      <c r="B19" s="118" t="s">
        <v>35</v>
      </c>
      <c r="C19" s="118" t="s">
        <v>24</v>
      </c>
      <c r="D19" s="118" t="s">
        <v>25</v>
      </c>
      <c r="E19" s="118" t="s">
        <v>26</v>
      </c>
      <c r="F19" s="118" t="s">
        <v>27</v>
      </c>
      <c r="G19" s="118" t="s">
        <v>120</v>
      </c>
      <c r="H19" s="118" t="s">
        <v>121</v>
      </c>
      <c r="I19" s="118" t="s">
        <v>13</v>
      </c>
      <c r="J19" s="118" t="s">
        <v>88</v>
      </c>
      <c r="K19" s="118" t="s">
        <v>89</v>
      </c>
      <c r="L19" s="118" t="s">
        <v>12</v>
      </c>
      <c r="M19" s="118">
        <v>1674516</v>
      </c>
      <c r="N19" s="118">
        <v>1674516</v>
      </c>
      <c r="O19" s="118">
        <v>1674515.73</v>
      </c>
      <c r="P19" s="118">
        <v>1674515.73</v>
      </c>
      <c r="Q19" s="118">
        <v>1674515.73</v>
      </c>
    </row>
    <row r="20" spans="1:18" s="47" customFormat="1">
      <c r="A20" s="106"/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22">
        <f>SUM(M10:M19)</f>
        <v>3040385808</v>
      </c>
      <c r="N20" s="122">
        <f t="shared" ref="N20:Q20" si="0">SUM(N10:N19)</f>
        <v>1450915280</v>
      </c>
      <c r="O20" s="122">
        <f t="shared" si="0"/>
        <v>3038574549.2799993</v>
      </c>
      <c r="P20" s="122">
        <f t="shared" si="0"/>
        <v>3038574549.2799993</v>
      </c>
      <c r="Q20" s="122">
        <f t="shared" si="0"/>
        <v>3038574549.2799993</v>
      </c>
    </row>
    <row r="21" spans="1:18" s="47" customFormat="1">
      <c r="A21" s="106"/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45"/>
      <c r="N21" s="45"/>
      <c r="O21" s="45"/>
      <c r="P21" s="45"/>
      <c r="Q21" s="45"/>
    </row>
    <row r="22" spans="1:18" s="47" customFormat="1">
      <c r="A22" s="106"/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45"/>
      <c r="N22" s="45"/>
      <c r="O22" s="45"/>
      <c r="P22" s="45"/>
      <c r="Q22" s="45"/>
    </row>
    <row r="23" spans="1:18" s="47" customFormat="1">
      <c r="A23" s="106"/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45"/>
      <c r="N23" s="45"/>
      <c r="O23" s="45"/>
      <c r="P23" s="45"/>
      <c r="Q23" s="45"/>
    </row>
    <row r="24" spans="1:18" s="47" customFormat="1">
      <c r="A24" s="106"/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45"/>
      <c r="N24" s="45"/>
      <c r="O24" s="45"/>
      <c r="P24" s="45"/>
      <c r="Q24" s="45"/>
    </row>
    <row r="25" spans="1:18" s="47" customFormat="1">
      <c r="A25" s="106"/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45"/>
      <c r="N25" s="45"/>
      <c r="O25" s="45"/>
      <c r="P25" s="45"/>
      <c r="Q25" s="45"/>
    </row>
    <row r="26" spans="1:18" s="47" customFormat="1">
      <c r="A26" s="106"/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45"/>
      <c r="N26" s="45"/>
      <c r="O26" s="45"/>
      <c r="P26" s="45"/>
      <c r="Q26" s="45"/>
    </row>
    <row r="27" spans="1:18" s="47" customFormat="1">
      <c r="A27" s="106"/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45"/>
      <c r="N27" s="45"/>
      <c r="O27" s="45"/>
      <c r="P27" s="45"/>
      <c r="Q27" s="45"/>
    </row>
    <row r="28" spans="1:18" s="47" customFormat="1">
      <c r="A28" s="106"/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45"/>
      <c r="N28" s="45"/>
      <c r="O28" s="45"/>
      <c r="P28" s="45"/>
      <c r="Q28" s="45"/>
    </row>
    <row r="29" spans="1:18">
      <c r="M29" s="45"/>
      <c r="N29" s="45"/>
      <c r="O29" s="45"/>
      <c r="P29" s="45"/>
      <c r="Q29" s="45"/>
    </row>
    <row r="30" spans="1:18">
      <c r="M30" s="45"/>
      <c r="N30" s="45"/>
      <c r="O30" s="45"/>
      <c r="P30" s="45"/>
      <c r="Q30" s="45"/>
      <c r="R30" s="46"/>
    </row>
    <row r="31" spans="1:18">
      <c r="M31" s="45"/>
      <c r="N31" s="45"/>
      <c r="O31" s="45"/>
      <c r="P31" s="45"/>
      <c r="Q31" s="45"/>
    </row>
    <row r="32" spans="1:18">
      <c r="M32" s="45"/>
      <c r="N32" s="45"/>
      <c r="O32" s="45"/>
      <c r="P32" s="45"/>
      <c r="Q32" s="45"/>
    </row>
    <row r="33" spans="13:17">
      <c r="M33" s="45"/>
      <c r="N33" s="45"/>
      <c r="O33" s="45"/>
    </row>
    <row r="34" spans="13:17">
      <c r="M34" s="45"/>
      <c r="N34" s="45"/>
      <c r="O34" s="45"/>
      <c r="P34" s="45"/>
      <c r="Q34" s="45"/>
    </row>
    <row r="35" spans="13:17">
      <c r="M35" s="45"/>
      <c r="N35" s="45"/>
      <c r="O35" s="45"/>
      <c r="P35" s="45"/>
      <c r="Q35" s="45"/>
    </row>
    <row r="36" spans="13:17">
      <c r="M36" s="45"/>
      <c r="N36" s="45"/>
      <c r="O36" s="45"/>
      <c r="P36" s="45"/>
      <c r="Q36" s="45"/>
    </row>
    <row r="37" spans="13:17">
      <c r="M37" s="45"/>
      <c r="N37" s="45"/>
      <c r="O37" s="45"/>
      <c r="P37" s="45"/>
      <c r="Q37" s="45"/>
    </row>
    <row r="39" spans="13:17">
      <c r="M39" s="46"/>
      <c r="N39" s="46"/>
      <c r="O39" s="46"/>
      <c r="P39" s="46"/>
      <c r="Q39" s="46"/>
    </row>
  </sheetData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showGridLines="0" workbookViewId="0">
      <selection activeCell="A7" sqref="A7:J7"/>
    </sheetView>
  </sheetViews>
  <sheetFormatPr defaultColWidth="18.42578125" defaultRowHeight="11.25"/>
  <cols>
    <col min="1" max="12" width="18.42578125" style="106"/>
    <col min="13" max="14" width="29.140625" style="106" bestFit="1" customWidth="1"/>
    <col min="15" max="15" width="36.7109375" style="106" bestFit="1" customWidth="1"/>
    <col min="16" max="16" width="35.5703125" style="106" bestFit="1" customWidth="1"/>
    <col min="17" max="17" width="31.85546875" style="106" bestFit="1" customWidth="1"/>
    <col min="18" max="16384" width="18.42578125" style="106"/>
  </cols>
  <sheetData>
    <row r="1" spans="1:17">
      <c r="A1" s="106" t="s">
        <v>75</v>
      </c>
    </row>
    <row r="4" spans="1:17" ht="10.5" customHeight="1">
      <c r="A4" s="106" t="s">
        <v>73</v>
      </c>
    </row>
    <row r="5" spans="1:17" ht="10.5" customHeight="1">
      <c r="A5" s="116" t="s">
        <v>136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</row>
    <row r="6" spans="1:17" ht="10.5" customHeight="1"/>
    <row r="7" spans="1:17">
      <c r="A7" s="118" t="s">
        <v>14</v>
      </c>
      <c r="B7" s="118"/>
      <c r="C7" s="118" t="s">
        <v>15</v>
      </c>
      <c r="D7" s="118" t="s">
        <v>16</v>
      </c>
      <c r="E7" s="118" t="s">
        <v>17</v>
      </c>
      <c r="F7" s="118"/>
      <c r="G7" s="118" t="s">
        <v>18</v>
      </c>
      <c r="H7" s="118"/>
      <c r="I7" s="118" t="s">
        <v>19</v>
      </c>
      <c r="J7" s="118" t="s">
        <v>20</v>
      </c>
      <c r="K7" s="118" t="s">
        <v>21</v>
      </c>
      <c r="L7" s="118" t="s">
        <v>22</v>
      </c>
      <c r="M7" s="118" t="s">
        <v>82</v>
      </c>
      <c r="N7" s="118" t="s">
        <v>83</v>
      </c>
      <c r="O7" s="118" t="s">
        <v>76</v>
      </c>
      <c r="P7" s="118" t="s">
        <v>77</v>
      </c>
      <c r="Q7" s="118" t="s">
        <v>78</v>
      </c>
    </row>
    <row r="8" spans="1:17">
      <c r="A8" s="118"/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9" t="s">
        <v>84</v>
      </c>
      <c r="N8" s="119" t="s">
        <v>85</v>
      </c>
      <c r="O8" s="119" t="s">
        <v>79</v>
      </c>
      <c r="P8" s="119" t="s">
        <v>80</v>
      </c>
      <c r="Q8" s="119" t="s">
        <v>81</v>
      </c>
    </row>
    <row r="9" spans="1:17">
      <c r="A9" s="118"/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 t="s">
        <v>23</v>
      </c>
      <c r="M9" s="118" t="s">
        <v>86</v>
      </c>
      <c r="N9" s="118" t="s">
        <v>86</v>
      </c>
      <c r="O9" s="118" t="s">
        <v>86</v>
      </c>
      <c r="P9" s="118" t="s">
        <v>86</v>
      </c>
      <c r="Q9" s="118" t="s">
        <v>86</v>
      </c>
    </row>
    <row r="10" spans="1:17">
      <c r="A10" s="118" t="s">
        <v>90</v>
      </c>
      <c r="B10" s="118" t="s">
        <v>91</v>
      </c>
      <c r="C10" s="118" t="s">
        <v>24</v>
      </c>
      <c r="D10" s="118" t="s">
        <v>25</v>
      </c>
      <c r="E10" s="118" t="s">
        <v>26</v>
      </c>
      <c r="F10" s="118" t="s">
        <v>27</v>
      </c>
      <c r="G10" s="118" t="s">
        <v>31</v>
      </c>
      <c r="H10" s="118" t="s">
        <v>74</v>
      </c>
      <c r="I10" s="118" t="s">
        <v>30</v>
      </c>
      <c r="J10" s="118" t="s">
        <v>110</v>
      </c>
      <c r="K10" s="118" t="s">
        <v>87</v>
      </c>
      <c r="L10" s="118" t="s">
        <v>12</v>
      </c>
      <c r="M10" s="155">
        <v>1228421118</v>
      </c>
      <c r="N10" s="155">
        <v>0</v>
      </c>
      <c r="O10" s="155">
        <v>1227655817.3</v>
      </c>
      <c r="P10" s="155">
        <v>1227655817.3</v>
      </c>
      <c r="Q10" s="155">
        <v>1227655817.3</v>
      </c>
    </row>
    <row r="11" spans="1:17">
      <c r="A11" s="118" t="s">
        <v>113</v>
      </c>
      <c r="B11" s="118" t="s">
        <v>114</v>
      </c>
      <c r="C11" s="118" t="s">
        <v>24</v>
      </c>
      <c r="D11" s="118" t="s">
        <v>25</v>
      </c>
      <c r="E11" s="118" t="s">
        <v>26</v>
      </c>
      <c r="F11" s="118" t="s">
        <v>27</v>
      </c>
      <c r="G11" s="118" t="s">
        <v>31</v>
      </c>
      <c r="H11" s="118" t="s">
        <v>74</v>
      </c>
      <c r="I11" s="118" t="s">
        <v>30</v>
      </c>
      <c r="J11" s="118" t="s">
        <v>115</v>
      </c>
      <c r="K11" s="118" t="s">
        <v>116</v>
      </c>
      <c r="L11" s="118" t="s">
        <v>12</v>
      </c>
      <c r="M11" s="155">
        <v>146525</v>
      </c>
      <c r="N11" s="155">
        <v>0</v>
      </c>
      <c r="O11" s="155">
        <v>146522.06</v>
      </c>
      <c r="P11" s="155">
        <v>146522.06</v>
      </c>
      <c r="Q11" s="155">
        <v>146522.06</v>
      </c>
    </row>
    <row r="12" spans="1:17">
      <c r="A12" s="118" t="s">
        <v>32</v>
      </c>
      <c r="B12" s="118" t="s">
        <v>33</v>
      </c>
      <c r="C12" s="118" t="s">
        <v>24</v>
      </c>
      <c r="D12" s="118" t="s">
        <v>25</v>
      </c>
      <c r="E12" s="118" t="s">
        <v>26</v>
      </c>
      <c r="F12" s="118" t="s">
        <v>27</v>
      </c>
      <c r="G12" s="118" t="s">
        <v>31</v>
      </c>
      <c r="H12" s="118" t="s">
        <v>74</v>
      </c>
      <c r="I12" s="118" t="s">
        <v>30</v>
      </c>
      <c r="J12" s="118" t="s">
        <v>110</v>
      </c>
      <c r="K12" s="118" t="s">
        <v>87</v>
      </c>
      <c r="L12" s="118" t="s">
        <v>12</v>
      </c>
      <c r="M12" s="155">
        <v>199004850</v>
      </c>
      <c r="N12" s="155">
        <v>0</v>
      </c>
      <c r="O12" s="155">
        <v>198820163.96000001</v>
      </c>
      <c r="P12" s="155">
        <v>198820163.96000001</v>
      </c>
      <c r="Q12" s="155">
        <v>198820163.96000001</v>
      </c>
    </row>
    <row r="13" spans="1:17">
      <c r="A13" s="118" t="s">
        <v>34</v>
      </c>
      <c r="B13" s="118" t="s">
        <v>35</v>
      </c>
      <c r="C13" s="118" t="s">
        <v>24</v>
      </c>
      <c r="D13" s="118" t="s">
        <v>25</v>
      </c>
      <c r="E13" s="118" t="s">
        <v>26</v>
      </c>
      <c r="F13" s="118" t="s">
        <v>27</v>
      </c>
      <c r="G13" s="118" t="s">
        <v>117</v>
      </c>
      <c r="H13" s="118" t="s">
        <v>118</v>
      </c>
      <c r="I13" s="118" t="s">
        <v>13</v>
      </c>
      <c r="J13" s="118" t="s">
        <v>88</v>
      </c>
      <c r="K13" s="118" t="s">
        <v>89</v>
      </c>
      <c r="L13" s="118" t="s">
        <v>119</v>
      </c>
      <c r="M13" s="155">
        <v>125897696</v>
      </c>
      <c r="N13" s="155">
        <v>125897696</v>
      </c>
      <c r="O13" s="155">
        <v>125897695.36</v>
      </c>
      <c r="P13" s="155">
        <v>125897695.36</v>
      </c>
      <c r="Q13" s="155">
        <v>125897695.36</v>
      </c>
    </row>
    <row r="14" spans="1:17">
      <c r="A14" s="118" t="s">
        <v>34</v>
      </c>
      <c r="B14" s="118" t="s">
        <v>35</v>
      </c>
      <c r="C14" s="118" t="s">
        <v>24</v>
      </c>
      <c r="D14" s="118" t="s">
        <v>25</v>
      </c>
      <c r="E14" s="118" t="s">
        <v>26</v>
      </c>
      <c r="F14" s="118" t="s">
        <v>27</v>
      </c>
      <c r="G14" s="118" t="s">
        <v>117</v>
      </c>
      <c r="H14" s="118" t="s">
        <v>118</v>
      </c>
      <c r="I14" s="118" t="s">
        <v>13</v>
      </c>
      <c r="J14" s="118" t="s">
        <v>88</v>
      </c>
      <c r="K14" s="118" t="s">
        <v>89</v>
      </c>
      <c r="L14" s="118" t="s">
        <v>12</v>
      </c>
      <c r="M14" s="155">
        <v>1323343068</v>
      </c>
      <c r="N14" s="155">
        <v>1323343068</v>
      </c>
      <c r="O14" s="155">
        <v>1323343067.5999999</v>
      </c>
      <c r="P14" s="155">
        <v>1323343067.5999999</v>
      </c>
      <c r="Q14" s="155">
        <v>1323343067.5999999</v>
      </c>
    </row>
    <row r="15" spans="1:17">
      <c r="A15" s="118" t="s">
        <v>34</v>
      </c>
      <c r="B15" s="118" t="s">
        <v>35</v>
      </c>
      <c r="C15" s="118" t="s">
        <v>24</v>
      </c>
      <c r="D15" s="118" t="s">
        <v>25</v>
      </c>
      <c r="E15" s="118" t="s">
        <v>26</v>
      </c>
      <c r="F15" s="118" t="s">
        <v>27</v>
      </c>
      <c r="G15" s="118" t="s">
        <v>28</v>
      </c>
      <c r="H15" s="118" t="s">
        <v>29</v>
      </c>
      <c r="I15" s="118" t="s">
        <v>13</v>
      </c>
      <c r="J15" s="118" t="s">
        <v>88</v>
      </c>
      <c r="K15" s="118" t="s">
        <v>89</v>
      </c>
      <c r="L15" s="118" t="s">
        <v>13</v>
      </c>
      <c r="M15" s="155">
        <v>6449633</v>
      </c>
      <c r="N15" s="155">
        <v>0</v>
      </c>
      <c r="O15" s="155">
        <v>6449629.7199999997</v>
      </c>
      <c r="P15" s="155">
        <v>6449629.7199999997</v>
      </c>
      <c r="Q15" s="155">
        <v>6449629.7199999997</v>
      </c>
    </row>
    <row r="16" spans="1:17">
      <c r="A16" s="118" t="s">
        <v>34</v>
      </c>
      <c r="B16" s="118" t="s">
        <v>35</v>
      </c>
      <c r="C16" s="118" t="s">
        <v>24</v>
      </c>
      <c r="D16" s="118" t="s">
        <v>25</v>
      </c>
      <c r="E16" s="118" t="s">
        <v>26</v>
      </c>
      <c r="F16" s="118" t="s">
        <v>27</v>
      </c>
      <c r="G16" s="118" t="s">
        <v>31</v>
      </c>
      <c r="H16" s="118" t="s">
        <v>74</v>
      </c>
      <c r="I16" s="118" t="s">
        <v>13</v>
      </c>
      <c r="J16" s="118" t="s">
        <v>88</v>
      </c>
      <c r="K16" s="118" t="s">
        <v>89</v>
      </c>
      <c r="L16" s="118" t="s">
        <v>119</v>
      </c>
      <c r="M16" s="155">
        <v>579456</v>
      </c>
      <c r="N16" s="155">
        <v>0</v>
      </c>
      <c r="O16" s="155">
        <v>579455.74</v>
      </c>
      <c r="P16" s="155">
        <v>579455.74</v>
      </c>
      <c r="Q16" s="155">
        <v>579455.74</v>
      </c>
    </row>
    <row r="17" spans="1:18">
      <c r="A17" s="118" t="s">
        <v>34</v>
      </c>
      <c r="B17" s="118" t="s">
        <v>35</v>
      </c>
      <c r="C17" s="118" t="s">
        <v>24</v>
      </c>
      <c r="D17" s="118" t="s">
        <v>25</v>
      </c>
      <c r="E17" s="118" t="s">
        <v>26</v>
      </c>
      <c r="F17" s="118" t="s">
        <v>27</v>
      </c>
      <c r="G17" s="118" t="s">
        <v>31</v>
      </c>
      <c r="H17" s="118" t="s">
        <v>74</v>
      </c>
      <c r="I17" s="118" t="s">
        <v>13</v>
      </c>
      <c r="J17" s="118" t="s">
        <v>88</v>
      </c>
      <c r="K17" s="118" t="s">
        <v>89</v>
      </c>
      <c r="L17" s="118" t="s">
        <v>12</v>
      </c>
      <c r="M17" s="155">
        <v>431826667</v>
      </c>
      <c r="N17" s="155">
        <v>0</v>
      </c>
      <c r="O17" s="155">
        <v>431446599.31999999</v>
      </c>
      <c r="P17" s="155">
        <v>431446599.31999999</v>
      </c>
      <c r="Q17" s="155">
        <v>431446599.31999999</v>
      </c>
    </row>
    <row r="18" spans="1:18">
      <c r="A18" s="118" t="s">
        <v>34</v>
      </c>
      <c r="B18" s="118" t="s">
        <v>35</v>
      </c>
      <c r="C18" s="118" t="s">
        <v>24</v>
      </c>
      <c r="D18" s="118" t="s">
        <v>25</v>
      </c>
      <c r="E18" s="118" t="s">
        <v>26</v>
      </c>
      <c r="F18" s="118" t="s">
        <v>27</v>
      </c>
      <c r="G18" s="118" t="s">
        <v>31</v>
      </c>
      <c r="H18" s="118" t="s">
        <v>74</v>
      </c>
      <c r="I18" s="118" t="s">
        <v>13</v>
      </c>
      <c r="J18" s="118" t="s">
        <v>88</v>
      </c>
      <c r="K18" s="118" t="s">
        <v>89</v>
      </c>
      <c r="L18" s="118" t="s">
        <v>13</v>
      </c>
      <c r="M18" s="155">
        <v>71439870</v>
      </c>
      <c r="N18" s="155">
        <v>0</v>
      </c>
      <c r="O18" s="155">
        <v>71405986.359999999</v>
      </c>
      <c r="P18" s="155">
        <v>71405986.359999999</v>
      </c>
      <c r="Q18" s="155">
        <v>71405986.359999999</v>
      </c>
    </row>
    <row r="19" spans="1:18">
      <c r="A19" s="118" t="s">
        <v>34</v>
      </c>
      <c r="B19" s="118" t="s">
        <v>35</v>
      </c>
      <c r="C19" s="118" t="s">
        <v>24</v>
      </c>
      <c r="D19" s="118" t="s">
        <v>25</v>
      </c>
      <c r="E19" s="118" t="s">
        <v>26</v>
      </c>
      <c r="F19" s="118" t="s">
        <v>27</v>
      </c>
      <c r="G19" s="118" t="s">
        <v>120</v>
      </c>
      <c r="H19" s="118" t="s">
        <v>121</v>
      </c>
      <c r="I19" s="118" t="s">
        <v>13</v>
      </c>
      <c r="J19" s="118" t="s">
        <v>88</v>
      </c>
      <c r="K19" s="118" t="s">
        <v>89</v>
      </c>
      <c r="L19" s="118" t="s">
        <v>12</v>
      </c>
      <c r="M19" s="155">
        <v>1674516</v>
      </c>
      <c r="N19" s="155">
        <v>1674516</v>
      </c>
      <c r="O19" s="155">
        <v>1674515.73</v>
      </c>
      <c r="P19" s="155">
        <v>1674515.73</v>
      </c>
      <c r="Q19" s="155">
        <v>1674515.73</v>
      </c>
    </row>
    <row r="20" spans="1:18" s="47" customFormat="1">
      <c r="A20" s="106"/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22">
        <f>SUM(M10:M19)</f>
        <v>3388783399</v>
      </c>
      <c r="N20" s="122">
        <f t="shared" ref="N20:Q20" si="0">SUM(N10:N19)</f>
        <v>1450915280</v>
      </c>
      <c r="O20" s="122">
        <f t="shared" si="0"/>
        <v>3387419453.1499996</v>
      </c>
      <c r="P20" s="122">
        <f t="shared" si="0"/>
        <v>3387419453.1499996</v>
      </c>
      <c r="Q20" s="122">
        <f t="shared" si="0"/>
        <v>3387419453.1499996</v>
      </c>
    </row>
    <row r="21" spans="1:18" s="47" customFormat="1">
      <c r="A21" s="106"/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45"/>
      <c r="N21" s="45"/>
      <c r="O21" s="45"/>
      <c r="P21" s="45"/>
      <c r="Q21" s="45"/>
    </row>
    <row r="22" spans="1:18" s="47" customFormat="1">
      <c r="A22" s="106"/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45"/>
      <c r="N22" s="45"/>
      <c r="O22" s="45"/>
      <c r="P22" s="45"/>
      <c r="Q22" s="45"/>
    </row>
    <row r="23" spans="1:18" s="47" customFormat="1">
      <c r="A23" s="106"/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45"/>
      <c r="N23" s="45"/>
      <c r="O23" s="45"/>
      <c r="P23" s="45"/>
      <c r="Q23" s="45"/>
    </row>
    <row r="24" spans="1:18" s="47" customFormat="1">
      <c r="A24" s="106"/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45"/>
      <c r="N24" s="45"/>
      <c r="O24" s="45"/>
      <c r="P24" s="45"/>
      <c r="Q24" s="45"/>
    </row>
    <row r="25" spans="1:18" s="47" customFormat="1">
      <c r="A25" s="106"/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45"/>
      <c r="N25" s="45"/>
      <c r="O25" s="45"/>
      <c r="P25" s="45"/>
      <c r="Q25" s="45"/>
    </row>
    <row r="26" spans="1:18" s="47" customFormat="1">
      <c r="A26" s="106"/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45"/>
      <c r="N26" s="45"/>
      <c r="O26" s="45"/>
      <c r="P26" s="45"/>
      <c r="Q26" s="45"/>
    </row>
    <row r="27" spans="1:18" s="47" customFormat="1">
      <c r="A27" s="106"/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45"/>
      <c r="N27" s="45"/>
      <c r="O27" s="45"/>
      <c r="P27" s="45"/>
      <c r="Q27" s="45"/>
    </row>
    <row r="28" spans="1:18" s="47" customFormat="1">
      <c r="A28" s="106"/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45"/>
      <c r="N28" s="45"/>
      <c r="O28" s="45"/>
      <c r="P28" s="45"/>
      <c r="Q28" s="45"/>
    </row>
    <row r="29" spans="1:18">
      <c r="M29" s="45"/>
      <c r="N29" s="45"/>
      <c r="O29" s="45"/>
      <c r="P29" s="45"/>
      <c r="Q29" s="45"/>
    </row>
    <row r="30" spans="1:18">
      <c r="M30" s="45"/>
      <c r="N30" s="45"/>
      <c r="O30" s="45"/>
      <c r="P30" s="45"/>
      <c r="Q30" s="45"/>
      <c r="R30" s="46"/>
    </row>
    <row r="31" spans="1:18">
      <c r="M31" s="45"/>
      <c r="N31" s="45"/>
      <c r="O31" s="45"/>
      <c r="P31" s="45"/>
      <c r="Q31" s="45"/>
    </row>
    <row r="32" spans="1:18">
      <c r="M32" s="45"/>
      <c r="N32" s="45"/>
      <c r="O32" s="45"/>
      <c r="P32" s="45"/>
      <c r="Q32" s="45"/>
    </row>
    <row r="33" spans="13:17">
      <c r="M33" s="45"/>
      <c r="N33" s="45"/>
      <c r="O33" s="45"/>
    </row>
    <row r="34" spans="13:17">
      <c r="M34" s="45"/>
      <c r="N34" s="45"/>
      <c r="O34" s="45"/>
      <c r="P34" s="45"/>
      <c r="Q34" s="45"/>
    </row>
    <row r="35" spans="13:17">
      <c r="M35" s="45"/>
      <c r="N35" s="45"/>
      <c r="O35" s="45"/>
      <c r="P35" s="45"/>
      <c r="Q35" s="45"/>
    </row>
    <row r="36" spans="13:17">
      <c r="M36" s="45"/>
      <c r="N36" s="45"/>
      <c r="O36" s="45"/>
      <c r="P36" s="45"/>
      <c r="Q36" s="45"/>
    </row>
    <row r="37" spans="13:17">
      <c r="M37" s="45"/>
      <c r="N37" s="45"/>
      <c r="O37" s="45"/>
      <c r="P37" s="45"/>
      <c r="Q37" s="45"/>
    </row>
    <row r="39" spans="13:17">
      <c r="M39" s="46"/>
      <c r="N39" s="46"/>
      <c r="O39" s="46"/>
      <c r="P39" s="46"/>
      <c r="Q39" s="46"/>
    </row>
  </sheetData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showGridLines="0" workbookViewId="0">
      <selection activeCell="A7" sqref="A7:J7"/>
    </sheetView>
  </sheetViews>
  <sheetFormatPr defaultColWidth="18.42578125" defaultRowHeight="11.25"/>
  <cols>
    <col min="1" max="12" width="18.42578125" style="106"/>
    <col min="13" max="14" width="29.140625" style="106" bestFit="1" customWidth="1"/>
    <col min="15" max="15" width="36.7109375" style="106" bestFit="1" customWidth="1"/>
    <col min="16" max="16" width="35.5703125" style="106" bestFit="1" customWidth="1"/>
    <col min="17" max="17" width="31.85546875" style="106" bestFit="1" customWidth="1"/>
    <col min="18" max="16384" width="18.42578125" style="106"/>
  </cols>
  <sheetData>
    <row r="1" spans="1:17">
      <c r="A1" s="106" t="s">
        <v>75</v>
      </c>
    </row>
    <row r="4" spans="1:17" ht="10.5" customHeight="1">
      <c r="A4" s="106" t="s">
        <v>73</v>
      </c>
    </row>
    <row r="5" spans="1:17" ht="10.5" customHeight="1">
      <c r="A5" s="162" t="s">
        <v>137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</row>
    <row r="6" spans="1:17" ht="10.5" customHeight="1"/>
    <row r="7" spans="1:17">
      <c r="A7" s="118" t="s">
        <v>14</v>
      </c>
      <c r="B7" s="118"/>
      <c r="C7" s="118" t="s">
        <v>15</v>
      </c>
      <c r="D7" s="118" t="s">
        <v>16</v>
      </c>
      <c r="E7" s="118" t="s">
        <v>17</v>
      </c>
      <c r="F7" s="118"/>
      <c r="G7" s="118" t="s">
        <v>18</v>
      </c>
      <c r="H7" s="118"/>
      <c r="I7" s="118" t="s">
        <v>19</v>
      </c>
      <c r="J7" s="118" t="s">
        <v>20</v>
      </c>
      <c r="K7" s="118" t="s">
        <v>21</v>
      </c>
      <c r="L7" s="118" t="s">
        <v>22</v>
      </c>
      <c r="M7" s="118" t="s">
        <v>82</v>
      </c>
      <c r="N7" s="118" t="s">
        <v>83</v>
      </c>
      <c r="O7" s="118" t="s">
        <v>76</v>
      </c>
      <c r="P7" s="118" t="s">
        <v>77</v>
      </c>
      <c r="Q7" s="118" t="s">
        <v>78</v>
      </c>
    </row>
    <row r="8" spans="1:17">
      <c r="A8" s="118"/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9" t="s">
        <v>84</v>
      </c>
      <c r="N8" s="119" t="s">
        <v>85</v>
      </c>
      <c r="O8" s="119" t="s">
        <v>79</v>
      </c>
      <c r="P8" s="119" t="s">
        <v>80</v>
      </c>
      <c r="Q8" s="119" t="s">
        <v>81</v>
      </c>
    </row>
    <row r="9" spans="1:17">
      <c r="A9" s="118"/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 t="s">
        <v>23</v>
      </c>
      <c r="M9" s="118" t="s">
        <v>86</v>
      </c>
      <c r="N9" s="118" t="s">
        <v>86</v>
      </c>
      <c r="O9" s="118" t="s">
        <v>86</v>
      </c>
      <c r="P9" s="118" t="s">
        <v>86</v>
      </c>
      <c r="Q9" s="118" t="s">
        <v>86</v>
      </c>
    </row>
    <row r="10" spans="1:17">
      <c r="A10" s="118" t="s">
        <v>90</v>
      </c>
      <c r="B10" s="118" t="s">
        <v>91</v>
      </c>
      <c r="C10" s="118" t="s">
        <v>24</v>
      </c>
      <c r="D10" s="118" t="s">
        <v>25</v>
      </c>
      <c r="E10" s="118" t="s">
        <v>26</v>
      </c>
      <c r="F10" s="118" t="s">
        <v>27</v>
      </c>
      <c r="G10" s="118" t="s">
        <v>31</v>
      </c>
      <c r="H10" s="118" t="s">
        <v>74</v>
      </c>
      <c r="I10" s="118" t="s">
        <v>30</v>
      </c>
      <c r="J10" s="118" t="s">
        <v>110</v>
      </c>
      <c r="K10" s="118" t="s">
        <v>87</v>
      </c>
      <c r="L10" s="118" t="s">
        <v>12</v>
      </c>
      <c r="M10" s="163">
        <v>1498986200</v>
      </c>
      <c r="N10" s="163">
        <v>0</v>
      </c>
      <c r="O10" s="163">
        <v>1498290889.04</v>
      </c>
      <c r="P10" s="163">
        <v>1498290889.04</v>
      </c>
      <c r="Q10" s="163">
        <v>1498290889.04</v>
      </c>
    </row>
    <row r="11" spans="1:17">
      <c r="A11" s="118" t="s">
        <v>113</v>
      </c>
      <c r="B11" s="118" t="s">
        <v>114</v>
      </c>
      <c r="C11" s="118" t="s">
        <v>24</v>
      </c>
      <c r="D11" s="118" t="s">
        <v>25</v>
      </c>
      <c r="E11" s="118" t="s">
        <v>26</v>
      </c>
      <c r="F11" s="118" t="s">
        <v>27</v>
      </c>
      <c r="G11" s="118" t="s">
        <v>31</v>
      </c>
      <c r="H11" s="118" t="s">
        <v>74</v>
      </c>
      <c r="I11" s="118" t="s">
        <v>30</v>
      </c>
      <c r="J11" s="118" t="s">
        <v>115</v>
      </c>
      <c r="K11" s="118" t="s">
        <v>116</v>
      </c>
      <c r="L11" s="118" t="s">
        <v>12</v>
      </c>
      <c r="M11" s="163">
        <v>263242</v>
      </c>
      <c r="N11" s="163">
        <v>0</v>
      </c>
      <c r="O11" s="163">
        <v>263238.65999999997</v>
      </c>
      <c r="P11" s="163">
        <v>263238.65999999997</v>
      </c>
      <c r="Q11" s="163">
        <v>263238.65999999997</v>
      </c>
    </row>
    <row r="12" spans="1:17">
      <c r="A12" s="118" t="s">
        <v>32</v>
      </c>
      <c r="B12" s="118" t="s">
        <v>33</v>
      </c>
      <c r="C12" s="118" t="s">
        <v>24</v>
      </c>
      <c r="D12" s="118" t="s">
        <v>25</v>
      </c>
      <c r="E12" s="118" t="s">
        <v>26</v>
      </c>
      <c r="F12" s="118" t="s">
        <v>27</v>
      </c>
      <c r="G12" s="118" t="s">
        <v>31</v>
      </c>
      <c r="H12" s="118" t="s">
        <v>74</v>
      </c>
      <c r="I12" s="118" t="s">
        <v>30</v>
      </c>
      <c r="J12" s="118" t="s">
        <v>110</v>
      </c>
      <c r="K12" s="118" t="s">
        <v>87</v>
      </c>
      <c r="L12" s="118" t="s">
        <v>12</v>
      </c>
      <c r="M12" s="163">
        <v>248631542</v>
      </c>
      <c r="N12" s="163">
        <v>0</v>
      </c>
      <c r="O12" s="163">
        <v>248631540.00999999</v>
      </c>
      <c r="P12" s="163">
        <v>248631540.00999999</v>
      </c>
      <c r="Q12" s="163">
        <v>248631540.00999999</v>
      </c>
    </row>
    <row r="13" spans="1:17">
      <c r="A13" s="118" t="s">
        <v>34</v>
      </c>
      <c r="B13" s="118" t="s">
        <v>35</v>
      </c>
      <c r="C13" s="118" t="s">
        <v>24</v>
      </c>
      <c r="D13" s="118" t="s">
        <v>25</v>
      </c>
      <c r="E13" s="118" t="s">
        <v>26</v>
      </c>
      <c r="F13" s="118" t="s">
        <v>27</v>
      </c>
      <c r="G13" s="118" t="s">
        <v>117</v>
      </c>
      <c r="H13" s="118" t="s">
        <v>118</v>
      </c>
      <c r="I13" s="118" t="s">
        <v>13</v>
      </c>
      <c r="J13" s="118" t="s">
        <v>88</v>
      </c>
      <c r="K13" s="118" t="s">
        <v>89</v>
      </c>
      <c r="L13" s="118" t="s">
        <v>119</v>
      </c>
      <c r="M13" s="163">
        <v>125897696</v>
      </c>
      <c r="N13" s="163">
        <v>125897696</v>
      </c>
      <c r="O13" s="163">
        <v>125897695.36</v>
      </c>
      <c r="P13" s="163">
        <v>125897695.36</v>
      </c>
      <c r="Q13" s="163">
        <v>125897695.36</v>
      </c>
    </row>
    <row r="14" spans="1:17">
      <c r="A14" s="118" t="s">
        <v>34</v>
      </c>
      <c r="B14" s="118" t="s">
        <v>35</v>
      </c>
      <c r="C14" s="118" t="s">
        <v>24</v>
      </c>
      <c r="D14" s="118" t="s">
        <v>25</v>
      </c>
      <c r="E14" s="118" t="s">
        <v>26</v>
      </c>
      <c r="F14" s="118" t="s">
        <v>27</v>
      </c>
      <c r="G14" s="118" t="s">
        <v>117</v>
      </c>
      <c r="H14" s="118" t="s">
        <v>118</v>
      </c>
      <c r="I14" s="118" t="s">
        <v>13</v>
      </c>
      <c r="J14" s="118" t="s">
        <v>88</v>
      </c>
      <c r="K14" s="118" t="s">
        <v>89</v>
      </c>
      <c r="L14" s="118" t="s">
        <v>12</v>
      </c>
      <c r="M14" s="163">
        <v>1323343068</v>
      </c>
      <c r="N14" s="163">
        <v>1323343068</v>
      </c>
      <c r="O14" s="163">
        <v>1321339904.49</v>
      </c>
      <c r="P14" s="163">
        <v>1321339904.49</v>
      </c>
      <c r="Q14" s="163">
        <v>1321339904.49</v>
      </c>
    </row>
    <row r="15" spans="1:17">
      <c r="A15" s="118" t="s">
        <v>34</v>
      </c>
      <c r="B15" s="118" t="s">
        <v>35</v>
      </c>
      <c r="C15" s="118" t="s">
        <v>24</v>
      </c>
      <c r="D15" s="118" t="s">
        <v>25</v>
      </c>
      <c r="E15" s="118" t="s">
        <v>26</v>
      </c>
      <c r="F15" s="118" t="s">
        <v>27</v>
      </c>
      <c r="G15" s="118" t="s">
        <v>28</v>
      </c>
      <c r="H15" s="118" t="s">
        <v>29</v>
      </c>
      <c r="I15" s="118" t="s">
        <v>13</v>
      </c>
      <c r="J15" s="118" t="s">
        <v>88</v>
      </c>
      <c r="K15" s="118" t="s">
        <v>89</v>
      </c>
      <c r="L15" s="118" t="s">
        <v>13</v>
      </c>
      <c r="M15" s="163">
        <v>7278517</v>
      </c>
      <c r="N15" s="163">
        <v>0</v>
      </c>
      <c r="O15" s="163">
        <v>7278512.4400000004</v>
      </c>
      <c r="P15" s="163">
        <v>7278512.4400000004</v>
      </c>
      <c r="Q15" s="163">
        <v>7278512.4400000004</v>
      </c>
    </row>
    <row r="16" spans="1:17">
      <c r="A16" s="118" t="s">
        <v>34</v>
      </c>
      <c r="B16" s="118" t="s">
        <v>35</v>
      </c>
      <c r="C16" s="118" t="s">
        <v>24</v>
      </c>
      <c r="D16" s="118" t="s">
        <v>25</v>
      </c>
      <c r="E16" s="118" t="s">
        <v>26</v>
      </c>
      <c r="F16" s="118" t="s">
        <v>27</v>
      </c>
      <c r="G16" s="118" t="s">
        <v>31</v>
      </c>
      <c r="H16" s="118" t="s">
        <v>74</v>
      </c>
      <c r="I16" s="118" t="s">
        <v>13</v>
      </c>
      <c r="J16" s="118" t="s">
        <v>88</v>
      </c>
      <c r="K16" s="118" t="s">
        <v>89</v>
      </c>
      <c r="L16" s="118" t="s">
        <v>119</v>
      </c>
      <c r="M16" s="163">
        <v>579456</v>
      </c>
      <c r="N16" s="163">
        <v>0</v>
      </c>
      <c r="O16" s="163">
        <v>579455.74</v>
      </c>
      <c r="P16" s="163">
        <v>579455.74</v>
      </c>
      <c r="Q16" s="163">
        <v>579455.74</v>
      </c>
    </row>
    <row r="17" spans="1:18">
      <c r="A17" s="118" t="s">
        <v>34</v>
      </c>
      <c r="B17" s="118" t="s">
        <v>35</v>
      </c>
      <c r="C17" s="118" t="s">
        <v>24</v>
      </c>
      <c r="D17" s="118" t="s">
        <v>25</v>
      </c>
      <c r="E17" s="118" t="s">
        <v>26</v>
      </c>
      <c r="F17" s="118" t="s">
        <v>27</v>
      </c>
      <c r="G17" s="118" t="s">
        <v>31</v>
      </c>
      <c r="H17" s="118" t="s">
        <v>74</v>
      </c>
      <c r="I17" s="118" t="s">
        <v>13</v>
      </c>
      <c r="J17" s="118" t="s">
        <v>88</v>
      </c>
      <c r="K17" s="118" t="s">
        <v>89</v>
      </c>
      <c r="L17" s="118" t="s">
        <v>12</v>
      </c>
      <c r="M17" s="163">
        <v>490966738</v>
      </c>
      <c r="N17" s="163">
        <v>0</v>
      </c>
      <c r="O17" s="163">
        <v>490626282.44999999</v>
      </c>
      <c r="P17" s="163">
        <v>490626282.44999999</v>
      </c>
      <c r="Q17" s="163">
        <v>490626282.44999999</v>
      </c>
    </row>
    <row r="18" spans="1:18">
      <c r="A18" s="118" t="s">
        <v>34</v>
      </c>
      <c r="B18" s="118" t="s">
        <v>35</v>
      </c>
      <c r="C18" s="118" t="s">
        <v>24</v>
      </c>
      <c r="D18" s="118" t="s">
        <v>25</v>
      </c>
      <c r="E18" s="118" t="s">
        <v>26</v>
      </c>
      <c r="F18" s="118" t="s">
        <v>27</v>
      </c>
      <c r="G18" s="118" t="s">
        <v>31</v>
      </c>
      <c r="H18" s="118" t="s">
        <v>74</v>
      </c>
      <c r="I18" s="118" t="s">
        <v>13</v>
      </c>
      <c r="J18" s="118" t="s">
        <v>88</v>
      </c>
      <c r="K18" s="118" t="s">
        <v>89</v>
      </c>
      <c r="L18" s="118" t="s">
        <v>13</v>
      </c>
      <c r="M18" s="163">
        <v>77164960</v>
      </c>
      <c r="N18" s="163">
        <v>0</v>
      </c>
      <c r="O18" s="163">
        <v>77164957.700000003</v>
      </c>
      <c r="P18" s="163">
        <v>77164957.700000003</v>
      </c>
      <c r="Q18" s="163">
        <v>77164957.700000003</v>
      </c>
    </row>
    <row r="19" spans="1:18">
      <c r="A19" s="118" t="s">
        <v>34</v>
      </c>
      <c r="B19" s="118" t="s">
        <v>35</v>
      </c>
      <c r="C19" s="118" t="s">
        <v>24</v>
      </c>
      <c r="D19" s="118" t="s">
        <v>25</v>
      </c>
      <c r="E19" s="118" t="s">
        <v>26</v>
      </c>
      <c r="F19" s="118" t="s">
        <v>27</v>
      </c>
      <c r="G19" s="118" t="s">
        <v>120</v>
      </c>
      <c r="H19" s="118" t="s">
        <v>121</v>
      </c>
      <c r="I19" s="118" t="s">
        <v>13</v>
      </c>
      <c r="J19" s="118" t="s">
        <v>88</v>
      </c>
      <c r="K19" s="118" t="s">
        <v>89</v>
      </c>
      <c r="L19" s="118" t="s">
        <v>12</v>
      </c>
      <c r="M19" s="163">
        <v>1674516</v>
      </c>
      <c r="N19" s="163">
        <v>1674516</v>
      </c>
      <c r="O19" s="163">
        <v>1674515.73</v>
      </c>
      <c r="P19" s="163">
        <v>1674515.73</v>
      </c>
      <c r="Q19" s="163">
        <v>1674515.73</v>
      </c>
    </row>
    <row r="20" spans="1:18" s="47" customFormat="1">
      <c r="A20" s="106"/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22">
        <f>SUM(M10:M19)</f>
        <v>3774785935</v>
      </c>
      <c r="N20" s="122">
        <f t="shared" ref="N20:Q20" si="0">SUM(N10:N19)</f>
        <v>1450915280</v>
      </c>
      <c r="O20" s="122">
        <f t="shared" si="0"/>
        <v>3771746991.6199994</v>
      </c>
      <c r="P20" s="122">
        <f t="shared" si="0"/>
        <v>3771746991.6199994</v>
      </c>
      <c r="Q20" s="122">
        <f t="shared" si="0"/>
        <v>3771746991.6199994</v>
      </c>
    </row>
    <row r="21" spans="1:18" s="47" customFormat="1">
      <c r="A21" s="106"/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45"/>
      <c r="N21" s="45"/>
      <c r="O21" s="45"/>
      <c r="P21" s="45"/>
      <c r="Q21" s="45"/>
    </row>
    <row r="22" spans="1:18" s="47" customFormat="1">
      <c r="A22" s="106"/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45"/>
      <c r="N22" s="45"/>
      <c r="O22" s="45"/>
      <c r="P22" s="45"/>
      <c r="Q22" s="45"/>
    </row>
    <row r="23" spans="1:18" s="47" customFormat="1">
      <c r="A23" s="106"/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45"/>
      <c r="N23" s="45"/>
      <c r="O23" s="45"/>
      <c r="P23" s="45"/>
      <c r="Q23" s="45"/>
    </row>
    <row r="24" spans="1:18" s="47" customFormat="1">
      <c r="A24" s="106"/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45"/>
      <c r="N24" s="45"/>
      <c r="O24" s="45"/>
      <c r="P24" s="45"/>
      <c r="Q24" s="45"/>
    </row>
    <row r="25" spans="1:18" s="47" customFormat="1">
      <c r="A25" s="106"/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45"/>
      <c r="N25" s="45"/>
      <c r="O25" s="45"/>
      <c r="P25" s="45"/>
      <c r="Q25" s="45"/>
    </row>
    <row r="26" spans="1:18" s="47" customFormat="1">
      <c r="A26" s="106"/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45"/>
      <c r="N26" s="45"/>
      <c r="O26" s="45"/>
      <c r="P26" s="45"/>
      <c r="Q26" s="45"/>
    </row>
    <row r="27" spans="1:18" s="47" customFormat="1">
      <c r="A27" s="106"/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45"/>
      <c r="N27" s="45"/>
      <c r="O27" s="45"/>
      <c r="P27" s="45"/>
      <c r="Q27" s="45"/>
    </row>
    <row r="28" spans="1:18" s="47" customFormat="1">
      <c r="A28" s="106"/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45"/>
      <c r="N28" s="45"/>
      <c r="O28" s="45"/>
      <c r="P28" s="45"/>
      <c r="Q28" s="45"/>
    </row>
    <row r="29" spans="1:18">
      <c r="M29" s="45"/>
      <c r="N29" s="45"/>
      <c r="O29" s="45"/>
      <c r="P29" s="45"/>
      <c r="Q29" s="45"/>
    </row>
    <row r="30" spans="1:18">
      <c r="M30" s="45"/>
      <c r="N30" s="45"/>
      <c r="O30" s="45"/>
      <c r="P30" s="45"/>
      <c r="Q30" s="45"/>
      <c r="R30" s="46"/>
    </row>
    <row r="31" spans="1:18">
      <c r="M31" s="45"/>
      <c r="N31" s="45"/>
      <c r="O31" s="45"/>
      <c r="P31" s="45"/>
      <c r="Q31" s="45"/>
    </row>
    <row r="32" spans="1:18">
      <c r="M32" s="45"/>
      <c r="N32" s="45"/>
      <c r="O32" s="45"/>
      <c r="P32" s="45"/>
      <c r="Q32" s="45"/>
    </row>
    <row r="33" spans="13:17">
      <c r="M33" s="45"/>
      <c r="N33" s="45"/>
      <c r="O33" s="45"/>
    </row>
    <row r="34" spans="13:17">
      <c r="M34" s="45"/>
      <c r="N34" s="45"/>
      <c r="O34" s="45"/>
      <c r="P34" s="45"/>
      <c r="Q34" s="45"/>
    </row>
    <row r="35" spans="13:17">
      <c r="M35" s="45"/>
      <c r="N35" s="45"/>
      <c r="O35" s="45"/>
      <c r="P35" s="45"/>
      <c r="Q35" s="45"/>
    </row>
    <row r="36" spans="13:17">
      <c r="M36" s="45"/>
      <c r="N36" s="45"/>
      <c r="O36" s="45"/>
      <c r="P36" s="45"/>
      <c r="Q36" s="45"/>
    </row>
    <row r="37" spans="13:17">
      <c r="M37" s="45"/>
      <c r="N37" s="45"/>
      <c r="O37" s="45"/>
      <c r="P37" s="45"/>
      <c r="Q37" s="45"/>
    </row>
    <row r="39" spans="13:17">
      <c r="M39" s="46"/>
      <c r="N39" s="46"/>
      <c r="O39" s="46"/>
      <c r="P39" s="46"/>
      <c r="Q39" s="46"/>
    </row>
  </sheetData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showGridLines="0" workbookViewId="0">
      <selection activeCell="A7" sqref="A7:J7"/>
    </sheetView>
  </sheetViews>
  <sheetFormatPr defaultColWidth="18.42578125" defaultRowHeight="11.25"/>
  <cols>
    <col min="1" max="12" width="18.42578125" style="106"/>
    <col min="13" max="14" width="29.140625" style="106" bestFit="1" customWidth="1"/>
    <col min="15" max="15" width="36.7109375" style="106" bestFit="1" customWidth="1"/>
    <col min="16" max="16" width="35.5703125" style="106" bestFit="1" customWidth="1"/>
    <col min="17" max="17" width="31.85546875" style="106" bestFit="1" customWidth="1"/>
    <col min="18" max="16384" width="18.42578125" style="106"/>
  </cols>
  <sheetData>
    <row r="1" spans="1:17">
      <c r="A1" s="106" t="s">
        <v>75</v>
      </c>
    </row>
    <row r="4" spans="1:17" ht="10.5" customHeight="1">
      <c r="A4" s="106" t="s">
        <v>73</v>
      </c>
    </row>
    <row r="5" spans="1:17" ht="10.5" customHeight="1">
      <c r="A5" s="162" t="s">
        <v>139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</row>
    <row r="6" spans="1:17" ht="10.5" customHeight="1"/>
    <row r="7" spans="1:17">
      <c r="A7" s="118" t="s">
        <v>14</v>
      </c>
      <c r="B7" s="118"/>
      <c r="C7" s="118" t="s">
        <v>15</v>
      </c>
      <c r="D7" s="118" t="s">
        <v>16</v>
      </c>
      <c r="E7" s="118" t="s">
        <v>17</v>
      </c>
      <c r="F7" s="118"/>
      <c r="G7" s="118" t="s">
        <v>18</v>
      </c>
      <c r="H7" s="118"/>
      <c r="I7" s="118" t="s">
        <v>19</v>
      </c>
      <c r="J7" s="118" t="s">
        <v>20</v>
      </c>
      <c r="K7" s="118" t="s">
        <v>21</v>
      </c>
      <c r="L7" s="118" t="s">
        <v>22</v>
      </c>
      <c r="M7" s="118" t="s">
        <v>82</v>
      </c>
      <c r="N7" s="118" t="s">
        <v>83</v>
      </c>
      <c r="O7" s="118" t="s">
        <v>76</v>
      </c>
      <c r="P7" s="118" t="s">
        <v>77</v>
      </c>
      <c r="Q7" s="118" t="s">
        <v>78</v>
      </c>
    </row>
    <row r="8" spans="1:17">
      <c r="A8" s="118"/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9" t="s">
        <v>84</v>
      </c>
      <c r="N8" s="119" t="s">
        <v>85</v>
      </c>
      <c r="O8" s="119" t="s">
        <v>79</v>
      </c>
      <c r="P8" s="119" t="s">
        <v>80</v>
      </c>
      <c r="Q8" s="119" t="s">
        <v>81</v>
      </c>
    </row>
    <row r="9" spans="1:17">
      <c r="A9" s="118"/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 t="s">
        <v>23</v>
      </c>
      <c r="M9" s="118" t="s">
        <v>86</v>
      </c>
      <c r="N9" s="118" t="s">
        <v>86</v>
      </c>
      <c r="O9" s="118" t="s">
        <v>86</v>
      </c>
      <c r="P9" s="118" t="s">
        <v>86</v>
      </c>
      <c r="Q9" s="118" t="s">
        <v>86</v>
      </c>
    </row>
    <row r="10" spans="1:17">
      <c r="A10" s="118" t="s">
        <v>90</v>
      </c>
      <c r="B10" s="118" t="s">
        <v>91</v>
      </c>
      <c r="C10" s="118" t="s">
        <v>24</v>
      </c>
      <c r="D10" s="118" t="s">
        <v>25</v>
      </c>
      <c r="E10" s="118" t="s">
        <v>26</v>
      </c>
      <c r="F10" s="118" t="s">
        <v>27</v>
      </c>
      <c r="G10" s="118" t="s">
        <v>31</v>
      </c>
      <c r="H10" s="118" t="s">
        <v>74</v>
      </c>
      <c r="I10" s="118" t="s">
        <v>30</v>
      </c>
      <c r="J10" s="118" t="s">
        <v>110</v>
      </c>
      <c r="K10" s="118" t="s">
        <v>87</v>
      </c>
      <c r="L10" s="118" t="s">
        <v>12</v>
      </c>
      <c r="M10" s="163">
        <v>1746110166</v>
      </c>
      <c r="N10" s="163">
        <v>0</v>
      </c>
      <c r="O10" s="163">
        <v>1744698619.05</v>
      </c>
      <c r="P10" s="163">
        <v>1744698619.05</v>
      </c>
      <c r="Q10" s="163">
        <v>1744698619.05</v>
      </c>
    </row>
    <row r="11" spans="1:17">
      <c r="A11" s="118" t="s">
        <v>113</v>
      </c>
      <c r="B11" s="118" t="s">
        <v>114</v>
      </c>
      <c r="C11" s="118" t="s">
        <v>24</v>
      </c>
      <c r="D11" s="118" t="s">
        <v>25</v>
      </c>
      <c r="E11" s="118" t="s">
        <v>26</v>
      </c>
      <c r="F11" s="118" t="s">
        <v>27</v>
      </c>
      <c r="G11" s="118" t="s">
        <v>31</v>
      </c>
      <c r="H11" s="118" t="s">
        <v>74</v>
      </c>
      <c r="I11" s="118" t="s">
        <v>30</v>
      </c>
      <c r="J11" s="118" t="s">
        <v>115</v>
      </c>
      <c r="K11" s="118" t="s">
        <v>116</v>
      </c>
      <c r="L11" s="118" t="s">
        <v>12</v>
      </c>
      <c r="M11" s="163">
        <v>280783</v>
      </c>
      <c r="N11" s="163">
        <v>0</v>
      </c>
      <c r="O11" s="163">
        <v>280778.76</v>
      </c>
      <c r="P11" s="163">
        <v>280778.76</v>
      </c>
      <c r="Q11" s="163">
        <v>280778.76</v>
      </c>
    </row>
    <row r="12" spans="1:17">
      <c r="A12" s="118" t="s">
        <v>32</v>
      </c>
      <c r="B12" s="118" t="s">
        <v>33</v>
      </c>
      <c r="C12" s="118" t="s">
        <v>24</v>
      </c>
      <c r="D12" s="118" t="s">
        <v>25</v>
      </c>
      <c r="E12" s="118" t="s">
        <v>26</v>
      </c>
      <c r="F12" s="118" t="s">
        <v>27</v>
      </c>
      <c r="G12" s="118" t="s">
        <v>31</v>
      </c>
      <c r="H12" s="118" t="s">
        <v>74</v>
      </c>
      <c r="I12" s="118" t="s">
        <v>30</v>
      </c>
      <c r="J12" s="118" t="s">
        <v>110</v>
      </c>
      <c r="K12" s="118" t="s">
        <v>87</v>
      </c>
      <c r="L12" s="118" t="s">
        <v>12</v>
      </c>
      <c r="M12" s="163">
        <v>299076239</v>
      </c>
      <c r="N12" s="163">
        <v>0</v>
      </c>
      <c r="O12" s="163">
        <v>298983440.89999998</v>
      </c>
      <c r="P12" s="163">
        <v>298983440.89999998</v>
      </c>
      <c r="Q12" s="163">
        <v>298983440.89999998</v>
      </c>
    </row>
    <row r="13" spans="1:17">
      <c r="A13" s="118" t="s">
        <v>34</v>
      </c>
      <c r="B13" s="118" t="s">
        <v>35</v>
      </c>
      <c r="C13" s="118" t="s">
        <v>24</v>
      </c>
      <c r="D13" s="118" t="s">
        <v>25</v>
      </c>
      <c r="E13" s="118" t="s">
        <v>26</v>
      </c>
      <c r="F13" s="118" t="s">
        <v>27</v>
      </c>
      <c r="G13" s="118" t="s">
        <v>117</v>
      </c>
      <c r="H13" s="118" t="s">
        <v>118</v>
      </c>
      <c r="I13" s="118" t="s">
        <v>13</v>
      </c>
      <c r="J13" s="118" t="s">
        <v>88</v>
      </c>
      <c r="K13" s="118" t="s">
        <v>89</v>
      </c>
      <c r="L13" s="118" t="s">
        <v>119</v>
      </c>
      <c r="M13" s="163">
        <v>125897696</v>
      </c>
      <c r="N13" s="163">
        <v>125897696</v>
      </c>
      <c r="O13" s="163">
        <v>125897695.36</v>
      </c>
      <c r="P13" s="163">
        <v>125897695.36</v>
      </c>
      <c r="Q13" s="163">
        <v>125897695.36</v>
      </c>
    </row>
    <row r="14" spans="1:17">
      <c r="A14" s="118" t="s">
        <v>34</v>
      </c>
      <c r="B14" s="118" t="s">
        <v>35</v>
      </c>
      <c r="C14" s="118" t="s">
        <v>24</v>
      </c>
      <c r="D14" s="118" t="s">
        <v>25</v>
      </c>
      <c r="E14" s="118" t="s">
        <v>26</v>
      </c>
      <c r="F14" s="118" t="s">
        <v>27</v>
      </c>
      <c r="G14" s="118" t="s">
        <v>117</v>
      </c>
      <c r="H14" s="118" t="s">
        <v>118</v>
      </c>
      <c r="I14" s="118" t="s">
        <v>13</v>
      </c>
      <c r="J14" s="118" t="s">
        <v>88</v>
      </c>
      <c r="K14" s="118" t="s">
        <v>89</v>
      </c>
      <c r="L14" s="118" t="s">
        <v>12</v>
      </c>
      <c r="M14" s="163">
        <v>1323343068</v>
      </c>
      <c r="N14" s="163">
        <v>1323343068</v>
      </c>
      <c r="O14" s="163">
        <v>1321339904.49</v>
      </c>
      <c r="P14" s="163">
        <v>1321339904.49</v>
      </c>
      <c r="Q14" s="163">
        <v>1321339904.49</v>
      </c>
    </row>
    <row r="15" spans="1:17">
      <c r="A15" s="118" t="s">
        <v>34</v>
      </c>
      <c r="B15" s="118" t="s">
        <v>35</v>
      </c>
      <c r="C15" s="118" t="s">
        <v>24</v>
      </c>
      <c r="D15" s="118" t="s">
        <v>25</v>
      </c>
      <c r="E15" s="118" t="s">
        <v>26</v>
      </c>
      <c r="F15" s="118" t="s">
        <v>27</v>
      </c>
      <c r="G15" s="118" t="s">
        <v>28</v>
      </c>
      <c r="H15" s="118" t="s">
        <v>29</v>
      </c>
      <c r="I15" s="118" t="s">
        <v>13</v>
      </c>
      <c r="J15" s="118" t="s">
        <v>88</v>
      </c>
      <c r="K15" s="118" t="s">
        <v>89</v>
      </c>
      <c r="L15" s="118" t="s">
        <v>13</v>
      </c>
      <c r="M15" s="163">
        <v>9166154</v>
      </c>
      <c r="N15" s="163">
        <v>0</v>
      </c>
      <c r="O15" s="163">
        <v>9166147.8800000008</v>
      </c>
      <c r="P15" s="163">
        <v>9166147.8800000008</v>
      </c>
      <c r="Q15" s="163">
        <v>9166147.8800000008</v>
      </c>
    </row>
    <row r="16" spans="1:17">
      <c r="A16" s="118" t="s">
        <v>34</v>
      </c>
      <c r="B16" s="118" t="s">
        <v>35</v>
      </c>
      <c r="C16" s="118" t="s">
        <v>24</v>
      </c>
      <c r="D16" s="118" t="s">
        <v>25</v>
      </c>
      <c r="E16" s="118" t="s">
        <v>26</v>
      </c>
      <c r="F16" s="118" t="s">
        <v>27</v>
      </c>
      <c r="G16" s="118" t="s">
        <v>31</v>
      </c>
      <c r="H16" s="118" t="s">
        <v>74</v>
      </c>
      <c r="I16" s="118" t="s">
        <v>13</v>
      </c>
      <c r="J16" s="118" t="s">
        <v>88</v>
      </c>
      <c r="K16" s="118" t="s">
        <v>89</v>
      </c>
      <c r="L16" s="118" t="s">
        <v>119</v>
      </c>
      <c r="M16" s="163">
        <v>579456</v>
      </c>
      <c r="N16" s="163">
        <v>0</v>
      </c>
      <c r="O16" s="163">
        <v>579455.74</v>
      </c>
      <c r="P16" s="163">
        <v>579455.74</v>
      </c>
      <c r="Q16" s="163">
        <v>579455.74</v>
      </c>
    </row>
    <row r="17" spans="1:18">
      <c r="A17" s="118" t="s">
        <v>34</v>
      </c>
      <c r="B17" s="118" t="s">
        <v>35</v>
      </c>
      <c r="C17" s="118" t="s">
        <v>24</v>
      </c>
      <c r="D17" s="118" t="s">
        <v>25</v>
      </c>
      <c r="E17" s="118" t="s">
        <v>26</v>
      </c>
      <c r="F17" s="118" t="s">
        <v>27</v>
      </c>
      <c r="G17" s="118" t="s">
        <v>31</v>
      </c>
      <c r="H17" s="118" t="s">
        <v>74</v>
      </c>
      <c r="I17" s="118" t="s">
        <v>13</v>
      </c>
      <c r="J17" s="118" t="s">
        <v>88</v>
      </c>
      <c r="K17" s="118" t="s">
        <v>89</v>
      </c>
      <c r="L17" s="118" t="s">
        <v>12</v>
      </c>
      <c r="M17" s="163">
        <v>554582608</v>
      </c>
      <c r="N17" s="163">
        <v>0</v>
      </c>
      <c r="O17" s="163">
        <v>554279280.28999996</v>
      </c>
      <c r="P17" s="163">
        <v>554279280.28999996</v>
      </c>
      <c r="Q17" s="163">
        <v>554279280.28999996</v>
      </c>
    </row>
    <row r="18" spans="1:18">
      <c r="A18" s="118" t="s">
        <v>34</v>
      </c>
      <c r="B18" s="118" t="s">
        <v>35</v>
      </c>
      <c r="C18" s="118" t="s">
        <v>24</v>
      </c>
      <c r="D18" s="118" t="s">
        <v>25</v>
      </c>
      <c r="E18" s="118" t="s">
        <v>26</v>
      </c>
      <c r="F18" s="118" t="s">
        <v>27</v>
      </c>
      <c r="G18" s="118" t="s">
        <v>31</v>
      </c>
      <c r="H18" s="118" t="s">
        <v>74</v>
      </c>
      <c r="I18" s="118" t="s">
        <v>13</v>
      </c>
      <c r="J18" s="118" t="s">
        <v>88</v>
      </c>
      <c r="K18" s="118" t="s">
        <v>89</v>
      </c>
      <c r="L18" s="118" t="s">
        <v>13</v>
      </c>
      <c r="M18" s="163">
        <v>83774881</v>
      </c>
      <c r="N18" s="163">
        <v>0</v>
      </c>
      <c r="O18" s="163">
        <v>83734049.189999998</v>
      </c>
      <c r="P18" s="163">
        <v>83734049.189999998</v>
      </c>
      <c r="Q18" s="163">
        <v>83734049.189999998</v>
      </c>
    </row>
    <row r="19" spans="1:18">
      <c r="A19" s="118" t="s">
        <v>34</v>
      </c>
      <c r="B19" s="118" t="s">
        <v>35</v>
      </c>
      <c r="C19" s="118" t="s">
        <v>24</v>
      </c>
      <c r="D19" s="118" t="s">
        <v>25</v>
      </c>
      <c r="E19" s="118" t="s">
        <v>26</v>
      </c>
      <c r="F19" s="118" t="s">
        <v>27</v>
      </c>
      <c r="G19" s="118" t="s">
        <v>120</v>
      </c>
      <c r="H19" s="118" t="s">
        <v>121</v>
      </c>
      <c r="I19" s="118" t="s">
        <v>13</v>
      </c>
      <c r="J19" s="118" t="s">
        <v>88</v>
      </c>
      <c r="K19" s="118" t="s">
        <v>89</v>
      </c>
      <c r="L19" s="118" t="s">
        <v>12</v>
      </c>
      <c r="M19" s="163">
        <v>1674516</v>
      </c>
      <c r="N19" s="163">
        <v>1674516</v>
      </c>
      <c r="O19" s="163">
        <v>1674515.73</v>
      </c>
      <c r="P19" s="163">
        <v>1674515.73</v>
      </c>
      <c r="Q19" s="163">
        <v>1674515.73</v>
      </c>
    </row>
    <row r="20" spans="1:18" s="47" customFormat="1">
      <c r="A20" s="106"/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22">
        <f>SUM(M10:M19)</f>
        <v>4144485567</v>
      </c>
      <c r="N20" s="122">
        <f t="shared" ref="N20:Q20" si="0">SUM(N10:N19)</f>
        <v>1450915280</v>
      </c>
      <c r="O20" s="122">
        <f t="shared" si="0"/>
        <v>4140633887.3900003</v>
      </c>
      <c r="P20" s="122">
        <f t="shared" si="0"/>
        <v>4140633887.3900003</v>
      </c>
      <c r="Q20" s="122">
        <f t="shared" si="0"/>
        <v>4140633887.3900003</v>
      </c>
    </row>
    <row r="21" spans="1:18" s="47" customFormat="1">
      <c r="A21" s="106"/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45"/>
      <c r="N21" s="45"/>
      <c r="O21" s="45"/>
      <c r="P21" s="45"/>
      <c r="Q21" s="45"/>
    </row>
    <row r="22" spans="1:18" s="47" customFormat="1">
      <c r="A22" s="106"/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45"/>
      <c r="N22" s="45"/>
      <c r="O22" s="45"/>
      <c r="P22" s="45"/>
      <c r="Q22" s="45"/>
    </row>
    <row r="23" spans="1:18" s="47" customFormat="1">
      <c r="A23" s="106"/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45"/>
      <c r="N23" s="45"/>
      <c r="O23" s="45"/>
      <c r="P23" s="45"/>
      <c r="Q23" s="45"/>
    </row>
    <row r="24" spans="1:18" s="47" customFormat="1">
      <c r="A24" s="106"/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45"/>
      <c r="N24" s="45"/>
      <c r="O24" s="45"/>
      <c r="P24" s="45"/>
      <c r="Q24" s="45"/>
    </row>
    <row r="25" spans="1:18" s="47" customFormat="1">
      <c r="A25" s="106"/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45"/>
      <c r="N25" s="45"/>
      <c r="O25" s="45"/>
      <c r="P25" s="45"/>
      <c r="Q25" s="45"/>
    </row>
    <row r="26" spans="1:18" s="47" customFormat="1">
      <c r="A26" s="106"/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45"/>
      <c r="N26" s="45"/>
      <c r="O26" s="45"/>
      <c r="P26" s="45"/>
      <c r="Q26" s="45"/>
    </row>
    <row r="27" spans="1:18" s="47" customFormat="1">
      <c r="A27" s="106"/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45"/>
      <c r="N27" s="45"/>
      <c r="O27" s="45"/>
      <c r="P27" s="45"/>
      <c r="Q27" s="45"/>
    </row>
    <row r="28" spans="1:18" s="47" customFormat="1">
      <c r="A28" s="106"/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45"/>
      <c r="N28" s="45"/>
      <c r="O28" s="45"/>
      <c r="P28" s="45"/>
      <c r="Q28" s="45"/>
    </row>
    <row r="29" spans="1:18">
      <c r="M29" s="45"/>
      <c r="N29" s="45"/>
      <c r="O29" s="45"/>
      <c r="P29" s="45"/>
      <c r="Q29" s="45"/>
    </row>
    <row r="30" spans="1:18">
      <c r="M30" s="45"/>
      <c r="N30" s="45"/>
      <c r="O30" s="45"/>
      <c r="P30" s="45"/>
      <c r="Q30" s="45"/>
      <c r="R30" s="46"/>
    </row>
    <row r="31" spans="1:18">
      <c r="M31" s="45"/>
      <c r="N31" s="45"/>
      <c r="O31" s="45"/>
      <c r="P31" s="45"/>
      <c r="Q31" s="45"/>
    </row>
    <row r="32" spans="1:18">
      <c r="M32" s="45"/>
      <c r="N32" s="45"/>
      <c r="O32" s="45"/>
      <c r="P32" s="45"/>
      <c r="Q32" s="45"/>
    </row>
    <row r="33" spans="13:17">
      <c r="M33" s="45"/>
      <c r="N33" s="45"/>
      <c r="O33" s="45"/>
    </row>
    <row r="34" spans="13:17">
      <c r="M34" s="45"/>
      <c r="N34" s="45"/>
      <c r="O34" s="45"/>
      <c r="P34" s="45"/>
      <c r="Q34" s="45"/>
    </row>
    <row r="35" spans="13:17">
      <c r="M35" s="45"/>
      <c r="N35" s="45"/>
      <c r="O35" s="45"/>
      <c r="P35" s="45"/>
      <c r="Q35" s="45"/>
    </row>
    <row r="36" spans="13:17">
      <c r="M36" s="45"/>
      <c r="N36" s="45"/>
      <c r="O36" s="45"/>
      <c r="P36" s="45"/>
      <c r="Q36" s="45"/>
    </row>
    <row r="37" spans="13:17">
      <c r="M37" s="45"/>
      <c r="N37" s="45"/>
      <c r="O37" s="45"/>
      <c r="P37" s="45"/>
      <c r="Q37" s="45"/>
    </row>
    <row r="39" spans="13:17">
      <c r="M39" s="46"/>
      <c r="N39" s="46"/>
      <c r="O39" s="46"/>
      <c r="P39" s="46"/>
      <c r="Q39" s="46"/>
    </row>
  </sheetData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30"/>
  <sheetViews>
    <sheetView showGridLines="0" tabSelected="1" view="pageBreakPreview" zoomScale="115" zoomScaleNormal="100" zoomScaleSheetLayoutView="115" workbookViewId="0"/>
  </sheetViews>
  <sheetFormatPr defaultRowHeight="25.5" customHeight="1"/>
  <cols>
    <col min="1" max="1" width="17.7109375" style="13" customWidth="1"/>
    <col min="2" max="2" width="35.7109375" style="13" customWidth="1"/>
    <col min="3" max="4" width="15.7109375" style="13" customWidth="1"/>
    <col min="5" max="6" width="55.7109375" style="13" customWidth="1"/>
    <col min="7" max="8" width="8.7109375" style="13" customWidth="1"/>
    <col min="9" max="9" width="35.7109375" style="13" customWidth="1"/>
    <col min="10" max="10" width="8.7109375" style="13" customWidth="1"/>
    <col min="11" max="11" width="14.7109375" style="13" bestFit="1" customWidth="1"/>
    <col min="12" max="12" width="11.28515625" style="13" bestFit="1" customWidth="1"/>
    <col min="13" max="13" width="12.42578125" style="13" bestFit="1" customWidth="1"/>
    <col min="14" max="14" width="14.85546875" style="13" bestFit="1" customWidth="1"/>
    <col min="15" max="15" width="15.42578125" style="13" bestFit="1" customWidth="1"/>
    <col min="16" max="19" width="17.28515625" style="13" customWidth="1"/>
    <col min="20" max="20" width="8.7109375" style="13" customWidth="1"/>
    <col min="21" max="21" width="17.28515625" style="13" customWidth="1"/>
    <col min="22" max="22" width="8.7109375" style="13" customWidth="1"/>
    <col min="23" max="23" width="17.28515625" style="13" customWidth="1"/>
    <col min="24" max="24" width="8.7109375" style="13" customWidth="1"/>
    <col min="25" max="30" width="9.140625" style="13"/>
    <col min="31" max="31" width="9.85546875" style="13" bestFit="1" customWidth="1"/>
    <col min="32" max="32" width="12.28515625" style="13" customWidth="1"/>
    <col min="33" max="33" width="9.28515625" style="13" bestFit="1" customWidth="1"/>
    <col min="34" max="35" width="11.7109375" style="13" bestFit="1" customWidth="1"/>
    <col min="36" max="36" width="12.42578125" style="13" bestFit="1" customWidth="1"/>
    <col min="37" max="16384" width="9.140625" style="13"/>
  </cols>
  <sheetData>
    <row r="1" spans="1:24" ht="12.75">
      <c r="A1" s="9" t="s">
        <v>36</v>
      </c>
      <c r="B1" s="9"/>
      <c r="C1" s="9"/>
      <c r="D1" s="9"/>
      <c r="E1" s="10"/>
      <c r="F1" s="10"/>
      <c r="G1" s="10"/>
      <c r="H1" s="11"/>
      <c r="I1" s="11"/>
      <c r="J1" s="11"/>
      <c r="K1" s="10"/>
      <c r="L1" s="10"/>
      <c r="M1" s="10"/>
      <c r="N1" s="10"/>
      <c r="O1" s="10"/>
      <c r="P1" s="10"/>
      <c r="Q1" s="10"/>
      <c r="R1" s="10"/>
      <c r="S1" s="10"/>
      <c r="T1" s="10"/>
      <c r="U1" s="12"/>
      <c r="V1" s="10"/>
      <c r="W1" s="12"/>
      <c r="X1" s="10"/>
    </row>
    <row r="2" spans="1:24" ht="12.75">
      <c r="A2" s="9" t="s">
        <v>37</v>
      </c>
      <c r="B2" s="9" t="s">
        <v>71</v>
      </c>
      <c r="C2" s="9"/>
      <c r="D2" s="9"/>
      <c r="E2" s="10"/>
      <c r="F2" s="10"/>
      <c r="G2" s="10"/>
      <c r="H2" s="11"/>
      <c r="I2" s="11"/>
      <c r="J2" s="11"/>
      <c r="K2" s="10"/>
      <c r="L2" s="10"/>
      <c r="M2" s="10"/>
      <c r="N2" s="10"/>
      <c r="O2" s="10"/>
      <c r="P2" s="10"/>
      <c r="Q2" s="10"/>
      <c r="R2" s="10"/>
      <c r="S2" s="10"/>
      <c r="T2" s="10"/>
      <c r="U2" s="12"/>
      <c r="V2" s="10"/>
      <c r="W2" s="12"/>
      <c r="X2" s="10"/>
    </row>
    <row r="3" spans="1:24" ht="12.75">
      <c r="A3" s="9" t="s">
        <v>38</v>
      </c>
      <c r="B3" s="14" t="s">
        <v>72</v>
      </c>
      <c r="C3" s="14"/>
      <c r="D3" s="14"/>
      <c r="E3" s="10"/>
      <c r="F3" s="10"/>
      <c r="G3" s="10"/>
      <c r="H3" s="11"/>
      <c r="I3" s="11"/>
      <c r="J3" s="11"/>
      <c r="K3" s="10"/>
      <c r="L3" s="10"/>
      <c r="M3" s="10"/>
      <c r="N3" s="10"/>
      <c r="O3" s="10"/>
      <c r="P3" s="10"/>
      <c r="Q3" s="10"/>
      <c r="R3" s="10"/>
      <c r="S3" s="10"/>
      <c r="T3" s="10"/>
      <c r="U3" s="12"/>
      <c r="V3" s="10"/>
      <c r="W3" s="12"/>
      <c r="X3" s="10"/>
    </row>
    <row r="4" spans="1:24" ht="12.75">
      <c r="A4" s="13" t="s">
        <v>39</v>
      </c>
      <c r="B4" s="15">
        <v>45536</v>
      </c>
      <c r="C4" s="16"/>
      <c r="E4" s="10"/>
      <c r="F4" s="10"/>
      <c r="G4" s="10"/>
      <c r="H4" s="11"/>
      <c r="I4" s="11"/>
      <c r="J4" s="11"/>
      <c r="K4" s="10"/>
      <c r="L4" s="10"/>
      <c r="M4" s="10"/>
      <c r="N4" s="10"/>
      <c r="O4" s="10"/>
      <c r="P4" s="10"/>
      <c r="Q4" s="10"/>
      <c r="R4" s="10"/>
      <c r="S4" s="10"/>
      <c r="T4" s="10"/>
      <c r="U4" s="12"/>
      <c r="V4" s="10"/>
      <c r="W4" s="12"/>
      <c r="X4" s="10"/>
    </row>
    <row r="5" spans="1:24" ht="12.75">
      <c r="A5" s="178" t="s">
        <v>40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</row>
    <row r="6" spans="1:24" ht="13.5" thickBot="1">
      <c r="A6" s="10"/>
      <c r="B6" s="10"/>
      <c r="C6" s="10"/>
      <c r="D6" s="10"/>
      <c r="E6" s="10"/>
      <c r="F6" s="10"/>
      <c r="G6" s="10"/>
      <c r="H6" s="11"/>
      <c r="I6" s="11"/>
      <c r="J6" s="11"/>
      <c r="K6" s="10"/>
      <c r="L6" s="10"/>
      <c r="M6" s="10"/>
      <c r="N6" s="10"/>
      <c r="O6" s="10"/>
      <c r="P6" s="10"/>
      <c r="Q6" s="10"/>
      <c r="R6" s="10"/>
      <c r="S6" s="10"/>
      <c r="T6" s="10"/>
      <c r="U6" s="12"/>
      <c r="V6" s="10"/>
      <c r="W6" s="12"/>
      <c r="X6" s="10"/>
    </row>
    <row r="7" spans="1:24" ht="28.5" customHeight="1" thickBot="1">
      <c r="A7" s="179" t="s">
        <v>41</v>
      </c>
      <c r="B7" s="180"/>
      <c r="C7" s="180"/>
      <c r="D7" s="180"/>
      <c r="E7" s="180"/>
      <c r="F7" s="180"/>
      <c r="G7" s="180"/>
      <c r="H7" s="180"/>
      <c r="I7" s="180"/>
      <c r="J7" s="181"/>
      <c r="K7" s="182" t="s">
        <v>3</v>
      </c>
      <c r="L7" s="168" t="s">
        <v>42</v>
      </c>
      <c r="M7" s="170"/>
      <c r="N7" s="182" t="s">
        <v>43</v>
      </c>
      <c r="O7" s="182" t="s">
        <v>44</v>
      </c>
      <c r="P7" s="179" t="s">
        <v>45</v>
      </c>
      <c r="Q7" s="181"/>
      <c r="R7" s="182" t="s">
        <v>6</v>
      </c>
      <c r="S7" s="179" t="s">
        <v>46</v>
      </c>
      <c r="T7" s="180"/>
      <c r="U7" s="180"/>
      <c r="V7" s="180"/>
      <c r="W7" s="180"/>
      <c r="X7" s="181"/>
    </row>
    <row r="8" spans="1:24" ht="28.5" customHeight="1">
      <c r="A8" s="174" t="s">
        <v>14</v>
      </c>
      <c r="B8" s="175"/>
      <c r="C8" s="172" t="s">
        <v>47</v>
      </c>
      <c r="D8" s="172" t="s">
        <v>48</v>
      </c>
      <c r="E8" s="174" t="s">
        <v>49</v>
      </c>
      <c r="F8" s="175"/>
      <c r="G8" s="172" t="s">
        <v>0</v>
      </c>
      <c r="H8" s="176" t="s">
        <v>2</v>
      </c>
      <c r="I8" s="177"/>
      <c r="J8" s="172" t="s">
        <v>1</v>
      </c>
      <c r="K8" s="183"/>
      <c r="L8" s="165" t="s">
        <v>50</v>
      </c>
      <c r="M8" s="165" t="s">
        <v>51</v>
      </c>
      <c r="N8" s="183"/>
      <c r="O8" s="183"/>
      <c r="P8" s="17" t="s">
        <v>4</v>
      </c>
      <c r="Q8" s="17" t="s">
        <v>5</v>
      </c>
      <c r="R8" s="183"/>
      <c r="S8" s="166" t="s">
        <v>7</v>
      </c>
      <c r="T8" s="18" t="s">
        <v>8</v>
      </c>
      <c r="U8" s="166" t="s">
        <v>9</v>
      </c>
      <c r="V8" s="19" t="s">
        <v>8</v>
      </c>
      <c r="W8" s="20" t="s">
        <v>10</v>
      </c>
      <c r="X8" s="19" t="s">
        <v>8</v>
      </c>
    </row>
    <row r="9" spans="1:24" ht="28.5" customHeight="1" thickBot="1">
      <c r="A9" s="167" t="s">
        <v>52</v>
      </c>
      <c r="B9" s="167" t="s">
        <v>53</v>
      </c>
      <c r="C9" s="173"/>
      <c r="D9" s="173"/>
      <c r="E9" s="21" t="s">
        <v>54</v>
      </c>
      <c r="F9" s="21" t="s">
        <v>55</v>
      </c>
      <c r="G9" s="173"/>
      <c r="H9" s="21" t="s">
        <v>52</v>
      </c>
      <c r="I9" s="21" t="s">
        <v>53</v>
      </c>
      <c r="J9" s="173"/>
      <c r="K9" s="167" t="s">
        <v>56</v>
      </c>
      <c r="L9" s="21" t="s">
        <v>57</v>
      </c>
      <c r="M9" s="21" t="s">
        <v>58</v>
      </c>
      <c r="N9" s="21" t="s">
        <v>59</v>
      </c>
      <c r="O9" s="21" t="s">
        <v>60</v>
      </c>
      <c r="P9" s="21" t="s">
        <v>11</v>
      </c>
      <c r="Q9" s="21" t="s">
        <v>61</v>
      </c>
      <c r="R9" s="167" t="s">
        <v>62</v>
      </c>
      <c r="S9" s="22" t="s">
        <v>63</v>
      </c>
      <c r="T9" s="23" t="s">
        <v>64</v>
      </c>
      <c r="U9" s="22" t="s">
        <v>65</v>
      </c>
      <c r="V9" s="23" t="s">
        <v>66</v>
      </c>
      <c r="W9" s="24" t="s">
        <v>67</v>
      </c>
      <c r="X9" s="23" t="s">
        <v>68</v>
      </c>
    </row>
    <row r="10" spans="1:24" s="30" customFormat="1" ht="28.5" customHeight="1">
      <c r="A10" s="25" t="str">
        <f>'Access-Set'!A10</f>
        <v>33904</v>
      </c>
      <c r="B10" s="25" t="str">
        <f>'Access-Set'!B10</f>
        <v>FUNDO DO REGIME GERAL DA PREVIDENCIA SOCIAL</v>
      </c>
      <c r="C10" s="25" t="str">
        <f>CONCATENATE('Access-Set'!C10,".",'Access-Set'!D10)</f>
        <v>28.846</v>
      </c>
      <c r="D10" s="25" t="str">
        <f>CONCATENATE('Access-Set'!E10,".",'Access-Set'!G10)</f>
        <v>0901.0625</v>
      </c>
      <c r="E10" s="26" t="str">
        <f>'Access-Set'!F10</f>
        <v>OPERACOES ESPECIAIS: CUMPRIMENTO DE SENTENCAS JUDICIAIS</v>
      </c>
      <c r="F10" s="27" t="str">
        <f>'Access-Set'!H10</f>
        <v>SENTENCAS JUDICIAIS TRANSITADAS EM JULGADO DE PEQUENO VALOR</v>
      </c>
      <c r="G10" s="25" t="str">
        <f>'Access-Set'!I10</f>
        <v>2</v>
      </c>
      <c r="H10" s="25" t="str">
        <f>'Access-Set'!J10</f>
        <v>1000</v>
      </c>
      <c r="I10" s="26" t="str">
        <f>'Access-Set'!K10</f>
        <v>RECURSOS LIVRES DA UNIAO</v>
      </c>
      <c r="J10" s="25" t="str">
        <f>'Access-Set'!L10</f>
        <v>3</v>
      </c>
      <c r="K10" s="28"/>
      <c r="L10" s="28"/>
      <c r="M10" s="28"/>
      <c r="N10" s="29">
        <f t="shared" ref="N10:N18" si="0">K10+L10-M10</f>
        <v>0</v>
      </c>
      <c r="O10" s="28">
        <v>0</v>
      </c>
      <c r="P10" s="36">
        <f>IF('Access-Set'!N10=0,'Access-Set'!M10,0)</f>
        <v>311695200</v>
      </c>
      <c r="Q10" s="36">
        <f>IF('Access-Set'!N10&gt;0,'Access-Set'!N10-('Access-Set'!N10-'Access-Set'!M10),0)</f>
        <v>0</v>
      </c>
      <c r="R10" s="36">
        <f>N10-O10+P10+Q10</f>
        <v>311695200</v>
      </c>
      <c r="S10" s="36">
        <f>'Access-Set'!O10</f>
        <v>311612468.00999999</v>
      </c>
      <c r="T10" s="37">
        <f t="shared" ref="T10:T21" si="1">IF(R10&gt;0,S10/R10,0)</f>
        <v>0.99973457406466315</v>
      </c>
      <c r="U10" s="36">
        <f>'Access-Set'!P10</f>
        <v>311612468.00999999</v>
      </c>
      <c r="V10" s="37">
        <f t="shared" ref="V10:V21" si="2">IF(R10&gt;0,U10/R10,0)</f>
        <v>0.99973457406466315</v>
      </c>
      <c r="W10" s="36">
        <f>'Access-Set'!Q10</f>
        <v>311612468.00999999</v>
      </c>
      <c r="X10" s="37">
        <f t="shared" ref="X10:X21" si="3">IF(R10&gt;0,W10/R10,0)</f>
        <v>0.99973457406466315</v>
      </c>
    </row>
    <row r="11" spans="1:24" s="30" customFormat="1" ht="28.5" customHeight="1">
      <c r="A11" s="25" t="str">
        <f>'Access-Set'!A11</f>
        <v>33904</v>
      </c>
      <c r="B11" s="25" t="str">
        <f>'Access-Set'!B11</f>
        <v>FUNDO DO REGIME GERAL DA PREVIDENCIA SOCIAL</v>
      </c>
      <c r="C11" s="25" t="str">
        <f>CONCATENATE('Access-Set'!C11,".",'Access-Set'!D11)</f>
        <v>28.846</v>
      </c>
      <c r="D11" s="25" t="str">
        <f>CONCATENATE('Access-Set'!E11,".",'Access-Set'!G11)</f>
        <v>0901.0625</v>
      </c>
      <c r="E11" s="26" t="str">
        <f>'Access-Set'!F11</f>
        <v>OPERACOES ESPECIAIS: CUMPRIMENTO DE SENTENCAS JUDICIAIS</v>
      </c>
      <c r="F11" s="27" t="str">
        <f>'Access-Set'!H11</f>
        <v>SENTENCAS JUDICIAIS TRANSITADAS EM JULGADO DE PEQUENO VALOR</v>
      </c>
      <c r="G11" s="25" t="str">
        <f>'Access-Set'!I11</f>
        <v>2</v>
      </c>
      <c r="H11" s="25" t="str">
        <f>'Access-Set'!J11</f>
        <v>1001</v>
      </c>
      <c r="I11" s="26" t="str">
        <f>'Access-Set'!K11</f>
        <v>RECURSOS LIVRES DA SEGURIDADE SOCIAL</v>
      </c>
      <c r="J11" s="25" t="str">
        <f>'Access-Set'!L11</f>
        <v>3</v>
      </c>
      <c r="K11" s="28"/>
      <c r="L11" s="28"/>
      <c r="M11" s="28"/>
      <c r="N11" s="29">
        <f t="shared" si="0"/>
        <v>0</v>
      </c>
      <c r="O11" s="28">
        <v>0</v>
      </c>
      <c r="P11" s="36">
        <f>IF('Access-Set'!N11=0,'Access-Set'!M11,0)</f>
        <v>1746110166</v>
      </c>
      <c r="Q11" s="36">
        <f>IF('Access-Set'!N11&gt;0,'Access-Set'!N11-('Access-Set'!N11-'Access-Set'!M11),0)</f>
        <v>0</v>
      </c>
      <c r="R11" s="36">
        <f t="shared" ref="R11:R18" si="4">N11-O11+P11+Q11</f>
        <v>1746110166</v>
      </c>
      <c r="S11" s="36">
        <f>'Access-Set'!O11</f>
        <v>1745238424.72</v>
      </c>
      <c r="T11" s="37">
        <f t="shared" si="1"/>
        <v>0.99950075241701564</v>
      </c>
      <c r="U11" s="36">
        <f>'Access-Set'!P11</f>
        <v>1745238424.72</v>
      </c>
      <c r="V11" s="37">
        <f t="shared" si="2"/>
        <v>0.99950075241701564</v>
      </c>
      <c r="W11" s="36">
        <f>'Access-Set'!Q11</f>
        <v>1745238424.72</v>
      </c>
      <c r="X11" s="37">
        <f t="shared" si="3"/>
        <v>0.99950075241701564</v>
      </c>
    </row>
    <row r="12" spans="1:24" s="30" customFormat="1" ht="28.5" customHeight="1">
      <c r="A12" s="25" t="str">
        <f>'Access-Set'!A12</f>
        <v>40901</v>
      </c>
      <c r="B12" s="25" t="str">
        <f>'Access-Set'!B12</f>
        <v>FUNDO DE AMPARO AO TRABALHADOR - FAT</v>
      </c>
      <c r="C12" s="25" t="str">
        <f>CONCATENATE('Access-Set'!C12,".",'Access-Set'!D12)</f>
        <v>28.846</v>
      </c>
      <c r="D12" s="25" t="str">
        <f>CONCATENATE('Access-Set'!E12,".",'Access-Set'!G12)</f>
        <v>0901.0625</v>
      </c>
      <c r="E12" s="26" t="str">
        <f>'Access-Set'!F12</f>
        <v>OPERACOES ESPECIAIS: CUMPRIMENTO DE SENTENCAS JUDICIAIS</v>
      </c>
      <c r="F12" s="27" t="str">
        <f>'Access-Set'!H12</f>
        <v>SENTENCAS JUDICIAIS TRANSITADAS EM JULGADO DE PEQUENO VALOR</v>
      </c>
      <c r="G12" s="25" t="str">
        <f>'Access-Set'!I12</f>
        <v>2</v>
      </c>
      <c r="H12" s="25" t="str">
        <f>'Access-Set'!J12</f>
        <v>1049</v>
      </c>
      <c r="I12" s="26" t="str">
        <f>'Access-Set'!K12</f>
        <v>REC.PROP.UO PARA APLIC. EM SEGURIDADE SOCIAL</v>
      </c>
      <c r="J12" s="25" t="str">
        <f>'Access-Set'!L12</f>
        <v>3</v>
      </c>
      <c r="K12" s="28"/>
      <c r="L12" s="28"/>
      <c r="M12" s="28"/>
      <c r="N12" s="29">
        <f t="shared" si="0"/>
        <v>0</v>
      </c>
      <c r="O12" s="28">
        <v>0</v>
      </c>
      <c r="P12" s="36">
        <f>IF('Access-Set'!N12=0,'Access-Set'!M12,0)</f>
        <v>428470</v>
      </c>
      <c r="Q12" s="36">
        <f>IF('Access-Set'!N12&gt;0,'Access-Set'!N12-('Access-Set'!N12-'Access-Set'!M12),0)</f>
        <v>0</v>
      </c>
      <c r="R12" s="36">
        <f t="shared" si="4"/>
        <v>428470</v>
      </c>
      <c r="S12" s="36">
        <f>'Access-Set'!O12</f>
        <v>428464.87</v>
      </c>
      <c r="T12" s="37">
        <f t="shared" si="1"/>
        <v>0.99998802716642943</v>
      </c>
      <c r="U12" s="36">
        <f>'Access-Set'!P12</f>
        <v>428464.87</v>
      </c>
      <c r="V12" s="37">
        <f t="shared" si="2"/>
        <v>0.99998802716642943</v>
      </c>
      <c r="W12" s="36">
        <f>'Access-Set'!Q12</f>
        <v>428464.87</v>
      </c>
      <c r="X12" s="37">
        <f t="shared" si="3"/>
        <v>0.99998802716642943</v>
      </c>
    </row>
    <row r="13" spans="1:24" s="30" customFormat="1" ht="28.5" customHeight="1">
      <c r="A13" s="25" t="str">
        <f>'Access-Set'!A13</f>
        <v>55901</v>
      </c>
      <c r="B13" s="25" t="str">
        <f>'Access-Set'!B13</f>
        <v>FUNDO NACIONAL DE ASSISTENCIA SOCIAL</v>
      </c>
      <c r="C13" s="25" t="str">
        <f>CONCATENATE('Access-Set'!C13,".",'Access-Set'!D13)</f>
        <v>28.846</v>
      </c>
      <c r="D13" s="25" t="str">
        <f>CONCATENATE('Access-Set'!E13,".",'Access-Set'!G13)</f>
        <v>0901.0625</v>
      </c>
      <c r="E13" s="26" t="str">
        <f>'Access-Set'!F13</f>
        <v>OPERACOES ESPECIAIS: CUMPRIMENTO DE SENTENCAS JUDICIAIS</v>
      </c>
      <c r="F13" s="27" t="str">
        <f>'Access-Set'!H13</f>
        <v>SENTENCAS JUDICIAIS TRANSITADAS EM JULGADO DE PEQUENO VALOR</v>
      </c>
      <c r="G13" s="25" t="str">
        <f>'Access-Set'!I13</f>
        <v>2</v>
      </c>
      <c r="H13" s="25" t="str">
        <f>'Access-Set'!J13</f>
        <v>1001</v>
      </c>
      <c r="I13" s="26" t="str">
        <f>'Access-Set'!K13</f>
        <v>RECURSOS LIVRES DA SEGURIDADE SOCIAL</v>
      </c>
      <c r="J13" s="25" t="str">
        <f>'Access-Set'!L13</f>
        <v>3</v>
      </c>
      <c r="K13" s="28"/>
      <c r="L13" s="28"/>
      <c r="M13" s="28"/>
      <c r="N13" s="29">
        <f t="shared" si="0"/>
        <v>0</v>
      </c>
      <c r="O13" s="28">
        <v>0</v>
      </c>
      <c r="P13" s="36">
        <f>IF('Access-Set'!N13=0,'Access-Set'!M13,0)</f>
        <v>363522034</v>
      </c>
      <c r="Q13" s="36">
        <f>IF('Access-Set'!N13&gt;0,'Access-Set'!N13-('Access-Set'!N13-'Access-Set'!M13),0)</f>
        <v>0</v>
      </c>
      <c r="R13" s="36">
        <f t="shared" si="4"/>
        <v>363522034</v>
      </c>
      <c r="S13" s="36">
        <f>'Access-Set'!O13</f>
        <v>363158237.24000001</v>
      </c>
      <c r="T13" s="37">
        <f t="shared" si="1"/>
        <v>0.99899924426589226</v>
      </c>
      <c r="U13" s="36">
        <f>'Access-Set'!P13</f>
        <v>363158237.24000001</v>
      </c>
      <c r="V13" s="37">
        <f t="shared" si="2"/>
        <v>0.99899924426589226</v>
      </c>
      <c r="W13" s="36">
        <f>'Access-Set'!Q13</f>
        <v>363158237.24000001</v>
      </c>
      <c r="X13" s="37">
        <f t="shared" si="3"/>
        <v>0.99899924426589226</v>
      </c>
    </row>
    <row r="14" spans="1:24" s="30" customFormat="1" ht="28.5" customHeight="1">
      <c r="A14" s="25" t="str">
        <f>'Access-Set'!A14</f>
        <v>71103</v>
      </c>
      <c r="B14" s="25" t="str">
        <f>'Access-Set'!B14</f>
        <v>ENCARGOS FINANC.DA UNIAO-SENTENCAS JUDICIAIS</v>
      </c>
      <c r="C14" s="25" t="str">
        <f>CONCATENATE('Access-Set'!C14,".",'Access-Set'!D14)</f>
        <v>28.846</v>
      </c>
      <c r="D14" s="25" t="str">
        <f>CONCATENATE('Access-Set'!E14,".",'Access-Set'!G14)</f>
        <v>0901.0005</v>
      </c>
      <c r="E14" s="26" t="str">
        <f>'Access-Set'!F14</f>
        <v>OPERACOES ESPECIAIS: CUMPRIMENTO DE SENTENCAS JUDICIAIS</v>
      </c>
      <c r="F14" s="27" t="str">
        <f>'Access-Set'!H14</f>
        <v>SENTENCAS JUDICIAIS TRANSITADAS EM JULGADO (PRECATORIOS)</v>
      </c>
      <c r="G14" s="25" t="str">
        <f>'Access-Set'!I14</f>
        <v>1</v>
      </c>
      <c r="H14" s="25" t="str">
        <f>'Access-Set'!J14</f>
        <v>1000</v>
      </c>
      <c r="I14" s="26" t="str">
        <f>'Access-Set'!K14</f>
        <v>RECURSOS LIVRES DA UNIAO</v>
      </c>
      <c r="J14" s="25" t="str">
        <f>'Access-Set'!L14</f>
        <v>5</v>
      </c>
      <c r="K14" s="28"/>
      <c r="L14" s="28"/>
      <c r="M14" s="28"/>
      <c r="N14" s="29">
        <f t="shared" si="0"/>
        <v>0</v>
      </c>
      <c r="O14" s="28">
        <v>0</v>
      </c>
      <c r="P14" s="36">
        <f>IF('Access-Set'!N14=0,'Access-Set'!M14,0)</f>
        <v>0</v>
      </c>
      <c r="Q14" s="36">
        <f>IF('Access-Set'!N14&gt;0,'Access-Set'!N14-('Access-Set'!N14-'Access-Set'!M14),0)</f>
        <v>125897696</v>
      </c>
      <c r="R14" s="36">
        <f t="shared" si="4"/>
        <v>125897696</v>
      </c>
      <c r="S14" s="36">
        <f>'Access-Set'!O14</f>
        <v>125897695.36</v>
      </c>
      <c r="T14" s="37">
        <f t="shared" si="1"/>
        <v>0.99999999491650748</v>
      </c>
      <c r="U14" s="36">
        <f>'Access-Set'!P14</f>
        <v>125897695.36</v>
      </c>
      <c r="V14" s="37">
        <f t="shared" si="2"/>
        <v>0.99999999491650748</v>
      </c>
      <c r="W14" s="36">
        <f>'Access-Set'!Q14</f>
        <v>125897695.36</v>
      </c>
      <c r="X14" s="37">
        <f t="shared" si="3"/>
        <v>0.99999999491650748</v>
      </c>
    </row>
    <row r="15" spans="1:24" s="30" customFormat="1" ht="28.5" customHeight="1">
      <c r="A15" s="25" t="str">
        <f>'Access-Set'!A15</f>
        <v>71103</v>
      </c>
      <c r="B15" s="25" t="str">
        <f>'Access-Set'!B15</f>
        <v>ENCARGOS FINANC.DA UNIAO-SENTENCAS JUDICIAIS</v>
      </c>
      <c r="C15" s="25" t="str">
        <f>CONCATENATE('Access-Set'!C15,".",'Access-Set'!D15)</f>
        <v>28.846</v>
      </c>
      <c r="D15" s="25" t="str">
        <f>CONCATENATE('Access-Set'!E15,".",'Access-Set'!G15)</f>
        <v>0901.0005</v>
      </c>
      <c r="E15" s="26" t="str">
        <f>'Access-Set'!F15</f>
        <v>OPERACOES ESPECIAIS: CUMPRIMENTO DE SENTENCAS JUDICIAIS</v>
      </c>
      <c r="F15" s="27" t="str">
        <f>'Access-Set'!H15</f>
        <v>SENTENCAS JUDICIAIS TRANSITADAS EM JULGADO (PRECATORIOS)</v>
      </c>
      <c r="G15" s="25" t="str">
        <f>'Access-Set'!I15</f>
        <v>1</v>
      </c>
      <c r="H15" s="25" t="str">
        <f>'Access-Set'!J15</f>
        <v>1000</v>
      </c>
      <c r="I15" s="26" t="str">
        <f>'Access-Set'!K15</f>
        <v>RECURSOS LIVRES DA UNIAO</v>
      </c>
      <c r="J15" s="25" t="str">
        <f>'Access-Set'!L15</f>
        <v>3</v>
      </c>
      <c r="K15" s="28"/>
      <c r="L15" s="28"/>
      <c r="M15" s="28"/>
      <c r="N15" s="29">
        <f t="shared" si="0"/>
        <v>0</v>
      </c>
      <c r="O15" s="28">
        <v>0</v>
      </c>
      <c r="P15" s="36">
        <f>IF('Access-Set'!N15=0,'Access-Set'!M15,0)</f>
        <v>0</v>
      </c>
      <c r="Q15" s="36">
        <f>IF('Access-Set'!N15&gt;0,'Access-Set'!N15-('Access-Set'!N15-'Access-Set'!M15),0)</f>
        <v>1323343068</v>
      </c>
      <c r="R15" s="36">
        <f t="shared" si="4"/>
        <v>1323343068</v>
      </c>
      <c r="S15" s="36">
        <f>'Access-Set'!O15</f>
        <v>1321339904.49</v>
      </c>
      <c r="T15" s="37">
        <f t="shared" si="1"/>
        <v>0.99848628556083541</v>
      </c>
      <c r="U15" s="36">
        <f>'Access-Set'!P15</f>
        <v>1321339904.49</v>
      </c>
      <c r="V15" s="37">
        <f t="shared" si="2"/>
        <v>0.99848628556083541</v>
      </c>
      <c r="W15" s="36">
        <f>'Access-Set'!Q15</f>
        <v>1321339904.49</v>
      </c>
      <c r="X15" s="37">
        <f t="shared" si="3"/>
        <v>0.99848628556083541</v>
      </c>
    </row>
    <row r="16" spans="1:24" s="30" customFormat="1" ht="28.5" customHeight="1">
      <c r="A16" s="25" t="str">
        <f>'Access-Set'!A16</f>
        <v>71103</v>
      </c>
      <c r="B16" s="25" t="str">
        <f>'Access-Set'!B16</f>
        <v>ENCARGOS FINANC.DA UNIAO-SENTENCAS JUDICIAIS</v>
      </c>
      <c r="C16" s="25" t="str">
        <f>CONCATENATE('Access-Set'!C16,".",'Access-Set'!D16)</f>
        <v>28.846</v>
      </c>
      <c r="D16" s="25" t="str">
        <f>CONCATENATE('Access-Set'!E16,".",'Access-Set'!G16)</f>
        <v>0901.00G5</v>
      </c>
      <c r="E16" s="26" t="str">
        <f>'Access-Set'!F16</f>
        <v>OPERACOES ESPECIAIS: CUMPRIMENTO DE SENTENCAS JUDICIAIS</v>
      </c>
      <c r="F16" s="27" t="str">
        <f>'Access-Set'!H16</f>
        <v>CONTRIBUICAO DA UNIAO, DE SUAS AUTARQUIAS E FUNDACOES PARA O</v>
      </c>
      <c r="G16" s="25" t="str">
        <f>'Access-Set'!I16</f>
        <v>1</v>
      </c>
      <c r="H16" s="25" t="str">
        <f>'Access-Set'!J16</f>
        <v>1000</v>
      </c>
      <c r="I16" s="26" t="str">
        <f>'Access-Set'!K16</f>
        <v>RECURSOS LIVRES DA UNIAO</v>
      </c>
      <c r="J16" s="25" t="str">
        <f>'Access-Set'!L16</f>
        <v>1</v>
      </c>
      <c r="K16" s="28"/>
      <c r="L16" s="28"/>
      <c r="M16" s="28"/>
      <c r="N16" s="29">
        <f t="shared" si="0"/>
        <v>0</v>
      </c>
      <c r="O16" s="28">
        <v>0</v>
      </c>
      <c r="P16" s="36">
        <f>IF('Access-Set'!N16=0,'Access-Set'!M16,0)</f>
        <v>9594475</v>
      </c>
      <c r="Q16" s="36">
        <f>IF('Access-Set'!N16&gt;0,'Access-Set'!N16-('Access-Set'!N16-'Access-Set'!M16),0)</f>
        <v>0</v>
      </c>
      <c r="R16" s="36">
        <f t="shared" si="4"/>
        <v>9594475</v>
      </c>
      <c r="S16" s="36">
        <f>'Access-Set'!O16</f>
        <v>9594468.3399999999</v>
      </c>
      <c r="T16" s="37">
        <f t="shared" si="1"/>
        <v>0.99999930585050245</v>
      </c>
      <c r="U16" s="36">
        <f>'Access-Set'!P16</f>
        <v>9594468.3399999999</v>
      </c>
      <c r="V16" s="37">
        <f t="shared" si="2"/>
        <v>0.99999930585050245</v>
      </c>
      <c r="W16" s="36">
        <f>'Access-Set'!Q16</f>
        <v>9594468.3399999999</v>
      </c>
      <c r="X16" s="37">
        <f t="shared" si="3"/>
        <v>0.99999930585050245</v>
      </c>
    </row>
    <row r="17" spans="1:25" s="30" customFormat="1" ht="28.5" customHeight="1">
      <c r="A17" s="25" t="str">
        <f>'Access-Set'!A17</f>
        <v>71103</v>
      </c>
      <c r="B17" s="25" t="str">
        <f>'Access-Set'!B17</f>
        <v>ENCARGOS FINANC.DA UNIAO-SENTENCAS JUDICIAIS</v>
      </c>
      <c r="C17" s="25" t="str">
        <f>CONCATENATE('Access-Set'!C17,".",'Access-Set'!D17)</f>
        <v>28.846</v>
      </c>
      <c r="D17" s="25" t="str">
        <f>CONCATENATE('Access-Set'!E17,".",'Access-Set'!G17)</f>
        <v>0901.0625</v>
      </c>
      <c r="E17" s="26" t="str">
        <f>'Access-Set'!F17</f>
        <v>OPERACOES ESPECIAIS: CUMPRIMENTO DE SENTENCAS JUDICIAIS</v>
      </c>
      <c r="F17" s="27" t="str">
        <f>'Access-Set'!H17</f>
        <v>SENTENCAS JUDICIAIS TRANSITADAS EM JULGADO DE PEQUENO VALOR</v>
      </c>
      <c r="G17" s="25" t="str">
        <f>'Access-Set'!I17</f>
        <v>1</v>
      </c>
      <c r="H17" s="25" t="str">
        <f>'Access-Set'!J17</f>
        <v>1000</v>
      </c>
      <c r="I17" s="26" t="str">
        <f>'Access-Set'!K17</f>
        <v>RECURSOS LIVRES DA UNIAO</v>
      </c>
      <c r="J17" s="25" t="str">
        <f>'Access-Set'!L17</f>
        <v>5</v>
      </c>
      <c r="K17" s="28"/>
      <c r="L17" s="28"/>
      <c r="M17" s="28"/>
      <c r="N17" s="29">
        <f t="shared" si="0"/>
        <v>0</v>
      </c>
      <c r="O17" s="28">
        <v>0</v>
      </c>
      <c r="P17" s="36">
        <f>IF('Access-Set'!N17=0,'Access-Set'!M17,0)</f>
        <v>579456</v>
      </c>
      <c r="Q17" s="36">
        <f>IF('Access-Set'!N17&gt;0,'Access-Set'!N17-('Access-Set'!N17-'Access-Set'!M17),0)</f>
        <v>0</v>
      </c>
      <c r="R17" s="36">
        <f t="shared" si="4"/>
        <v>579456</v>
      </c>
      <c r="S17" s="36">
        <f>'Access-Set'!O17</f>
        <v>579455.74</v>
      </c>
      <c r="T17" s="37">
        <f t="shared" si="1"/>
        <v>0.99999955130329132</v>
      </c>
      <c r="U17" s="36">
        <f>'Access-Set'!P17</f>
        <v>579455.74</v>
      </c>
      <c r="V17" s="37">
        <f t="shared" si="2"/>
        <v>0.99999955130329132</v>
      </c>
      <c r="W17" s="36">
        <f>'Access-Set'!Q17</f>
        <v>579455.74</v>
      </c>
      <c r="X17" s="37">
        <f t="shared" si="3"/>
        <v>0.99999955130329132</v>
      </c>
    </row>
    <row r="18" spans="1:25" s="30" customFormat="1" ht="28.5" customHeight="1">
      <c r="A18" s="25" t="str">
        <f>'Access-Set'!A18</f>
        <v>71103</v>
      </c>
      <c r="B18" s="25" t="str">
        <f>'Access-Set'!B18</f>
        <v>ENCARGOS FINANC.DA UNIAO-SENTENCAS JUDICIAIS</v>
      </c>
      <c r="C18" s="25" t="str">
        <f>CONCATENATE('Access-Set'!C18,".",'Access-Set'!D18)</f>
        <v>28.846</v>
      </c>
      <c r="D18" s="25" t="str">
        <f>CONCATENATE('Access-Set'!E18,".",'Access-Set'!G18)</f>
        <v>0901.0625</v>
      </c>
      <c r="E18" s="26" t="str">
        <f>'Access-Set'!F18</f>
        <v>OPERACOES ESPECIAIS: CUMPRIMENTO DE SENTENCAS JUDICIAIS</v>
      </c>
      <c r="F18" s="27" t="str">
        <f>'Access-Set'!H18</f>
        <v>SENTENCAS JUDICIAIS TRANSITADAS EM JULGADO DE PEQUENO VALOR</v>
      </c>
      <c r="G18" s="25" t="str">
        <f>'Access-Set'!I18</f>
        <v>1</v>
      </c>
      <c r="H18" s="25" t="str">
        <f>'Access-Set'!J18</f>
        <v>1000</v>
      </c>
      <c r="I18" s="26" t="str">
        <f>'Access-Set'!K18</f>
        <v>RECURSOS LIVRES DA UNIAO</v>
      </c>
      <c r="J18" s="25" t="str">
        <f>'Access-Set'!L18</f>
        <v>3</v>
      </c>
      <c r="K18" s="28"/>
      <c r="L18" s="28"/>
      <c r="M18" s="28"/>
      <c r="N18" s="29">
        <f t="shared" si="0"/>
        <v>0</v>
      </c>
      <c r="O18" s="28">
        <v>0</v>
      </c>
      <c r="P18" s="36">
        <f>IF('Access-Set'!N18=0,'Access-Set'!M18,0)</f>
        <v>632005743</v>
      </c>
      <c r="Q18" s="36">
        <f>IF('Access-Set'!N18&gt;0,'Access-Set'!N18-('Access-Set'!N18-'Access-Set'!M18),0)</f>
        <v>0</v>
      </c>
      <c r="R18" s="36">
        <f t="shared" si="4"/>
        <v>632005743</v>
      </c>
      <c r="S18" s="36">
        <f>'Access-Set'!O18</f>
        <v>631263940.02999997</v>
      </c>
      <c r="T18" s="37">
        <f t="shared" si="1"/>
        <v>0.99882627178911565</v>
      </c>
      <c r="U18" s="36">
        <f>'Access-Set'!P18</f>
        <v>631263940.02999997</v>
      </c>
      <c r="V18" s="37">
        <f t="shared" si="2"/>
        <v>0.99882627178911565</v>
      </c>
      <c r="W18" s="36">
        <f>'Access-Set'!Q18</f>
        <v>631263940.02999997</v>
      </c>
      <c r="X18" s="37">
        <f t="shared" si="3"/>
        <v>0.99882627178911565</v>
      </c>
    </row>
    <row r="19" spans="1:25" s="30" customFormat="1" ht="28.5" customHeight="1">
      <c r="A19" s="25" t="str">
        <f>'Access-Set'!A19</f>
        <v>71103</v>
      </c>
      <c r="B19" s="25" t="str">
        <f>'Access-Set'!B19</f>
        <v>ENCARGOS FINANC.DA UNIAO-SENTENCAS JUDICIAIS</v>
      </c>
      <c r="C19" s="25" t="str">
        <f>CONCATENATE('Access-Set'!C19,".",'Access-Set'!D19)</f>
        <v>28.846</v>
      </c>
      <c r="D19" s="25" t="str">
        <f>CONCATENATE('Access-Set'!E19,".",'Access-Set'!G19)</f>
        <v>0901.0625</v>
      </c>
      <c r="E19" s="26" t="str">
        <f>'Access-Set'!F19</f>
        <v>OPERACOES ESPECIAIS: CUMPRIMENTO DE SENTENCAS JUDICIAIS</v>
      </c>
      <c r="F19" s="27" t="str">
        <f>'Access-Set'!H19</f>
        <v>SENTENCAS JUDICIAIS TRANSITADAS EM JULGADO DE PEQUENO VALOR</v>
      </c>
      <c r="G19" s="25" t="str">
        <f>'Access-Set'!I19</f>
        <v>1</v>
      </c>
      <c r="H19" s="25" t="str">
        <f>'Access-Set'!J19</f>
        <v>1000</v>
      </c>
      <c r="I19" s="26" t="str">
        <f>'Access-Set'!K19</f>
        <v>RECURSOS LIVRES DA UNIAO</v>
      </c>
      <c r="J19" s="25" t="str">
        <f>'Access-Set'!L19</f>
        <v>1</v>
      </c>
      <c r="K19" s="28"/>
      <c r="L19" s="28"/>
      <c r="M19" s="28"/>
      <c r="N19" s="29">
        <f t="shared" ref="N19:N20" si="5">K19+L19-M19</f>
        <v>0</v>
      </c>
      <c r="O19" s="28">
        <v>0</v>
      </c>
      <c r="P19" s="36">
        <f>IF('Access-Set'!N19=0,'Access-Set'!M19,0)</f>
        <v>89298036</v>
      </c>
      <c r="Q19" s="36">
        <f>IF('Access-Set'!N19&gt;0,'Access-Set'!N19-('Access-Set'!N19-'Access-Set'!M19),0)</f>
        <v>0</v>
      </c>
      <c r="R19" s="36">
        <f t="shared" ref="R19:R20" si="6">N19-O19+P19+Q19</f>
        <v>89298036</v>
      </c>
      <c r="S19" s="36">
        <f>'Access-Set'!O19</f>
        <v>89298032.019999996</v>
      </c>
      <c r="T19" s="37">
        <f t="shared" ref="T19:T20" si="7">IF(R19&gt;0,S19/R19,0)</f>
        <v>0.99999995543015074</v>
      </c>
      <c r="U19" s="36">
        <f>'Access-Set'!P19</f>
        <v>89298032.019999996</v>
      </c>
      <c r="V19" s="37">
        <f t="shared" ref="V19:V20" si="8">IF(R19&gt;0,U19/R19,0)</f>
        <v>0.99999995543015074</v>
      </c>
      <c r="W19" s="36">
        <f>'Access-Set'!Q19</f>
        <v>89298032.019999996</v>
      </c>
      <c r="X19" s="37">
        <f t="shared" ref="X19:X20" si="9">IF(R19&gt;0,W19/R19,0)</f>
        <v>0.99999995543015074</v>
      </c>
    </row>
    <row r="20" spans="1:25" s="30" customFormat="1" ht="28.5" customHeight="1" thickBot="1">
      <c r="A20" s="25" t="str">
        <f>'Access-Set'!A20</f>
        <v>71103</v>
      </c>
      <c r="B20" s="25" t="str">
        <f>'Access-Set'!B20</f>
        <v>ENCARGOS FINANC.DA UNIAO-SENTENCAS JUDICIAIS</v>
      </c>
      <c r="C20" s="25" t="str">
        <f>CONCATENATE('Access-Set'!C20,".",'Access-Set'!D20)</f>
        <v>28.846</v>
      </c>
      <c r="D20" s="25" t="str">
        <f>CONCATENATE('Access-Set'!E20,".",'Access-Set'!G20)</f>
        <v>0901.0EC7</v>
      </c>
      <c r="E20" s="26" t="str">
        <f>'Access-Set'!F20</f>
        <v>OPERACOES ESPECIAIS: CUMPRIMENTO DE SENTENCAS JUDICIAIS</v>
      </c>
      <c r="F20" s="27" t="str">
        <f>'Access-Set'!H20</f>
        <v>SENTENCAS JUDICIAIS TRANSITADAS EM JULGADO (PRECATORIOS RELA</v>
      </c>
      <c r="G20" s="25" t="str">
        <f>'Access-Set'!I20</f>
        <v>1</v>
      </c>
      <c r="H20" s="25" t="str">
        <f>'Access-Set'!J20</f>
        <v>1000</v>
      </c>
      <c r="I20" s="26" t="str">
        <f>'Access-Set'!K20</f>
        <v>RECURSOS LIVRES DA UNIAO</v>
      </c>
      <c r="J20" s="25" t="str">
        <f>'Access-Set'!L20</f>
        <v>3</v>
      </c>
      <c r="K20" s="28"/>
      <c r="L20" s="28"/>
      <c r="M20" s="28"/>
      <c r="N20" s="29">
        <f t="shared" si="5"/>
        <v>0</v>
      </c>
      <c r="O20" s="28">
        <v>0</v>
      </c>
      <c r="P20" s="36">
        <f>IF('Access-Set'!N20=0,'Access-Set'!M20,0)</f>
        <v>0</v>
      </c>
      <c r="Q20" s="36">
        <f>IF('Access-Set'!N20&gt;0,'Access-Set'!N20-('Access-Set'!N20-'Access-Set'!M20),0)</f>
        <v>1674516</v>
      </c>
      <c r="R20" s="36">
        <f t="shared" si="6"/>
        <v>1674516</v>
      </c>
      <c r="S20" s="36">
        <f>'Access-Set'!O20</f>
        <v>1674515.73</v>
      </c>
      <c r="T20" s="37">
        <f t="shared" si="7"/>
        <v>0.99999983875937881</v>
      </c>
      <c r="U20" s="36">
        <f>'Access-Set'!P20</f>
        <v>1674515.73</v>
      </c>
      <c r="V20" s="37">
        <f t="shared" si="8"/>
        <v>0.99999983875937881</v>
      </c>
      <c r="W20" s="36">
        <f>'Access-Set'!Q20</f>
        <v>1674515.73</v>
      </c>
      <c r="X20" s="37">
        <f t="shared" si="9"/>
        <v>0.99999983875937881</v>
      </c>
    </row>
    <row r="21" spans="1:25" ht="28.5" customHeight="1" thickBot="1">
      <c r="A21" s="168" t="s">
        <v>69</v>
      </c>
      <c r="B21" s="169"/>
      <c r="C21" s="169"/>
      <c r="D21" s="169"/>
      <c r="E21" s="169"/>
      <c r="F21" s="169"/>
      <c r="G21" s="169"/>
      <c r="H21" s="169"/>
      <c r="I21" s="169"/>
      <c r="J21" s="170"/>
      <c r="K21" s="31">
        <f>SUM(K10:K20)</f>
        <v>0</v>
      </c>
      <c r="L21" s="31">
        <f>SUM(L10:L20)</f>
        <v>0</v>
      </c>
      <c r="M21" s="31">
        <f>SUM(M10:M20)</f>
        <v>0</v>
      </c>
      <c r="N21" s="31">
        <f>SUM(N10:N20)</f>
        <v>0</v>
      </c>
      <c r="O21" s="31">
        <f>SUM(O10:O20)</f>
        <v>0</v>
      </c>
      <c r="P21" s="32">
        <f>SUM(P10:P20)</f>
        <v>3153233580</v>
      </c>
      <c r="Q21" s="32">
        <f>SUM(Q10:Q20)</f>
        <v>1450915280</v>
      </c>
      <c r="R21" s="32">
        <f>SUM(R10:R20)</f>
        <v>4604148860</v>
      </c>
      <c r="S21" s="32">
        <f>SUM(S10:S20)</f>
        <v>4600085606.5500002</v>
      </c>
      <c r="T21" s="38">
        <f t="shared" si="1"/>
        <v>0.99911748000041867</v>
      </c>
      <c r="U21" s="32">
        <f>SUM(U10:U20)</f>
        <v>4600085606.5500002</v>
      </c>
      <c r="V21" s="33">
        <f t="shared" si="2"/>
        <v>0.99911748000041867</v>
      </c>
      <c r="W21" s="32">
        <f>SUM(W10:W20)</f>
        <v>4600085606.5500002</v>
      </c>
      <c r="X21" s="33">
        <f t="shared" si="3"/>
        <v>0.99911748000041867</v>
      </c>
    </row>
    <row r="22" spans="1:25" ht="12.75">
      <c r="A22" s="10" t="s">
        <v>70</v>
      </c>
      <c r="B22" s="10"/>
      <c r="C22" s="10"/>
      <c r="D22" s="10"/>
      <c r="E22" s="10"/>
      <c r="F22" s="10"/>
      <c r="G22" s="10"/>
      <c r="H22" s="11"/>
      <c r="I22" s="11"/>
      <c r="J22" s="11"/>
      <c r="K22" s="10"/>
      <c r="L22" s="10"/>
      <c r="M22" s="10"/>
      <c r="N22" s="10"/>
      <c r="O22" s="10"/>
      <c r="P22" s="34"/>
      <c r="Q22" s="10"/>
      <c r="R22" s="10"/>
      <c r="S22" s="10"/>
      <c r="T22" s="10"/>
      <c r="U22" s="12"/>
      <c r="V22" s="10"/>
      <c r="W22" s="12"/>
      <c r="X22" s="10"/>
    </row>
    <row r="23" spans="1:25" ht="12.75">
      <c r="A23" s="10" t="s">
        <v>93</v>
      </c>
      <c r="B23" s="1"/>
      <c r="C23" s="10"/>
      <c r="D23" s="10"/>
      <c r="E23" s="10"/>
      <c r="F23" s="10"/>
      <c r="G23" s="10"/>
      <c r="H23" s="11"/>
      <c r="I23" s="11"/>
      <c r="J23" s="11"/>
      <c r="K23" s="10"/>
      <c r="L23" s="10"/>
      <c r="M23" s="10"/>
      <c r="N23" s="39"/>
      <c r="O23" s="39"/>
      <c r="P23" s="40"/>
      <c r="Q23" s="39"/>
      <c r="R23" s="10"/>
      <c r="S23" s="10"/>
      <c r="T23" s="10"/>
      <c r="U23" s="12"/>
      <c r="V23" s="10"/>
      <c r="W23" s="12"/>
      <c r="X23" s="10"/>
    </row>
    <row r="24" spans="1:25" s="4" customFormat="1" ht="15.95" customHeight="1">
      <c r="A24" s="2"/>
      <c r="B24" s="5"/>
      <c r="C24" s="2"/>
      <c r="D24" s="2"/>
      <c r="E24" s="2"/>
      <c r="F24" s="2"/>
      <c r="G24" s="2"/>
      <c r="H24" s="3"/>
      <c r="I24" s="3"/>
      <c r="J24" s="3"/>
      <c r="K24" s="2"/>
      <c r="L24" s="2"/>
      <c r="M24" s="7"/>
      <c r="N24" s="41"/>
      <c r="O24" s="41"/>
      <c r="P24" s="42"/>
      <c r="Q24" s="41"/>
      <c r="R24" s="7"/>
      <c r="S24" s="7"/>
      <c r="T24" s="7"/>
      <c r="U24" s="8"/>
      <c r="V24" s="7"/>
      <c r="W24" s="8"/>
      <c r="X24" s="7"/>
    </row>
    <row r="25" spans="1:25" s="4" customFormat="1" ht="15.95" customHeight="1">
      <c r="A25" s="2"/>
      <c r="B25" s="5"/>
      <c r="C25" s="2"/>
      <c r="D25" s="2"/>
      <c r="E25" s="2"/>
      <c r="F25" s="2"/>
      <c r="G25" s="2"/>
      <c r="H25" s="3"/>
      <c r="I25" s="3"/>
      <c r="J25" s="3"/>
      <c r="K25" s="2"/>
      <c r="L25" s="2"/>
      <c r="M25" s="49"/>
      <c r="N25" s="50"/>
      <c r="O25" s="127"/>
      <c r="P25" s="128" t="s">
        <v>106</v>
      </c>
      <c r="Q25" s="129"/>
      <c r="R25" s="130"/>
      <c r="S25" s="130"/>
      <c r="T25" s="130"/>
      <c r="U25" s="131"/>
      <c r="V25" s="130"/>
      <c r="W25" s="131"/>
      <c r="X25" s="49"/>
      <c r="Y25" s="13"/>
    </row>
    <row r="26" spans="1:25" s="4" customFormat="1" ht="15.95" customHeight="1">
      <c r="A26" s="2"/>
      <c r="B26" s="5"/>
      <c r="C26" s="2"/>
      <c r="D26" s="2"/>
      <c r="E26" s="2"/>
      <c r="F26" s="2"/>
      <c r="G26" s="2"/>
      <c r="H26" s="3"/>
      <c r="I26" s="3"/>
      <c r="J26" s="3"/>
      <c r="K26" s="2"/>
      <c r="L26" s="2"/>
      <c r="M26" s="49"/>
      <c r="N26" s="50"/>
      <c r="O26" s="127"/>
      <c r="P26" s="128"/>
      <c r="Q26" s="132" t="s">
        <v>107</v>
      </c>
      <c r="R26" s="130"/>
      <c r="S26" s="130" t="s">
        <v>99</v>
      </c>
      <c r="T26" s="130"/>
      <c r="U26" s="131" t="s">
        <v>100</v>
      </c>
      <c r="V26" s="130"/>
      <c r="W26" s="131" t="s">
        <v>101</v>
      </c>
      <c r="X26" s="49"/>
      <c r="Y26" s="13"/>
    </row>
    <row r="27" spans="1:25" s="4" customFormat="1" ht="15.95" customHeight="1">
      <c r="A27" s="2"/>
      <c r="B27" s="5"/>
      <c r="C27" s="2"/>
      <c r="D27" s="2"/>
      <c r="E27" s="2"/>
      <c r="F27" s="2"/>
      <c r="G27" s="2"/>
      <c r="H27" s="3"/>
      <c r="I27" s="3"/>
      <c r="J27" s="3"/>
      <c r="K27" s="2"/>
      <c r="L27" s="2"/>
      <c r="M27" s="49"/>
      <c r="N27" s="133" t="s">
        <v>94</v>
      </c>
      <c r="O27" s="133" t="s">
        <v>92</v>
      </c>
      <c r="P27" s="57">
        <f>+P21+Q21</f>
        <v>4604148860</v>
      </c>
      <c r="Q27" s="57">
        <f>SUM(Q21)</f>
        <v>1450915280</v>
      </c>
      <c r="R27" s="57">
        <f>SUM(R21)</f>
        <v>4604148860</v>
      </c>
      <c r="S27" s="57">
        <f>SUM(S21)</f>
        <v>4600085606.5500002</v>
      </c>
      <c r="T27" s="58"/>
      <c r="U27" s="57">
        <f>SUM(U21)</f>
        <v>4600085606.5500002</v>
      </c>
      <c r="V27" s="58"/>
      <c r="W27" s="57">
        <f>SUM(W21)</f>
        <v>4600085606.5500002</v>
      </c>
      <c r="X27" s="59"/>
      <c r="Y27" s="13"/>
    </row>
    <row r="28" spans="1:25" s="4" customFormat="1" ht="15.95" customHeight="1">
      <c r="M28" s="60"/>
      <c r="N28" s="134"/>
      <c r="O28" s="133" t="s">
        <v>98</v>
      </c>
      <c r="P28" s="57">
        <f>'Access-Set'!M22</f>
        <v>4604148860</v>
      </c>
      <c r="Q28" s="62">
        <f>'Access-Set'!N22</f>
        <v>1450915280</v>
      </c>
      <c r="R28" s="57">
        <f>'Access-Set'!M22</f>
        <v>4604148860</v>
      </c>
      <c r="S28" s="57">
        <f>'Access-Set'!O22</f>
        <v>4600085606.5500002</v>
      </c>
      <c r="T28" s="57"/>
      <c r="U28" s="57">
        <f>'Access-Set'!P22</f>
        <v>4600085606.5500002</v>
      </c>
      <c r="V28" s="57"/>
      <c r="W28" s="57">
        <f>'Access-Set'!Q22</f>
        <v>4600085606.5500002</v>
      </c>
      <c r="X28" s="59"/>
      <c r="Y28" s="13"/>
    </row>
    <row r="29" spans="1:25" s="4" customFormat="1" ht="15.95" customHeight="1">
      <c r="A29" s="5"/>
      <c r="B29" s="5"/>
      <c r="C29" s="5"/>
      <c r="M29" s="60"/>
      <c r="N29" s="134"/>
      <c r="O29" s="135" t="s">
        <v>97</v>
      </c>
      <c r="P29" s="92">
        <f>P27-P28</f>
        <v>0</v>
      </c>
      <c r="Q29" s="123">
        <f>Q27-Q28</f>
        <v>0</v>
      </c>
      <c r="R29" s="92">
        <f>R27-R28</f>
        <v>0</v>
      </c>
      <c r="S29" s="92">
        <f>S27-S28</f>
        <v>0</v>
      </c>
      <c r="T29" s="92"/>
      <c r="U29" s="92">
        <f>U27-U28</f>
        <v>0</v>
      </c>
      <c r="V29" s="92"/>
      <c r="W29" s="93">
        <f>W27-W28</f>
        <v>0</v>
      </c>
      <c r="X29" s="59"/>
      <c r="Y29" s="13"/>
    </row>
    <row r="30" spans="1:25" s="4" customFormat="1" ht="15.95" customHeight="1">
      <c r="A30" s="5"/>
      <c r="B30" s="5"/>
      <c r="C30" s="5"/>
      <c r="M30" s="60"/>
      <c r="N30" s="61"/>
      <c r="O30" s="56"/>
      <c r="P30" s="63"/>
      <c r="Q30" s="57"/>
      <c r="R30" s="57"/>
      <c r="S30" s="57"/>
      <c r="T30" s="57"/>
      <c r="U30" s="57"/>
      <c r="V30" s="57"/>
      <c r="W30" s="57"/>
      <c r="X30" s="59"/>
      <c r="Y30" s="13"/>
    </row>
    <row r="31" spans="1:25" s="4" customFormat="1" ht="15.95" customHeight="1">
      <c r="A31" s="5"/>
      <c r="B31" s="5"/>
      <c r="C31" s="5"/>
      <c r="M31" s="60"/>
      <c r="N31" s="61"/>
      <c r="O31" s="136"/>
      <c r="P31" s="137"/>
      <c r="Q31" s="138"/>
      <c r="R31" s="138" t="s">
        <v>105</v>
      </c>
      <c r="S31" s="138" t="s">
        <v>104</v>
      </c>
      <c r="T31" s="138"/>
      <c r="U31" s="138" t="s">
        <v>103</v>
      </c>
      <c r="V31" s="138"/>
      <c r="W31" s="138" t="s">
        <v>102</v>
      </c>
      <c r="X31" s="139"/>
      <c r="Y31" s="13"/>
    </row>
    <row r="32" spans="1:25" s="4" customFormat="1" ht="15.95" customHeight="1">
      <c r="C32" s="5"/>
      <c r="M32" s="60"/>
      <c r="N32" s="61"/>
      <c r="O32" s="133" t="s">
        <v>111</v>
      </c>
      <c r="P32" s="140"/>
      <c r="Q32" s="141"/>
      <c r="R32" s="140"/>
      <c r="S32" s="140"/>
      <c r="T32" s="142"/>
      <c r="U32" s="140"/>
      <c r="V32" s="142"/>
      <c r="W32" s="140"/>
      <c r="X32" s="139"/>
      <c r="Y32" s="13"/>
    </row>
    <row r="33" spans="3:36" s="4" customFormat="1" ht="15.95" customHeight="1">
      <c r="C33" s="5"/>
      <c r="M33" s="60"/>
      <c r="N33" s="134" t="s">
        <v>95</v>
      </c>
      <c r="O33" s="143" t="s">
        <v>96</v>
      </c>
      <c r="P33" s="68">
        <v>4604113413.9499998</v>
      </c>
      <c r="Q33" s="68"/>
      <c r="R33" s="68">
        <f>4604113413.95</f>
        <v>4604113413.9499998</v>
      </c>
      <c r="S33" s="68">
        <f>4600085606.55</f>
        <v>4600085606.5500002</v>
      </c>
      <c r="T33" s="68"/>
      <c r="U33" s="68">
        <f>4600085606.55</f>
        <v>4600085606.5500002</v>
      </c>
      <c r="V33" s="68"/>
      <c r="W33" s="68">
        <f>4600085606.55</f>
        <v>4600085606.5500002</v>
      </c>
      <c r="X33" s="71"/>
      <c r="Y33" s="13"/>
    </row>
    <row r="34" spans="3:36" s="4" customFormat="1" ht="15.95" customHeight="1">
      <c r="M34" s="60"/>
      <c r="N34" s="144"/>
      <c r="O34" s="145" t="s">
        <v>97</v>
      </c>
      <c r="P34" s="92">
        <f>P28-P33</f>
        <v>35446.050000190735</v>
      </c>
      <c r="Q34" s="95" t="s">
        <v>109</v>
      </c>
      <c r="R34" s="92">
        <f>R28-R33</f>
        <v>35446.050000190735</v>
      </c>
      <c r="S34" s="92">
        <f>S28-S33</f>
        <v>0</v>
      </c>
      <c r="T34" s="96"/>
      <c r="U34" s="92">
        <f>U28-U33</f>
        <v>0</v>
      </c>
      <c r="V34" s="96"/>
      <c r="W34" s="93">
        <f>W28-W33</f>
        <v>0</v>
      </c>
      <c r="X34" s="60"/>
      <c r="Y34" s="13"/>
    </row>
    <row r="35" spans="3:36" s="4" customFormat="1" ht="15.95" customHeight="1">
      <c r="M35" s="60"/>
      <c r="N35" s="73"/>
      <c r="O35" s="73"/>
      <c r="P35" s="187" t="s">
        <v>141</v>
      </c>
      <c r="Q35" s="73"/>
      <c r="R35" s="90"/>
      <c r="S35" s="77"/>
      <c r="T35" s="77"/>
      <c r="U35" s="77"/>
      <c r="V35" s="77"/>
      <c r="W35" s="77"/>
      <c r="X35" s="60"/>
      <c r="Y35" s="13"/>
    </row>
    <row r="36" spans="3:36" s="4" customFormat="1" ht="15.95" customHeight="1">
      <c r="M36" s="60"/>
      <c r="N36" s="60"/>
      <c r="O36" s="60" t="s">
        <v>124</v>
      </c>
      <c r="P36" s="60"/>
      <c r="Q36" s="60"/>
      <c r="R36" s="87"/>
      <c r="S36" s="77"/>
      <c r="T36" s="77"/>
      <c r="U36" s="77"/>
      <c r="V36" s="77"/>
      <c r="W36" s="77"/>
      <c r="X36" s="60"/>
      <c r="Y36" s="13"/>
    </row>
    <row r="37" spans="3:36" s="2" customFormat="1" ht="15.95" customHeight="1">
      <c r="M37" s="49"/>
      <c r="N37" s="49"/>
      <c r="O37" s="60" t="s">
        <v>125</v>
      </c>
      <c r="P37" s="49"/>
      <c r="Q37" s="49"/>
      <c r="R37" s="79"/>
      <c r="S37" s="80"/>
      <c r="T37" s="80"/>
      <c r="U37" s="80"/>
      <c r="V37" s="80"/>
      <c r="W37" s="80"/>
      <c r="X37" s="74"/>
      <c r="Y37" s="10"/>
    </row>
    <row r="38" spans="3:36" s="2" customFormat="1" ht="15.95" customHeight="1">
      <c r="M38" s="49"/>
      <c r="N38" s="49"/>
      <c r="O38" s="164" t="s">
        <v>138</v>
      </c>
      <c r="P38" s="49"/>
      <c r="Q38" s="49"/>
      <c r="R38" s="79"/>
      <c r="S38" s="80"/>
      <c r="T38" s="80"/>
      <c r="U38" s="80"/>
      <c r="V38" s="80"/>
      <c r="W38" s="80"/>
      <c r="X38" s="74"/>
      <c r="Y38" s="10"/>
    </row>
    <row r="39" spans="3:36" s="4" customFormat="1" ht="15.95" customHeight="1">
      <c r="M39" s="60"/>
      <c r="N39" s="60"/>
      <c r="O39" s="60" t="s">
        <v>127</v>
      </c>
      <c r="P39" s="60"/>
      <c r="Q39" s="60"/>
      <c r="R39" s="78"/>
      <c r="S39" s="77"/>
      <c r="T39" s="77"/>
      <c r="U39" s="77"/>
      <c r="V39" s="77"/>
      <c r="W39" s="77"/>
      <c r="X39" s="75"/>
      <c r="Y39" s="13"/>
    </row>
    <row r="40" spans="3:36" s="4" customFormat="1" ht="15.95" customHeight="1">
      <c r="M40" s="13"/>
      <c r="N40" s="13"/>
      <c r="O40" s="60" t="s">
        <v>128</v>
      </c>
      <c r="P40" s="13"/>
      <c r="Q40" s="13"/>
      <c r="R40" s="81"/>
      <c r="S40" s="13"/>
      <c r="T40" s="13"/>
      <c r="U40" s="88"/>
      <c r="V40" s="77"/>
      <c r="W40" s="13"/>
      <c r="X40" s="13"/>
      <c r="Y40" s="13"/>
    </row>
    <row r="41" spans="3:36" s="4" customFormat="1" ht="15.95" customHeight="1">
      <c r="J41" s="84"/>
      <c r="K41" s="84"/>
      <c r="L41" s="84"/>
      <c r="M41" s="85"/>
      <c r="N41" s="86"/>
      <c r="O41" s="60" t="s">
        <v>129</v>
      </c>
      <c r="P41" s="48"/>
      <c r="Q41" s="48"/>
      <c r="R41" s="48"/>
      <c r="S41" s="13"/>
      <c r="T41" s="89"/>
      <c r="U41" s="76"/>
      <c r="V41" s="13"/>
      <c r="W41" s="83"/>
      <c r="X41" s="13"/>
      <c r="Y41" s="13"/>
    </row>
    <row r="42" spans="3:36" s="4" customFormat="1" ht="15.95" customHeight="1">
      <c r="K42" s="171"/>
      <c r="L42" s="171"/>
      <c r="M42" s="171"/>
      <c r="N42" s="171"/>
      <c r="O42" s="60" t="s">
        <v>130</v>
      </c>
      <c r="P42" s="81"/>
      <c r="Q42" s="171"/>
      <c r="R42" s="171"/>
      <c r="S42" s="81"/>
      <c r="T42" s="13"/>
      <c r="U42" s="13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2"/>
    </row>
    <row r="43" spans="3:36" s="4" customFormat="1" ht="15.95" customHeight="1">
      <c r="K43" s="106"/>
      <c r="L43" s="106"/>
      <c r="M43" s="106"/>
      <c r="N43" s="106"/>
      <c r="O43" s="60" t="s">
        <v>131</v>
      </c>
      <c r="P43" s="106"/>
      <c r="Q43" s="106"/>
      <c r="R43" s="106"/>
      <c r="S43" s="45"/>
      <c r="T43" s="13"/>
      <c r="U43" s="13"/>
      <c r="V43" s="106"/>
      <c r="W43" s="106"/>
      <c r="X43" s="106"/>
      <c r="Y43" s="106"/>
      <c r="Z43" s="106"/>
      <c r="AA43" s="106"/>
      <c r="AB43" s="106"/>
      <c r="AC43" s="106"/>
      <c r="AD43" s="106"/>
      <c r="AE43" s="108"/>
      <c r="AF43" s="108"/>
      <c r="AG43" s="108"/>
      <c r="AH43" s="108"/>
      <c r="AI43" s="108"/>
      <c r="AJ43" s="108"/>
    </row>
    <row r="44" spans="3:36" s="4" customFormat="1" ht="15.95" customHeight="1">
      <c r="K44" s="106"/>
      <c r="L44" s="106"/>
      <c r="M44" s="106"/>
      <c r="N44" s="106"/>
      <c r="O44" s="60" t="s">
        <v>132</v>
      </c>
      <c r="P44" s="106"/>
      <c r="Q44" s="106"/>
      <c r="R44" s="106"/>
      <c r="S44" s="45"/>
      <c r="T44" s="13"/>
      <c r="U44" s="13"/>
      <c r="V44" s="106"/>
      <c r="W44" s="106"/>
      <c r="X44" s="106"/>
      <c r="Y44" s="106"/>
      <c r="Z44" s="106"/>
      <c r="AA44" s="106"/>
      <c r="AB44" s="106"/>
      <c r="AC44" s="106"/>
      <c r="AD44" s="106"/>
      <c r="AE44" s="108"/>
      <c r="AF44" s="108"/>
      <c r="AG44" s="108"/>
      <c r="AH44" s="108"/>
      <c r="AI44" s="108"/>
      <c r="AJ44" s="108"/>
    </row>
    <row r="45" spans="3:36" s="4" customFormat="1" ht="15.95" customHeight="1">
      <c r="K45" s="106"/>
      <c r="L45" s="106"/>
      <c r="M45" s="106"/>
      <c r="N45" s="106"/>
      <c r="O45" s="60" t="s">
        <v>133</v>
      </c>
      <c r="P45" s="106"/>
      <c r="Q45" s="106"/>
      <c r="R45" s="106"/>
      <c r="S45" s="45"/>
      <c r="T45" s="13"/>
      <c r="U45" s="13"/>
      <c r="V45" s="109"/>
      <c r="W45" s="109"/>
      <c r="X45" s="109"/>
      <c r="Y45" s="109"/>
      <c r="Z45" s="109"/>
      <c r="AA45" s="109"/>
      <c r="AB45" s="109"/>
      <c r="AC45" s="109"/>
      <c r="AD45" s="109"/>
      <c r="AE45" s="110"/>
      <c r="AF45" s="110"/>
      <c r="AG45" s="110"/>
      <c r="AH45" s="110"/>
      <c r="AI45" s="110"/>
      <c r="AJ45" s="110"/>
    </row>
    <row r="46" spans="3:36" s="4" customFormat="1" ht="15.95" customHeight="1">
      <c r="K46" s="106"/>
      <c r="L46" s="106"/>
      <c r="M46" s="106"/>
      <c r="N46" s="106"/>
      <c r="O46" s="60" t="s">
        <v>134</v>
      </c>
      <c r="P46" s="106"/>
      <c r="Q46" s="106"/>
      <c r="R46" s="106"/>
      <c r="S46" s="45"/>
      <c r="T46" s="13"/>
      <c r="U46" s="13"/>
      <c r="V46" s="106"/>
      <c r="W46" s="106"/>
      <c r="X46" s="106"/>
      <c r="Y46" s="106"/>
      <c r="Z46" s="106"/>
      <c r="AA46" s="106"/>
      <c r="AB46" s="106"/>
      <c r="AC46" s="106"/>
      <c r="AD46" s="106"/>
      <c r="AE46" s="108"/>
      <c r="AF46" s="111"/>
      <c r="AG46" s="111"/>
      <c r="AH46" s="111"/>
      <c r="AI46" s="111"/>
      <c r="AJ46" s="108"/>
    </row>
    <row r="47" spans="3:36" s="4" customFormat="1" ht="15.95" customHeight="1">
      <c r="K47" s="106"/>
      <c r="L47" s="106"/>
      <c r="M47" s="106"/>
      <c r="N47" s="106"/>
      <c r="O47" s="106"/>
      <c r="P47" s="106"/>
      <c r="Q47" s="106"/>
      <c r="R47" s="106"/>
      <c r="S47" s="45"/>
      <c r="T47" s="13"/>
      <c r="U47" s="13"/>
      <c r="V47" s="106"/>
      <c r="W47" s="106"/>
      <c r="X47" s="106"/>
      <c r="Y47" s="106"/>
      <c r="Z47" s="106"/>
      <c r="AA47" s="106"/>
      <c r="AB47" s="106"/>
      <c r="AC47" s="106"/>
      <c r="AD47" s="106"/>
      <c r="AE47" s="108"/>
      <c r="AF47" s="111"/>
      <c r="AG47" s="111"/>
      <c r="AH47" s="111"/>
      <c r="AI47" s="111"/>
      <c r="AJ47" s="108"/>
    </row>
    <row r="48" spans="3:36" s="4" customFormat="1" ht="15.95" customHeight="1">
      <c r="K48" s="106"/>
      <c r="L48" s="106"/>
      <c r="M48" s="106"/>
      <c r="N48" s="106"/>
      <c r="O48" s="106"/>
      <c r="P48" s="106"/>
      <c r="Q48" s="106"/>
      <c r="R48" s="106"/>
      <c r="S48" s="45"/>
      <c r="T48" s="13"/>
      <c r="U48" s="13"/>
      <c r="V48" s="106"/>
      <c r="W48" s="106"/>
      <c r="X48" s="106"/>
      <c r="Y48" s="106"/>
      <c r="Z48" s="106"/>
      <c r="AA48" s="106"/>
      <c r="AB48" s="106"/>
      <c r="AC48" s="106"/>
      <c r="AD48" s="106"/>
      <c r="AE48" s="108"/>
      <c r="AF48" s="108"/>
      <c r="AG48" s="108"/>
      <c r="AH48" s="108"/>
      <c r="AI48" s="108"/>
      <c r="AJ48" s="108"/>
    </row>
    <row r="49" spans="11:36" s="4" customFormat="1" ht="15.95" customHeight="1">
      <c r="K49" s="106"/>
      <c r="L49" s="106"/>
      <c r="M49" s="106"/>
      <c r="N49" s="106"/>
      <c r="O49" s="106"/>
      <c r="P49" s="106"/>
      <c r="Q49" s="106"/>
      <c r="R49" s="106"/>
      <c r="S49" s="45"/>
      <c r="T49" s="13"/>
      <c r="U49" s="13"/>
      <c r="V49" s="13"/>
      <c r="W49" s="13"/>
      <c r="X49" s="13"/>
      <c r="Y49" s="13"/>
      <c r="AJ49" s="112"/>
    </row>
    <row r="50" spans="11:36" s="4" customFormat="1" ht="15.95" customHeight="1">
      <c r="K50" s="106"/>
      <c r="L50" s="106"/>
      <c r="M50" s="106"/>
      <c r="N50" s="106"/>
      <c r="O50" s="106"/>
      <c r="P50" s="106"/>
      <c r="Q50" s="106"/>
      <c r="R50" s="106"/>
      <c r="S50" s="45"/>
      <c r="V50" s="13"/>
      <c r="W50" s="13"/>
      <c r="X50" s="13"/>
      <c r="Y50" s="13"/>
    </row>
    <row r="51" spans="11:36" s="4" customFormat="1" ht="15.95" customHeight="1">
      <c r="K51" s="106"/>
      <c r="L51" s="106"/>
      <c r="M51" s="106"/>
      <c r="N51" s="106"/>
      <c r="O51" s="106"/>
      <c r="P51" s="106"/>
      <c r="Q51" s="106"/>
      <c r="R51" s="106"/>
      <c r="S51" s="45"/>
      <c r="V51" s="13"/>
      <c r="W51" s="13"/>
      <c r="X51" s="13"/>
      <c r="Y51" s="13"/>
    </row>
    <row r="52" spans="11:36" s="4" customFormat="1" ht="15.95" customHeight="1">
      <c r="K52" s="106"/>
      <c r="L52" s="106"/>
      <c r="M52" s="106"/>
      <c r="N52" s="106"/>
      <c r="O52" s="106"/>
      <c r="P52" s="106"/>
      <c r="Q52" s="106"/>
      <c r="R52" s="106"/>
      <c r="S52" s="45"/>
    </row>
    <row r="53" spans="11:36" s="4" customFormat="1" ht="15.95" customHeight="1">
      <c r="M53" s="13"/>
      <c r="N53" s="13"/>
      <c r="O53" s="48"/>
      <c r="P53" s="48"/>
      <c r="Q53" s="48"/>
      <c r="R53" s="48"/>
      <c r="S53" s="98"/>
    </row>
    <row r="54" spans="11:36" s="4" customFormat="1" ht="15.95" customHeight="1">
      <c r="M54" s="13"/>
      <c r="N54" s="13"/>
      <c r="O54" s="48"/>
      <c r="P54" s="48"/>
      <c r="Q54" s="48"/>
      <c r="R54" s="48"/>
      <c r="S54" s="13"/>
    </row>
    <row r="55" spans="11:36" s="4" customFormat="1" ht="15.95" customHeight="1">
      <c r="O55" s="43"/>
      <c r="P55" s="43"/>
      <c r="Q55" s="43"/>
      <c r="R55" s="43"/>
    </row>
    <row r="56" spans="11:36" s="4" customFormat="1" ht="15.95" customHeight="1">
      <c r="K56" s="81"/>
      <c r="L56" s="81"/>
      <c r="M56" s="81"/>
      <c r="N56" s="81"/>
      <c r="O56" s="81"/>
      <c r="P56" s="82"/>
      <c r="Q56" s="82"/>
      <c r="R56" s="43"/>
    </row>
    <row r="57" spans="11:36" s="4" customFormat="1" ht="15.95" customHeight="1">
      <c r="K57" s="103"/>
      <c r="L57" s="104"/>
      <c r="M57" s="81"/>
      <c r="N57" s="81"/>
      <c r="O57" s="81"/>
      <c r="P57" s="82"/>
      <c r="Q57" s="82"/>
      <c r="R57" s="43"/>
    </row>
    <row r="58" spans="11:36" s="4" customFormat="1" ht="15.95" customHeight="1">
      <c r="K58" s="81"/>
      <c r="L58" s="81"/>
      <c r="M58" s="81"/>
      <c r="N58" s="81"/>
      <c r="O58" s="81"/>
      <c r="P58" s="82"/>
      <c r="Q58" s="82"/>
      <c r="R58" s="43"/>
    </row>
    <row r="59" spans="11:36" s="4" customFormat="1" ht="15.95" customHeight="1">
      <c r="K59" s="81"/>
      <c r="L59" s="81"/>
      <c r="M59" s="81"/>
      <c r="N59" s="81"/>
      <c r="O59" s="81"/>
      <c r="P59" s="82"/>
      <c r="Q59" s="82"/>
      <c r="R59" s="44"/>
      <c r="U59" s="35"/>
    </row>
    <row r="60" spans="11:36" s="4" customFormat="1" ht="15.95" customHeight="1">
      <c r="K60" s="81"/>
      <c r="L60" s="81"/>
      <c r="M60" s="81"/>
      <c r="N60" s="81"/>
      <c r="O60" s="81"/>
      <c r="P60" s="82"/>
      <c r="Q60" s="82"/>
      <c r="R60" s="44"/>
    </row>
    <row r="61" spans="11:36" s="4" customFormat="1" ht="15.95" customHeight="1">
      <c r="K61" s="81"/>
      <c r="L61" s="81"/>
      <c r="M61" s="81"/>
      <c r="N61" s="81"/>
      <c r="O61" s="81"/>
      <c r="P61" s="82"/>
      <c r="Q61" s="82"/>
      <c r="R61" s="44"/>
    </row>
    <row r="62" spans="11:36" s="4" customFormat="1" ht="15.95" customHeight="1">
      <c r="K62" s="81"/>
      <c r="L62" s="81"/>
      <c r="M62" s="81"/>
      <c r="N62" s="81"/>
      <c r="O62" s="81"/>
      <c r="P62" s="82"/>
      <c r="Q62" s="82"/>
      <c r="R62" s="44"/>
    </row>
    <row r="63" spans="11:36" s="4" customFormat="1" ht="15.95" customHeight="1">
      <c r="K63" s="81"/>
      <c r="L63" s="81"/>
      <c r="M63" s="81"/>
      <c r="N63" s="81"/>
      <c r="O63" s="81"/>
      <c r="P63" s="82"/>
      <c r="Q63" s="82"/>
      <c r="R63" s="44"/>
    </row>
    <row r="64" spans="11:36" s="4" customFormat="1" ht="15.95" customHeight="1">
      <c r="K64" s="81"/>
      <c r="L64" s="81"/>
      <c r="M64" s="81"/>
      <c r="N64" s="81"/>
      <c r="O64" s="81"/>
      <c r="P64" s="82"/>
      <c r="Q64" s="82"/>
      <c r="R64" s="6"/>
    </row>
    <row r="65" spans="11:17" s="4" customFormat="1" ht="15.95" customHeight="1">
      <c r="K65" s="81"/>
      <c r="L65" s="81"/>
      <c r="M65" s="81"/>
      <c r="N65" s="81"/>
      <c r="O65" s="81"/>
      <c r="P65" s="82"/>
      <c r="Q65" s="82"/>
    </row>
    <row r="66" spans="11:17" s="4" customFormat="1" ht="15.95" customHeight="1">
      <c r="K66" s="81"/>
      <c r="L66" s="81"/>
      <c r="M66" s="81"/>
      <c r="N66" s="81"/>
      <c r="O66" s="81"/>
      <c r="P66" s="82"/>
      <c r="Q66" s="82"/>
    </row>
    <row r="67" spans="11:17" s="4" customFormat="1" ht="15.95" customHeight="1">
      <c r="K67" s="81"/>
      <c r="L67" s="81"/>
      <c r="M67" s="81"/>
      <c r="N67" s="81"/>
      <c r="O67" s="81"/>
      <c r="P67" s="82"/>
      <c r="Q67" s="82"/>
    </row>
    <row r="68" spans="11:17" s="4" customFormat="1" ht="15.95" customHeight="1">
      <c r="K68" s="81"/>
      <c r="L68" s="81"/>
      <c r="M68" s="81"/>
      <c r="N68" s="81"/>
      <c r="O68" s="81"/>
      <c r="P68" s="82"/>
      <c r="Q68" s="82"/>
    </row>
    <row r="69" spans="11:17" s="4" customFormat="1" ht="15.95" customHeight="1">
      <c r="K69" s="81"/>
      <c r="L69" s="81"/>
      <c r="M69" s="81"/>
      <c r="N69" s="105"/>
      <c r="O69" s="81"/>
      <c r="P69" s="82"/>
      <c r="Q69" s="82"/>
    </row>
    <row r="70" spans="11:17" s="4" customFormat="1" ht="15.95" customHeight="1">
      <c r="K70" s="82"/>
      <c r="L70" s="82"/>
      <c r="M70" s="82"/>
      <c r="N70" s="82"/>
      <c r="O70" s="82"/>
      <c r="P70" s="82"/>
      <c r="Q70" s="82"/>
    </row>
    <row r="71" spans="11:17" s="4" customFormat="1" ht="15.95" customHeight="1">
      <c r="K71" s="82"/>
      <c r="L71" s="82"/>
      <c r="M71" s="82"/>
      <c r="N71" s="82"/>
      <c r="O71" s="82"/>
      <c r="P71" s="82"/>
      <c r="Q71" s="82"/>
    </row>
    <row r="72" spans="11:17" s="4" customFormat="1" ht="15.95" customHeight="1">
      <c r="K72" s="82"/>
    </row>
    <row r="73" spans="11:17" s="4" customFormat="1" ht="15.95" customHeight="1">
      <c r="N73" s="107"/>
    </row>
    <row r="74" spans="11:17" s="4" customFormat="1" ht="15.95" customHeight="1"/>
    <row r="75" spans="11:17" s="4" customFormat="1" ht="15.95" customHeight="1"/>
    <row r="76" spans="11:17" s="4" customFormat="1" ht="15.95" customHeight="1"/>
    <row r="77" spans="11:17" s="4" customFormat="1" ht="15.95" customHeight="1"/>
    <row r="78" spans="11:17" s="4" customFormat="1" ht="15.95" customHeight="1"/>
    <row r="79" spans="11:17" s="4" customFormat="1" ht="15.95" customHeight="1"/>
    <row r="80" spans="11:17" s="4" customFormat="1" ht="15.95" customHeight="1"/>
    <row r="81" s="4" customFormat="1" ht="15.95" customHeight="1"/>
    <row r="82" s="4" customFormat="1" ht="15.95" customHeight="1"/>
    <row r="83" s="4" customFormat="1" ht="15.95" customHeight="1"/>
    <row r="84" s="4" customFormat="1" ht="15.95" customHeight="1"/>
    <row r="85" s="4" customFormat="1" ht="15.95" customHeight="1"/>
    <row r="86" s="4" customFormat="1" ht="15.95" customHeight="1"/>
    <row r="87" s="4" customFormat="1" ht="15.95" customHeight="1"/>
    <row r="88" s="4" customFormat="1" ht="15.95" customHeight="1"/>
    <row r="89" s="4" customFormat="1" ht="15.95" customHeight="1"/>
    <row r="90" s="4" customFormat="1" ht="15.95" customHeight="1"/>
    <row r="91" s="4" customFormat="1" ht="15.95" customHeight="1"/>
    <row r="92" s="4" customFormat="1" ht="15.95" customHeight="1"/>
    <row r="93" s="4" customFormat="1" ht="15.95" customHeight="1"/>
    <row r="94" s="4" customFormat="1" ht="15.95" customHeight="1"/>
    <row r="95" s="4" customFormat="1" ht="15.95" customHeight="1"/>
    <row r="96" s="4" customFormat="1" ht="15.95" customHeight="1"/>
    <row r="97" s="4" customFormat="1" ht="15.95" customHeight="1"/>
    <row r="98" s="4" customFormat="1" ht="15.95" customHeight="1"/>
    <row r="99" s="4" customFormat="1" ht="15.95" customHeight="1"/>
    <row r="100" s="4" customFormat="1" ht="15.95" customHeight="1"/>
    <row r="101" s="4" customFormat="1" ht="15.95" customHeight="1"/>
    <row r="102" s="4" customFormat="1" ht="15.95" customHeight="1"/>
    <row r="103" s="4" customFormat="1" ht="15.95" customHeight="1"/>
    <row r="104" s="4" customFormat="1" ht="15.95" customHeight="1"/>
    <row r="105" s="4" customFormat="1" ht="15.95" customHeight="1"/>
    <row r="106" s="4" customFormat="1" ht="15.95" customHeight="1"/>
    <row r="107" s="4" customFormat="1" ht="15.95" customHeight="1"/>
    <row r="108" s="4" customFormat="1" ht="15.95" customHeight="1"/>
    <row r="109" s="4" customFormat="1" ht="15.95" customHeight="1"/>
    <row r="110" s="4" customFormat="1" ht="15.95" customHeight="1"/>
    <row r="111" s="4" customFormat="1" ht="15.95" customHeight="1"/>
    <row r="112" s="4" customFormat="1" ht="15.95" customHeight="1"/>
    <row r="113" spans="10:36" s="4" customFormat="1" ht="15.95" customHeight="1"/>
    <row r="114" spans="10:36" s="4" customFormat="1" ht="15.95" customHeight="1"/>
    <row r="115" spans="10:36" s="4" customFormat="1" ht="15.95" customHeight="1"/>
    <row r="116" spans="10:36" s="4" customFormat="1" ht="15.95" customHeight="1"/>
    <row r="117" spans="10:36" s="4" customFormat="1" ht="15.95" customHeight="1"/>
    <row r="118" spans="10:36" s="4" customFormat="1" ht="15.95" customHeight="1"/>
    <row r="119" spans="10:36" s="4" customFormat="1" ht="15.95" customHeight="1"/>
    <row r="120" spans="10:36" s="4" customFormat="1" ht="15.95" customHeight="1"/>
    <row r="121" spans="10:36" s="4" customFormat="1" ht="15.95" customHeight="1">
      <c r="J121" s="13"/>
    </row>
    <row r="122" spans="10:36" s="4" customFormat="1" ht="15.95" customHeight="1">
      <c r="J122" s="13"/>
    </row>
    <row r="123" spans="10:36" s="4" customFormat="1" ht="15.95" customHeight="1">
      <c r="J123" s="13"/>
    </row>
    <row r="124" spans="10:36" s="4" customFormat="1" ht="15.95" customHeight="1">
      <c r="J124" s="13"/>
    </row>
    <row r="125" spans="10:36" ht="15.95" customHeight="1">
      <c r="K125" s="4"/>
      <c r="L125" s="4"/>
      <c r="M125" s="4"/>
      <c r="N125" s="4"/>
      <c r="O125" s="4"/>
      <c r="P125" s="4"/>
      <c r="Q125" s="4"/>
      <c r="R125" s="4"/>
      <c r="S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</row>
    <row r="126" spans="10:36" ht="15.95" customHeight="1">
      <c r="K126" s="4"/>
      <c r="L126" s="4"/>
      <c r="M126" s="4"/>
      <c r="N126" s="4"/>
      <c r="O126" s="4"/>
      <c r="P126" s="4"/>
      <c r="Q126" s="4"/>
      <c r="R126" s="4"/>
      <c r="S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</row>
    <row r="127" spans="10:36" ht="15.95" customHeight="1">
      <c r="K127" s="4"/>
      <c r="L127" s="4"/>
      <c r="M127" s="4"/>
      <c r="N127" s="4"/>
      <c r="O127" s="4"/>
      <c r="P127" s="4"/>
      <c r="Q127" s="4"/>
      <c r="R127" s="4"/>
      <c r="S127" s="4"/>
    </row>
    <row r="128" spans="10:36" ht="15.95" customHeight="1">
      <c r="K128" s="4"/>
      <c r="L128" s="4"/>
      <c r="M128" s="4"/>
      <c r="N128" s="4"/>
      <c r="O128" s="4"/>
      <c r="P128" s="4"/>
      <c r="Q128" s="4"/>
      <c r="R128" s="4"/>
      <c r="S128" s="4"/>
    </row>
    <row r="129" ht="15.95" customHeight="1"/>
    <row r="130" ht="15.95" customHeight="1"/>
  </sheetData>
  <mergeCells count="20">
    <mergeCell ref="A21:J21"/>
    <mergeCell ref="K42:L42"/>
    <mergeCell ref="M42:N42"/>
    <mergeCell ref="Q42:R42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39370078740157483" header="0.31496062992125984" footer="0.31496062992125984"/>
  <pageSetup paperSize="9" scale="32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showGridLines="0" workbookViewId="0">
      <selection activeCell="M22" sqref="M22"/>
    </sheetView>
  </sheetViews>
  <sheetFormatPr defaultRowHeight="12.75"/>
  <cols>
    <col min="13" max="17" width="28.140625" bestFit="1" customWidth="1"/>
  </cols>
  <sheetData>
    <row r="1" spans="1:17">
      <c r="A1" t="s">
        <v>75</v>
      </c>
    </row>
    <row r="3" spans="1:17">
      <c r="A3" t="s">
        <v>73</v>
      </c>
    </row>
    <row r="4" spans="1:17" ht="10.5" customHeight="1">
      <c r="A4" s="184" t="s">
        <v>140</v>
      </c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</row>
    <row r="5" spans="1:17" ht="10.5" customHeight="1"/>
    <row r="6" spans="1:17" ht="10.5" customHeight="1"/>
    <row r="7" spans="1:17">
      <c r="A7" t="s">
        <v>14</v>
      </c>
      <c r="C7" t="s">
        <v>15</v>
      </c>
      <c r="D7" t="s">
        <v>16</v>
      </c>
      <c r="E7" t="s">
        <v>17</v>
      </c>
      <c r="G7" t="s">
        <v>18</v>
      </c>
      <c r="I7" t="s">
        <v>19</v>
      </c>
      <c r="J7" t="s">
        <v>20</v>
      </c>
      <c r="K7" t="s">
        <v>21</v>
      </c>
      <c r="L7" t="s">
        <v>22</v>
      </c>
      <c r="M7" t="s">
        <v>82</v>
      </c>
      <c r="N7" t="s">
        <v>83</v>
      </c>
      <c r="O7" t="s">
        <v>76</v>
      </c>
      <c r="P7" t="s">
        <v>77</v>
      </c>
      <c r="Q7" t="s">
        <v>78</v>
      </c>
    </row>
    <row r="8" spans="1:17">
      <c r="M8" t="s">
        <v>84</v>
      </c>
      <c r="N8" t="s">
        <v>85</v>
      </c>
      <c r="O8" t="s">
        <v>79</v>
      </c>
      <c r="P8" t="s">
        <v>80</v>
      </c>
      <c r="Q8" t="s">
        <v>81</v>
      </c>
    </row>
    <row r="9" spans="1:17">
      <c r="L9" t="s">
        <v>23</v>
      </c>
      <c r="M9" t="s">
        <v>86</v>
      </c>
      <c r="N9" t="s">
        <v>86</v>
      </c>
      <c r="O9" t="s">
        <v>86</v>
      </c>
      <c r="P9" t="s">
        <v>86</v>
      </c>
      <c r="Q9" t="s">
        <v>86</v>
      </c>
    </row>
    <row r="10" spans="1:17">
      <c r="A10" t="s">
        <v>90</v>
      </c>
      <c r="B10" t="s">
        <v>91</v>
      </c>
      <c r="C10" t="s">
        <v>24</v>
      </c>
      <c r="D10" t="s">
        <v>25</v>
      </c>
      <c r="E10" t="s">
        <v>26</v>
      </c>
      <c r="F10" t="s">
        <v>27</v>
      </c>
      <c r="G10" t="s">
        <v>31</v>
      </c>
      <c r="H10" t="s">
        <v>74</v>
      </c>
      <c r="I10" t="s">
        <v>30</v>
      </c>
      <c r="J10" t="s">
        <v>88</v>
      </c>
      <c r="K10" t="s">
        <v>89</v>
      </c>
      <c r="L10" t="s">
        <v>12</v>
      </c>
      <c r="M10" s="185">
        <v>311695200</v>
      </c>
      <c r="N10" s="185">
        <v>0</v>
      </c>
      <c r="O10" s="185">
        <v>311612468.00999999</v>
      </c>
      <c r="P10" s="185">
        <v>311612468.00999999</v>
      </c>
      <c r="Q10" s="185">
        <v>311612468.00999999</v>
      </c>
    </row>
    <row r="11" spans="1:17">
      <c r="A11" t="s">
        <v>90</v>
      </c>
      <c r="B11" t="s">
        <v>91</v>
      </c>
      <c r="C11" t="s">
        <v>24</v>
      </c>
      <c r="D11" t="s">
        <v>25</v>
      </c>
      <c r="E11" t="s">
        <v>26</v>
      </c>
      <c r="F11" t="s">
        <v>27</v>
      </c>
      <c r="G11" t="s">
        <v>31</v>
      </c>
      <c r="H11" t="s">
        <v>74</v>
      </c>
      <c r="I11" t="s">
        <v>30</v>
      </c>
      <c r="J11" t="s">
        <v>110</v>
      </c>
      <c r="K11" t="s">
        <v>87</v>
      </c>
      <c r="L11" t="s">
        <v>12</v>
      </c>
      <c r="M11" s="185">
        <v>1746110166</v>
      </c>
      <c r="N11" s="185">
        <v>0</v>
      </c>
      <c r="O11" s="185">
        <v>1745238424.72</v>
      </c>
      <c r="P11" s="185">
        <v>1745238424.72</v>
      </c>
      <c r="Q11" s="185">
        <v>1745238424.72</v>
      </c>
    </row>
    <row r="12" spans="1:17">
      <c r="A12" t="s">
        <v>113</v>
      </c>
      <c r="B12" t="s">
        <v>114</v>
      </c>
      <c r="C12" t="s">
        <v>24</v>
      </c>
      <c r="D12" t="s">
        <v>25</v>
      </c>
      <c r="E12" t="s">
        <v>26</v>
      </c>
      <c r="F12" t="s">
        <v>27</v>
      </c>
      <c r="G12" t="s">
        <v>31</v>
      </c>
      <c r="H12" t="s">
        <v>74</v>
      </c>
      <c r="I12" t="s">
        <v>30</v>
      </c>
      <c r="J12" t="s">
        <v>115</v>
      </c>
      <c r="K12" t="s">
        <v>116</v>
      </c>
      <c r="L12" t="s">
        <v>12</v>
      </c>
      <c r="M12" s="185">
        <v>428470</v>
      </c>
      <c r="N12" s="185">
        <v>0</v>
      </c>
      <c r="O12" s="185">
        <v>428464.87</v>
      </c>
      <c r="P12" s="185">
        <v>428464.87</v>
      </c>
      <c r="Q12" s="185">
        <v>428464.87</v>
      </c>
    </row>
    <row r="13" spans="1:17">
      <c r="A13" t="s">
        <v>32</v>
      </c>
      <c r="B13" t="s">
        <v>33</v>
      </c>
      <c r="C13" t="s">
        <v>24</v>
      </c>
      <c r="D13" t="s">
        <v>25</v>
      </c>
      <c r="E13" t="s">
        <v>26</v>
      </c>
      <c r="F13" t="s">
        <v>27</v>
      </c>
      <c r="G13" t="s">
        <v>31</v>
      </c>
      <c r="H13" t="s">
        <v>74</v>
      </c>
      <c r="I13" t="s">
        <v>30</v>
      </c>
      <c r="J13" t="s">
        <v>110</v>
      </c>
      <c r="K13" t="s">
        <v>87</v>
      </c>
      <c r="L13" t="s">
        <v>12</v>
      </c>
      <c r="M13" s="185">
        <v>363522034</v>
      </c>
      <c r="N13" s="185">
        <v>0</v>
      </c>
      <c r="O13" s="185">
        <v>363158237.24000001</v>
      </c>
      <c r="P13" s="185">
        <v>363158237.24000001</v>
      </c>
      <c r="Q13" s="185">
        <v>363158237.24000001</v>
      </c>
    </row>
    <row r="14" spans="1:17">
      <c r="A14" t="s">
        <v>34</v>
      </c>
      <c r="B14" t="s">
        <v>35</v>
      </c>
      <c r="C14" t="s">
        <v>24</v>
      </c>
      <c r="D14" t="s">
        <v>25</v>
      </c>
      <c r="E14" t="s">
        <v>26</v>
      </c>
      <c r="F14" t="s">
        <v>27</v>
      </c>
      <c r="G14" t="s">
        <v>117</v>
      </c>
      <c r="H14" t="s">
        <v>118</v>
      </c>
      <c r="I14" t="s">
        <v>13</v>
      </c>
      <c r="J14" t="s">
        <v>88</v>
      </c>
      <c r="K14" t="s">
        <v>89</v>
      </c>
      <c r="L14" t="s">
        <v>119</v>
      </c>
      <c r="M14" s="185">
        <v>125897696</v>
      </c>
      <c r="N14" s="185">
        <v>125897696</v>
      </c>
      <c r="O14" s="185">
        <v>125897695.36</v>
      </c>
      <c r="P14" s="185">
        <v>125897695.36</v>
      </c>
      <c r="Q14" s="185">
        <v>125897695.36</v>
      </c>
    </row>
    <row r="15" spans="1:17">
      <c r="A15" t="s">
        <v>34</v>
      </c>
      <c r="B15" t="s">
        <v>35</v>
      </c>
      <c r="C15" t="s">
        <v>24</v>
      </c>
      <c r="D15" t="s">
        <v>25</v>
      </c>
      <c r="E15" t="s">
        <v>26</v>
      </c>
      <c r="F15" t="s">
        <v>27</v>
      </c>
      <c r="G15" t="s">
        <v>117</v>
      </c>
      <c r="H15" t="s">
        <v>118</v>
      </c>
      <c r="I15" t="s">
        <v>13</v>
      </c>
      <c r="J15" t="s">
        <v>88</v>
      </c>
      <c r="K15" t="s">
        <v>89</v>
      </c>
      <c r="L15" t="s">
        <v>12</v>
      </c>
      <c r="M15" s="185">
        <v>1323343068</v>
      </c>
      <c r="N15" s="185">
        <v>1323343068</v>
      </c>
      <c r="O15" s="185">
        <v>1321339904.49</v>
      </c>
      <c r="P15" s="185">
        <v>1321339904.49</v>
      </c>
      <c r="Q15" s="185">
        <v>1321339904.49</v>
      </c>
    </row>
    <row r="16" spans="1:17">
      <c r="A16" t="s">
        <v>34</v>
      </c>
      <c r="B16" t="s">
        <v>35</v>
      </c>
      <c r="C16" t="s">
        <v>24</v>
      </c>
      <c r="D16" t="s">
        <v>25</v>
      </c>
      <c r="E16" t="s">
        <v>26</v>
      </c>
      <c r="F16" t="s">
        <v>27</v>
      </c>
      <c r="G16" t="s">
        <v>28</v>
      </c>
      <c r="H16" t="s">
        <v>29</v>
      </c>
      <c r="I16" t="s">
        <v>13</v>
      </c>
      <c r="J16" t="s">
        <v>88</v>
      </c>
      <c r="K16" t="s">
        <v>89</v>
      </c>
      <c r="L16" t="s">
        <v>13</v>
      </c>
      <c r="M16" s="185">
        <v>9594475</v>
      </c>
      <c r="N16" s="185">
        <v>0</v>
      </c>
      <c r="O16" s="185">
        <v>9594468.3399999999</v>
      </c>
      <c r="P16" s="185">
        <v>9594468.3399999999</v>
      </c>
      <c r="Q16" s="185">
        <v>9594468.3399999999</v>
      </c>
    </row>
    <row r="17" spans="1:17">
      <c r="A17" t="s">
        <v>34</v>
      </c>
      <c r="B17" t="s">
        <v>35</v>
      </c>
      <c r="C17" t="s">
        <v>24</v>
      </c>
      <c r="D17" t="s">
        <v>25</v>
      </c>
      <c r="E17" t="s">
        <v>26</v>
      </c>
      <c r="F17" t="s">
        <v>27</v>
      </c>
      <c r="G17" t="s">
        <v>31</v>
      </c>
      <c r="H17" t="s">
        <v>74</v>
      </c>
      <c r="I17" t="s">
        <v>13</v>
      </c>
      <c r="J17" t="s">
        <v>88</v>
      </c>
      <c r="K17" t="s">
        <v>89</v>
      </c>
      <c r="L17" t="s">
        <v>119</v>
      </c>
      <c r="M17" s="185">
        <v>579456</v>
      </c>
      <c r="N17" s="185">
        <v>0</v>
      </c>
      <c r="O17" s="185">
        <v>579455.74</v>
      </c>
      <c r="P17" s="185">
        <v>579455.74</v>
      </c>
      <c r="Q17" s="185">
        <v>579455.74</v>
      </c>
    </row>
    <row r="18" spans="1:17">
      <c r="A18" t="s">
        <v>34</v>
      </c>
      <c r="B18" t="s">
        <v>35</v>
      </c>
      <c r="C18" t="s">
        <v>24</v>
      </c>
      <c r="D18" t="s">
        <v>25</v>
      </c>
      <c r="E18" t="s">
        <v>26</v>
      </c>
      <c r="F18" t="s">
        <v>27</v>
      </c>
      <c r="G18" t="s">
        <v>31</v>
      </c>
      <c r="H18" t="s">
        <v>74</v>
      </c>
      <c r="I18" t="s">
        <v>13</v>
      </c>
      <c r="J18" t="s">
        <v>88</v>
      </c>
      <c r="K18" t="s">
        <v>89</v>
      </c>
      <c r="L18" t="s">
        <v>12</v>
      </c>
      <c r="M18" s="185">
        <v>632005743</v>
      </c>
      <c r="N18" s="185">
        <v>0</v>
      </c>
      <c r="O18" s="185">
        <v>631263940.02999997</v>
      </c>
      <c r="P18" s="185">
        <v>631263940.02999997</v>
      </c>
      <c r="Q18" s="185">
        <v>631263940.02999997</v>
      </c>
    </row>
    <row r="19" spans="1:17">
      <c r="A19" t="s">
        <v>34</v>
      </c>
      <c r="B19" t="s">
        <v>35</v>
      </c>
      <c r="C19" t="s">
        <v>24</v>
      </c>
      <c r="D19" t="s">
        <v>25</v>
      </c>
      <c r="E19" t="s">
        <v>26</v>
      </c>
      <c r="F19" t="s">
        <v>27</v>
      </c>
      <c r="G19" t="s">
        <v>31</v>
      </c>
      <c r="H19" t="s">
        <v>74</v>
      </c>
      <c r="I19" t="s">
        <v>13</v>
      </c>
      <c r="J19" t="s">
        <v>88</v>
      </c>
      <c r="K19" t="s">
        <v>89</v>
      </c>
      <c r="L19" t="s">
        <v>13</v>
      </c>
      <c r="M19" s="185">
        <v>89298036</v>
      </c>
      <c r="N19" s="185">
        <v>0</v>
      </c>
      <c r="O19" s="185">
        <v>89298032.019999996</v>
      </c>
      <c r="P19" s="185">
        <v>89298032.019999996</v>
      </c>
      <c r="Q19" s="185">
        <v>89298032.019999996</v>
      </c>
    </row>
    <row r="20" spans="1:17">
      <c r="A20" t="s">
        <v>34</v>
      </c>
      <c r="B20" t="s">
        <v>35</v>
      </c>
      <c r="C20" t="s">
        <v>24</v>
      </c>
      <c r="D20" t="s">
        <v>25</v>
      </c>
      <c r="E20" t="s">
        <v>26</v>
      </c>
      <c r="F20" t="s">
        <v>27</v>
      </c>
      <c r="G20" t="s">
        <v>120</v>
      </c>
      <c r="H20" t="s">
        <v>121</v>
      </c>
      <c r="I20" t="s">
        <v>13</v>
      </c>
      <c r="J20" t="s">
        <v>88</v>
      </c>
      <c r="K20" t="s">
        <v>89</v>
      </c>
      <c r="L20" t="s">
        <v>12</v>
      </c>
      <c r="M20" s="185">
        <v>1674516</v>
      </c>
      <c r="N20" s="185">
        <v>1674516</v>
      </c>
      <c r="O20" s="185">
        <v>1674515.73</v>
      </c>
      <c r="P20" s="185">
        <v>1674515.73</v>
      </c>
      <c r="Q20" s="185">
        <v>1674515.73</v>
      </c>
    </row>
    <row r="22" spans="1:17">
      <c r="M22" s="186">
        <f>SUM(M10:M21)</f>
        <v>4604148860</v>
      </c>
      <c r="N22" s="186">
        <f>SUM(N10:N21)</f>
        <v>1450915280</v>
      </c>
      <c r="O22" s="186">
        <f>SUM(O10:O21)</f>
        <v>4600085606.5500002</v>
      </c>
      <c r="P22" s="186">
        <f>SUM(P10:P21)</f>
        <v>4600085606.5500002</v>
      </c>
      <c r="Q22" s="186">
        <f>SUM(Q10:Q21)</f>
        <v>4600085606.5500002</v>
      </c>
    </row>
  </sheetData>
  <mergeCells count="1">
    <mergeCell ref="A4:Q4"/>
  </mergeCells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29"/>
  <sheetViews>
    <sheetView showGridLines="0" view="pageBreakPreview" zoomScale="80" zoomScaleNormal="100" zoomScaleSheetLayoutView="80" workbookViewId="0">
      <selection activeCell="M21" sqref="M21"/>
    </sheetView>
  </sheetViews>
  <sheetFormatPr defaultRowHeight="25.5" customHeight="1"/>
  <cols>
    <col min="1" max="1" width="17.7109375" style="13" customWidth="1"/>
    <col min="2" max="2" width="35.7109375" style="13" customWidth="1"/>
    <col min="3" max="4" width="15.7109375" style="13" customWidth="1"/>
    <col min="5" max="6" width="55.7109375" style="13" customWidth="1"/>
    <col min="7" max="8" width="8.7109375" style="13" customWidth="1"/>
    <col min="9" max="9" width="35.7109375" style="13" customWidth="1"/>
    <col min="10" max="10" width="8.7109375" style="13" customWidth="1"/>
    <col min="11" max="11" width="14.7109375" style="13" bestFit="1" customWidth="1"/>
    <col min="12" max="12" width="11.28515625" style="13" bestFit="1" customWidth="1"/>
    <col min="13" max="13" width="12.42578125" style="13" bestFit="1" customWidth="1"/>
    <col min="14" max="14" width="14.85546875" style="13" bestFit="1" customWidth="1"/>
    <col min="15" max="15" width="15.42578125" style="13" bestFit="1" customWidth="1"/>
    <col min="16" max="19" width="17.28515625" style="13" customWidth="1"/>
    <col min="20" max="20" width="8.7109375" style="13" customWidth="1"/>
    <col min="21" max="21" width="17.28515625" style="13" customWidth="1"/>
    <col min="22" max="22" width="8.7109375" style="13" customWidth="1"/>
    <col min="23" max="23" width="17.28515625" style="13" customWidth="1"/>
    <col min="24" max="24" width="8.7109375" style="13" customWidth="1"/>
    <col min="25" max="30" width="9.140625" style="13"/>
    <col min="31" max="31" width="9.85546875" style="13" bestFit="1" customWidth="1"/>
    <col min="32" max="32" width="12.28515625" style="13" customWidth="1"/>
    <col min="33" max="33" width="9.28515625" style="13" bestFit="1" customWidth="1"/>
    <col min="34" max="35" width="11.7109375" style="13" bestFit="1" customWidth="1"/>
    <col min="36" max="36" width="12.42578125" style="13" bestFit="1" customWidth="1"/>
    <col min="37" max="16384" width="9.140625" style="13"/>
  </cols>
  <sheetData>
    <row r="1" spans="1:24" ht="12.75">
      <c r="A1" s="9" t="s">
        <v>36</v>
      </c>
      <c r="B1" s="9"/>
      <c r="C1" s="9"/>
      <c r="D1" s="9"/>
      <c r="E1" s="10"/>
      <c r="F1" s="10"/>
      <c r="G1" s="10"/>
      <c r="H1" s="11"/>
      <c r="I1" s="11"/>
      <c r="J1" s="11"/>
      <c r="K1" s="10"/>
      <c r="L1" s="10"/>
      <c r="M1" s="10"/>
      <c r="N1" s="10"/>
      <c r="O1" s="10"/>
      <c r="P1" s="10"/>
      <c r="Q1" s="10"/>
      <c r="R1" s="10"/>
      <c r="S1" s="10"/>
      <c r="T1" s="10"/>
      <c r="U1" s="12"/>
      <c r="V1" s="10"/>
      <c r="W1" s="12"/>
      <c r="X1" s="10"/>
    </row>
    <row r="2" spans="1:24" ht="12.75">
      <c r="A2" s="9" t="s">
        <v>37</v>
      </c>
      <c r="B2" s="9" t="s">
        <v>71</v>
      </c>
      <c r="C2" s="9"/>
      <c r="D2" s="9"/>
      <c r="E2" s="10"/>
      <c r="F2" s="10"/>
      <c r="G2" s="10"/>
      <c r="H2" s="11"/>
      <c r="I2" s="11"/>
      <c r="J2" s="11"/>
      <c r="K2" s="10"/>
      <c r="L2" s="10"/>
      <c r="M2" s="10"/>
      <c r="N2" s="10"/>
      <c r="O2" s="10"/>
      <c r="P2" s="10"/>
      <c r="Q2" s="10"/>
      <c r="R2" s="10"/>
      <c r="S2" s="10"/>
      <c r="T2" s="10"/>
      <c r="U2" s="12"/>
      <c r="V2" s="10"/>
      <c r="W2" s="12"/>
      <c r="X2" s="10"/>
    </row>
    <row r="3" spans="1:24" ht="12.75">
      <c r="A3" s="9" t="s">
        <v>38</v>
      </c>
      <c r="B3" s="14" t="s">
        <v>72</v>
      </c>
      <c r="C3" s="14"/>
      <c r="D3" s="14"/>
      <c r="E3" s="10"/>
      <c r="F3" s="10"/>
      <c r="G3" s="10"/>
      <c r="H3" s="11"/>
      <c r="I3" s="11"/>
      <c r="J3" s="11"/>
      <c r="K3" s="10"/>
      <c r="L3" s="10"/>
      <c r="M3" s="10"/>
      <c r="N3" s="10"/>
      <c r="O3" s="10"/>
      <c r="P3" s="10"/>
      <c r="Q3" s="10"/>
      <c r="R3" s="10"/>
      <c r="S3" s="10"/>
      <c r="T3" s="10"/>
      <c r="U3" s="12"/>
      <c r="V3" s="10"/>
      <c r="W3" s="12"/>
      <c r="X3" s="10"/>
    </row>
    <row r="4" spans="1:24" ht="12.75">
      <c r="A4" s="13" t="s">
        <v>39</v>
      </c>
      <c r="B4" s="15">
        <v>45323</v>
      </c>
      <c r="C4" s="16"/>
      <c r="E4" s="10"/>
      <c r="F4" s="10"/>
      <c r="G4" s="10"/>
      <c r="H4" s="11"/>
      <c r="I4" s="11"/>
      <c r="J4" s="11"/>
      <c r="K4" s="10"/>
      <c r="L4" s="10"/>
      <c r="M4" s="10"/>
      <c r="N4" s="10"/>
      <c r="O4" s="10"/>
      <c r="P4" s="10"/>
      <c r="Q4" s="10"/>
      <c r="R4" s="10"/>
      <c r="S4" s="10"/>
      <c r="T4" s="10"/>
      <c r="U4" s="12"/>
      <c r="V4" s="10"/>
      <c r="W4" s="12"/>
      <c r="X4" s="10"/>
    </row>
    <row r="5" spans="1:24" ht="12.75">
      <c r="A5" s="178" t="s">
        <v>40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</row>
    <row r="6" spans="1:24" ht="13.5" thickBot="1">
      <c r="A6" s="10"/>
      <c r="B6" s="10"/>
      <c r="C6" s="10"/>
      <c r="D6" s="10"/>
      <c r="E6" s="10"/>
      <c r="F6" s="10"/>
      <c r="G6" s="10"/>
      <c r="H6" s="11"/>
      <c r="I6" s="11"/>
      <c r="J6" s="11"/>
      <c r="K6" s="10"/>
      <c r="L6" s="10"/>
      <c r="M6" s="10"/>
      <c r="N6" s="10"/>
      <c r="O6" s="10"/>
      <c r="P6" s="10"/>
      <c r="Q6" s="10"/>
      <c r="R6" s="10"/>
      <c r="S6" s="10"/>
      <c r="T6" s="10"/>
      <c r="U6" s="12"/>
      <c r="V6" s="10"/>
      <c r="W6" s="12"/>
      <c r="X6" s="10"/>
    </row>
    <row r="7" spans="1:24" ht="28.5" customHeight="1" thickBot="1">
      <c r="A7" s="179" t="s">
        <v>41</v>
      </c>
      <c r="B7" s="180"/>
      <c r="C7" s="180"/>
      <c r="D7" s="180"/>
      <c r="E7" s="180"/>
      <c r="F7" s="180"/>
      <c r="G7" s="180"/>
      <c r="H7" s="180"/>
      <c r="I7" s="180"/>
      <c r="J7" s="181"/>
      <c r="K7" s="182" t="s">
        <v>3</v>
      </c>
      <c r="L7" s="168" t="s">
        <v>42</v>
      </c>
      <c r="M7" s="170"/>
      <c r="N7" s="182" t="s">
        <v>43</v>
      </c>
      <c r="O7" s="182" t="s">
        <v>44</v>
      </c>
      <c r="P7" s="179" t="s">
        <v>45</v>
      </c>
      <c r="Q7" s="181"/>
      <c r="R7" s="182" t="s">
        <v>6</v>
      </c>
      <c r="S7" s="179" t="s">
        <v>46</v>
      </c>
      <c r="T7" s="180"/>
      <c r="U7" s="180"/>
      <c r="V7" s="180"/>
      <c r="W7" s="180"/>
      <c r="X7" s="181"/>
    </row>
    <row r="8" spans="1:24" ht="28.5" customHeight="1">
      <c r="A8" s="174" t="s">
        <v>14</v>
      </c>
      <c r="B8" s="175"/>
      <c r="C8" s="172" t="s">
        <v>47</v>
      </c>
      <c r="D8" s="172" t="s">
        <v>48</v>
      </c>
      <c r="E8" s="174" t="s">
        <v>49</v>
      </c>
      <c r="F8" s="175"/>
      <c r="G8" s="172" t="s">
        <v>0</v>
      </c>
      <c r="H8" s="176" t="s">
        <v>2</v>
      </c>
      <c r="I8" s="177"/>
      <c r="J8" s="172" t="s">
        <v>1</v>
      </c>
      <c r="K8" s="183"/>
      <c r="L8" s="113" t="s">
        <v>50</v>
      </c>
      <c r="M8" s="113" t="s">
        <v>51</v>
      </c>
      <c r="N8" s="183"/>
      <c r="O8" s="183"/>
      <c r="P8" s="17" t="s">
        <v>4</v>
      </c>
      <c r="Q8" s="17" t="s">
        <v>5</v>
      </c>
      <c r="R8" s="183"/>
      <c r="S8" s="114" t="s">
        <v>7</v>
      </c>
      <c r="T8" s="18" t="s">
        <v>8</v>
      </c>
      <c r="U8" s="114" t="s">
        <v>9</v>
      </c>
      <c r="V8" s="19" t="s">
        <v>8</v>
      </c>
      <c r="W8" s="20" t="s">
        <v>10</v>
      </c>
      <c r="X8" s="19" t="s">
        <v>8</v>
      </c>
    </row>
    <row r="9" spans="1:24" ht="28.5" customHeight="1" thickBot="1">
      <c r="A9" s="115" t="s">
        <v>52</v>
      </c>
      <c r="B9" s="115" t="s">
        <v>53</v>
      </c>
      <c r="C9" s="173"/>
      <c r="D9" s="173"/>
      <c r="E9" s="21" t="s">
        <v>54</v>
      </c>
      <c r="F9" s="21" t="s">
        <v>55</v>
      </c>
      <c r="G9" s="173"/>
      <c r="H9" s="21" t="s">
        <v>52</v>
      </c>
      <c r="I9" s="21" t="s">
        <v>53</v>
      </c>
      <c r="J9" s="173"/>
      <c r="K9" s="115" t="s">
        <v>56</v>
      </c>
      <c r="L9" s="21" t="s">
        <v>57</v>
      </c>
      <c r="M9" s="21" t="s">
        <v>58</v>
      </c>
      <c r="N9" s="21" t="s">
        <v>59</v>
      </c>
      <c r="O9" s="21" t="s">
        <v>60</v>
      </c>
      <c r="P9" s="21" t="s">
        <v>11</v>
      </c>
      <c r="Q9" s="21" t="s">
        <v>61</v>
      </c>
      <c r="R9" s="115" t="s">
        <v>62</v>
      </c>
      <c r="S9" s="22" t="s">
        <v>63</v>
      </c>
      <c r="T9" s="23" t="s">
        <v>64</v>
      </c>
      <c r="U9" s="22" t="s">
        <v>65</v>
      </c>
      <c r="V9" s="23" t="s">
        <v>66</v>
      </c>
      <c r="W9" s="24" t="s">
        <v>67</v>
      </c>
      <c r="X9" s="23" t="s">
        <v>68</v>
      </c>
    </row>
    <row r="10" spans="1:24" s="30" customFormat="1" ht="28.5" customHeight="1">
      <c r="A10" s="25" t="str">
        <f>'Access-Fev'!A10</f>
        <v>33904</v>
      </c>
      <c r="B10" s="25" t="str">
        <f>'Access-Fev'!B10</f>
        <v>FUNDO DO REGIME GERAL DA PREVIDENCIA SOCIAL</v>
      </c>
      <c r="C10" s="25" t="str">
        <f>CONCATENATE('Access-Fev'!C10,".",'Access-Fev'!D10)</f>
        <v>28.846</v>
      </c>
      <c r="D10" s="25" t="str">
        <f>CONCATENATE('Access-Fev'!E10,".",'Access-Fev'!G10)</f>
        <v>0901.0625</v>
      </c>
      <c r="E10" s="26" t="str">
        <f>'Access-Fev'!F10</f>
        <v>OPERACOES ESPECIAIS: CUMPRIMENTO DE SENTENCAS JUDICIAIS</v>
      </c>
      <c r="F10" s="27" t="str">
        <f>'Access-Fev'!H10</f>
        <v>SENTENCAS JUDICIAIS TRANSITADAS EM JULGADO DE PEQUENO VALOR</v>
      </c>
      <c r="G10" s="25" t="str">
        <f>'Access-Fev'!I10</f>
        <v>2</v>
      </c>
      <c r="H10" s="25" t="str">
        <f>'Access-Fev'!J10</f>
        <v>1001</v>
      </c>
      <c r="I10" s="26" t="str">
        <f>'Access-Fev'!K10</f>
        <v>RECURSOS LIVRES DA SEGURIDADE SOCIAL</v>
      </c>
      <c r="J10" s="25" t="str">
        <f>'Access-Fev'!L10</f>
        <v>3</v>
      </c>
      <c r="K10" s="28"/>
      <c r="L10" s="28"/>
      <c r="M10" s="28"/>
      <c r="N10" s="29">
        <f t="shared" ref="N10" si="0">K10+L10-M10</f>
        <v>0</v>
      </c>
      <c r="O10" s="28">
        <v>0</v>
      </c>
      <c r="P10" s="36">
        <f>IF('Access-Fev'!N10=0,'Access-Fev'!M10,0)</f>
        <v>148584951</v>
      </c>
      <c r="Q10" s="36">
        <f>IF('Access-Fev'!N10&gt;0,'Access-Fev'!N10-('Access-Fev'!N10-'Access-Fev'!M10),0)</f>
        <v>0</v>
      </c>
      <c r="R10" s="36">
        <f>N10-O10+P10+Q10</f>
        <v>148584951</v>
      </c>
      <c r="S10" s="36">
        <f>'Access-Fev'!O10</f>
        <v>148363763.11000001</v>
      </c>
      <c r="T10" s="37">
        <f t="shared" ref="T10:T20" si="1">IF(R10&gt;0,S10/R10,0)</f>
        <v>0.99851137084535579</v>
      </c>
      <c r="U10" s="36">
        <f>'Access-Fev'!P10</f>
        <v>148363763.11000001</v>
      </c>
      <c r="V10" s="37">
        <f t="shared" ref="V10:V20" si="2">IF(R10&gt;0,U10/R10,0)</f>
        <v>0.99851137084535579</v>
      </c>
      <c r="W10" s="36">
        <f>'Access-Fev'!Q10</f>
        <v>148363763.11000001</v>
      </c>
      <c r="X10" s="37">
        <f t="shared" ref="X10:X20" si="3">IF(R10&gt;0,W10/R10,0)</f>
        <v>0.99851137084535579</v>
      </c>
    </row>
    <row r="11" spans="1:24" s="30" customFormat="1" ht="28.5" customHeight="1">
      <c r="A11" s="25" t="str">
        <f>'Access-Fev'!A11</f>
        <v>40901</v>
      </c>
      <c r="B11" s="25" t="str">
        <f>'Access-Fev'!B11</f>
        <v>FUNDO DE AMPARO AO TRABALHADOR - FAT</v>
      </c>
      <c r="C11" s="25" t="str">
        <f>CONCATENATE('Access-Fev'!C11,".",'Access-Fev'!D11)</f>
        <v>28.846</v>
      </c>
      <c r="D11" s="25" t="str">
        <f>CONCATENATE('Access-Fev'!E11,".",'Access-Fev'!G11)</f>
        <v>0901.0625</v>
      </c>
      <c r="E11" s="26" t="str">
        <f>'Access-Fev'!F11</f>
        <v>OPERACOES ESPECIAIS: CUMPRIMENTO DE SENTENCAS JUDICIAIS</v>
      </c>
      <c r="F11" s="27" t="str">
        <f>'Access-Fev'!H11</f>
        <v>SENTENCAS JUDICIAIS TRANSITADAS EM JULGADO DE PEQUENO VALOR</v>
      </c>
      <c r="G11" s="25" t="str">
        <f>'Access-Fev'!I11</f>
        <v>2</v>
      </c>
      <c r="H11" s="25" t="str">
        <f>'Access-Fev'!J11</f>
        <v>1049</v>
      </c>
      <c r="I11" s="26" t="str">
        <f>'Access-Fev'!K11</f>
        <v>REC.PROP.UO PARA APLIC. EM SEGURIDADE SOCIAL</v>
      </c>
      <c r="J11" s="25" t="str">
        <f>'Access-Fev'!L11</f>
        <v>3</v>
      </c>
      <c r="K11" s="28"/>
      <c r="L11" s="28"/>
      <c r="M11" s="28"/>
      <c r="N11" s="29">
        <f t="shared" ref="N11:N17" si="4">K11+L11-M11</f>
        <v>0</v>
      </c>
      <c r="O11" s="28">
        <v>0</v>
      </c>
      <c r="P11" s="36">
        <f>IF('Access-Fev'!N11=0,'Access-Fev'!M11,0)</f>
        <v>11873</v>
      </c>
      <c r="Q11" s="36">
        <f>IF('Access-Fev'!N11&gt;0,'Access-Fev'!N11-('Access-Fev'!N11-'Access-Fev'!M11),0)</f>
        <v>0</v>
      </c>
      <c r="R11" s="36">
        <f t="shared" ref="R11:R17" si="5">N11-O11+P11+Q11</f>
        <v>11873</v>
      </c>
      <c r="S11" s="36">
        <f>'Access-Fev'!O11</f>
        <v>11872.24</v>
      </c>
      <c r="T11" s="37">
        <f t="shared" ref="T11:T17" si="6">IF(R11&gt;0,S11/R11,0)</f>
        <v>0.99993598921923688</v>
      </c>
      <c r="U11" s="36">
        <f>'Access-Fev'!P11</f>
        <v>11872.24</v>
      </c>
      <c r="V11" s="37">
        <f t="shared" ref="V11:V17" si="7">IF(R11&gt;0,U11/R11,0)</f>
        <v>0.99993598921923688</v>
      </c>
      <c r="W11" s="36">
        <f>'Access-Fev'!Q11</f>
        <v>11872.24</v>
      </c>
      <c r="X11" s="37">
        <f t="shared" ref="X11:X17" si="8">IF(R11&gt;0,W11/R11,0)</f>
        <v>0.99993598921923688</v>
      </c>
    </row>
    <row r="12" spans="1:24" s="30" customFormat="1" ht="28.5" customHeight="1">
      <c r="A12" s="25" t="str">
        <f>'Access-Fev'!A12</f>
        <v>55901</v>
      </c>
      <c r="B12" s="25" t="str">
        <f>'Access-Fev'!B12</f>
        <v>FUNDO NACIONAL DE ASSISTENCIA SOCIAL</v>
      </c>
      <c r="C12" s="25" t="str">
        <f>CONCATENATE('Access-Fev'!C12,".",'Access-Fev'!D12)</f>
        <v>28.846</v>
      </c>
      <c r="D12" s="25" t="str">
        <f>CONCATENATE('Access-Fev'!E12,".",'Access-Fev'!G12)</f>
        <v>0901.0625</v>
      </c>
      <c r="E12" s="26" t="str">
        <f>'Access-Fev'!F12</f>
        <v>OPERACOES ESPECIAIS: CUMPRIMENTO DE SENTENCAS JUDICIAIS</v>
      </c>
      <c r="F12" s="27" t="str">
        <f>'Access-Fev'!H12</f>
        <v>SENTENCAS JUDICIAIS TRANSITADAS EM JULGADO DE PEQUENO VALOR</v>
      </c>
      <c r="G12" s="25" t="str">
        <f>'Access-Fev'!I12</f>
        <v>2</v>
      </c>
      <c r="H12" s="25" t="str">
        <f>'Access-Fev'!J12</f>
        <v>1001</v>
      </c>
      <c r="I12" s="26" t="str">
        <f>'Access-Fev'!K12</f>
        <v>RECURSOS LIVRES DA SEGURIDADE SOCIAL</v>
      </c>
      <c r="J12" s="25" t="str">
        <f>'Access-Fev'!L12</f>
        <v>3</v>
      </c>
      <c r="K12" s="28"/>
      <c r="L12" s="28"/>
      <c r="M12" s="28"/>
      <c r="N12" s="29">
        <f t="shared" si="4"/>
        <v>0</v>
      </c>
      <c r="O12" s="28">
        <v>0</v>
      </c>
      <c r="P12" s="36">
        <f>IF('Access-Fev'!N12=0,'Access-Fev'!M12,0)</f>
        <v>22305109</v>
      </c>
      <c r="Q12" s="36">
        <f>IF('Access-Fev'!N12&gt;0,'Access-Fev'!N12-('Access-Fev'!N12-'Access-Fev'!M12),0)</f>
        <v>0</v>
      </c>
      <c r="R12" s="36">
        <f t="shared" si="5"/>
        <v>22305109</v>
      </c>
      <c r="S12" s="36">
        <f>'Access-Fev'!O12</f>
        <v>22305107.190000001</v>
      </c>
      <c r="T12" s="37">
        <f t="shared" si="6"/>
        <v>0.99999991885267192</v>
      </c>
      <c r="U12" s="36">
        <f>'Access-Fev'!P12</f>
        <v>22305107.190000001</v>
      </c>
      <c r="V12" s="37">
        <f t="shared" si="7"/>
        <v>0.99999991885267192</v>
      </c>
      <c r="W12" s="36">
        <f>'Access-Fev'!Q12</f>
        <v>22305107.190000001</v>
      </c>
      <c r="X12" s="37">
        <f t="shared" si="8"/>
        <v>0.99999991885267192</v>
      </c>
    </row>
    <row r="13" spans="1:24" s="30" customFormat="1" ht="28.5" customHeight="1">
      <c r="A13" s="25" t="str">
        <f>'Access-Fev'!A13</f>
        <v>71103</v>
      </c>
      <c r="B13" s="25" t="str">
        <f>'Access-Fev'!B13</f>
        <v>ENCARGOS FINANC.DA UNIAO-SENTENCAS JUDICIAIS</v>
      </c>
      <c r="C13" s="25" t="str">
        <f>CONCATENATE('Access-Fev'!C13,".",'Access-Fev'!D13)</f>
        <v>28.846</v>
      </c>
      <c r="D13" s="25" t="str">
        <f>CONCATENATE('Access-Fev'!E13,".",'Access-Fev'!G13)</f>
        <v>0901.0005</v>
      </c>
      <c r="E13" s="26" t="str">
        <f>'Access-Fev'!F13</f>
        <v>OPERACOES ESPECIAIS: CUMPRIMENTO DE SENTENCAS JUDICIAIS</v>
      </c>
      <c r="F13" s="27" t="str">
        <f>'Access-Fev'!H13</f>
        <v>SENTENCAS JUDICIAIS TRANSITADAS EM JULGADO (PRECATORIOS)</v>
      </c>
      <c r="G13" s="25" t="str">
        <f>'Access-Fev'!I13</f>
        <v>1</v>
      </c>
      <c r="H13" s="25" t="str">
        <f>'Access-Fev'!J13</f>
        <v>1000</v>
      </c>
      <c r="I13" s="26" t="str">
        <f>'Access-Fev'!K13</f>
        <v>RECURSOS LIVRES DA UNIAO</v>
      </c>
      <c r="J13" s="25" t="str">
        <f>'Access-Fev'!L13</f>
        <v>5</v>
      </c>
      <c r="K13" s="28"/>
      <c r="L13" s="28"/>
      <c r="M13" s="28"/>
      <c r="N13" s="29">
        <f t="shared" si="4"/>
        <v>0</v>
      </c>
      <c r="O13" s="28">
        <v>0</v>
      </c>
      <c r="P13" s="36">
        <f>IF('Access-Fev'!N13=0,'Access-Fev'!M13,0)</f>
        <v>0</v>
      </c>
      <c r="Q13" s="36">
        <f>IF('Access-Fev'!N13&gt;0,'Access-Fev'!N13-('Access-Fev'!N13-'Access-Fev'!M13),0)</f>
        <v>125897696</v>
      </c>
      <c r="R13" s="36">
        <f t="shared" si="5"/>
        <v>125897696</v>
      </c>
      <c r="S13" s="36">
        <f>'Access-Fev'!O13</f>
        <v>125897695.36</v>
      </c>
      <c r="T13" s="37">
        <f t="shared" si="6"/>
        <v>0.99999999491650748</v>
      </c>
      <c r="U13" s="36">
        <f>'Access-Fev'!P13</f>
        <v>125897695.36</v>
      </c>
      <c r="V13" s="37">
        <f t="shared" si="7"/>
        <v>0.99999999491650748</v>
      </c>
      <c r="W13" s="36">
        <f>'Access-Fev'!Q13</f>
        <v>125897695.36</v>
      </c>
      <c r="X13" s="37">
        <f t="shared" si="8"/>
        <v>0.99999999491650748</v>
      </c>
    </row>
    <row r="14" spans="1:24" s="30" customFormat="1" ht="28.5" customHeight="1">
      <c r="A14" s="25" t="str">
        <f>'Access-Fev'!A14</f>
        <v>71103</v>
      </c>
      <c r="B14" s="25" t="str">
        <f>'Access-Fev'!B14</f>
        <v>ENCARGOS FINANC.DA UNIAO-SENTENCAS JUDICIAIS</v>
      </c>
      <c r="C14" s="25" t="str">
        <f>CONCATENATE('Access-Fev'!C14,".",'Access-Fev'!D14)</f>
        <v>28.846</v>
      </c>
      <c r="D14" s="25" t="str">
        <f>CONCATENATE('Access-Fev'!E14,".",'Access-Fev'!G14)</f>
        <v>0901.0005</v>
      </c>
      <c r="E14" s="26" t="str">
        <f>'Access-Fev'!F14</f>
        <v>OPERACOES ESPECIAIS: CUMPRIMENTO DE SENTENCAS JUDICIAIS</v>
      </c>
      <c r="F14" s="27" t="str">
        <f>'Access-Fev'!H14</f>
        <v>SENTENCAS JUDICIAIS TRANSITADAS EM JULGADO (PRECATORIOS)</v>
      </c>
      <c r="G14" s="25" t="str">
        <f>'Access-Fev'!I14</f>
        <v>1</v>
      </c>
      <c r="H14" s="25" t="str">
        <f>'Access-Fev'!J14</f>
        <v>1000</v>
      </c>
      <c r="I14" s="26" t="str">
        <f>'Access-Fev'!K14</f>
        <v>RECURSOS LIVRES DA UNIAO</v>
      </c>
      <c r="J14" s="25" t="str">
        <f>'Access-Fev'!L14</f>
        <v>3</v>
      </c>
      <c r="K14" s="28"/>
      <c r="L14" s="28"/>
      <c r="M14" s="28"/>
      <c r="N14" s="29">
        <f t="shared" si="4"/>
        <v>0</v>
      </c>
      <c r="O14" s="28">
        <v>0</v>
      </c>
      <c r="P14" s="36">
        <f>IF('Access-Fev'!N14=0,'Access-Fev'!M14,0)</f>
        <v>0</v>
      </c>
      <c r="Q14" s="36">
        <f>IF('Access-Fev'!N14&gt;0,'Access-Fev'!N14-('Access-Fev'!N14-'Access-Fev'!M14),0)</f>
        <v>1323343068</v>
      </c>
      <c r="R14" s="36">
        <f t="shared" si="5"/>
        <v>1323343068</v>
      </c>
      <c r="S14" s="36">
        <f>'Access-Fev'!O14</f>
        <v>1323343067.5999999</v>
      </c>
      <c r="T14" s="37">
        <f t="shared" si="6"/>
        <v>0.99999999969773512</v>
      </c>
      <c r="U14" s="36">
        <f>'Access-Fev'!P14</f>
        <v>1323343067.5999999</v>
      </c>
      <c r="V14" s="37">
        <f t="shared" si="7"/>
        <v>0.99999999969773512</v>
      </c>
      <c r="W14" s="36">
        <f>'Access-Fev'!Q14</f>
        <v>1323343067.5999999</v>
      </c>
      <c r="X14" s="37">
        <f t="shared" si="8"/>
        <v>0.99999999969773512</v>
      </c>
    </row>
    <row r="15" spans="1:24" s="30" customFormat="1" ht="28.5" customHeight="1">
      <c r="A15" s="25" t="str">
        <f>'Access-Fev'!A15</f>
        <v>71103</v>
      </c>
      <c r="B15" s="25" t="str">
        <f>'Access-Fev'!B15</f>
        <v>ENCARGOS FINANC.DA UNIAO-SENTENCAS JUDICIAIS</v>
      </c>
      <c r="C15" s="25" t="str">
        <f>CONCATENATE('Access-Fev'!C15,".",'Access-Fev'!D15)</f>
        <v>28.846</v>
      </c>
      <c r="D15" s="25" t="str">
        <f>CONCATENATE('Access-Fev'!E15,".",'Access-Fev'!G15)</f>
        <v>0901.00G5</v>
      </c>
      <c r="E15" s="26" t="str">
        <f>'Access-Fev'!F15</f>
        <v>OPERACOES ESPECIAIS: CUMPRIMENTO DE SENTENCAS JUDICIAIS</v>
      </c>
      <c r="F15" s="27" t="str">
        <f>'Access-Fev'!H15</f>
        <v>CONTRIBUICAO DA UNIAO, DE SUAS AUTARQUIAS E FUNDACOES PARA O</v>
      </c>
      <c r="G15" s="25" t="str">
        <f>'Access-Fev'!I15</f>
        <v>1</v>
      </c>
      <c r="H15" s="25" t="str">
        <f>'Access-Fev'!J15</f>
        <v>1000</v>
      </c>
      <c r="I15" s="26" t="str">
        <f>'Access-Fev'!K15</f>
        <v>RECURSOS LIVRES DA UNIAO</v>
      </c>
      <c r="J15" s="25" t="str">
        <f>'Access-Fev'!L15</f>
        <v>1</v>
      </c>
      <c r="K15" s="28"/>
      <c r="L15" s="28"/>
      <c r="M15" s="28"/>
      <c r="N15" s="29">
        <f t="shared" si="4"/>
        <v>0</v>
      </c>
      <c r="O15" s="28">
        <v>0</v>
      </c>
      <c r="P15" s="36">
        <f>IF('Access-Fev'!N15=0,'Access-Fev'!M15,0)</f>
        <v>431448</v>
      </c>
      <c r="Q15" s="36">
        <f>IF('Access-Fev'!N15&gt;0,'Access-Fev'!N15-('Access-Fev'!N15-'Access-Fev'!M15),0)</f>
        <v>0</v>
      </c>
      <c r="R15" s="36">
        <f t="shared" si="5"/>
        <v>431448</v>
      </c>
      <c r="S15" s="36">
        <f>'Access-Fev'!O15</f>
        <v>431447.76</v>
      </c>
      <c r="T15" s="37">
        <f t="shared" si="6"/>
        <v>0.99999944373365968</v>
      </c>
      <c r="U15" s="36">
        <f>'Access-Fev'!P15</f>
        <v>431447.76</v>
      </c>
      <c r="V15" s="37">
        <f t="shared" si="7"/>
        <v>0.99999944373365968</v>
      </c>
      <c r="W15" s="36">
        <f>'Access-Fev'!Q15</f>
        <v>431447.76</v>
      </c>
      <c r="X15" s="37">
        <f t="shared" si="8"/>
        <v>0.99999944373365968</v>
      </c>
    </row>
    <row r="16" spans="1:24" s="30" customFormat="1" ht="28.5" customHeight="1">
      <c r="A16" s="25" t="str">
        <f>'Access-Fev'!A16</f>
        <v>71103</v>
      </c>
      <c r="B16" s="25" t="str">
        <f>'Access-Fev'!B16</f>
        <v>ENCARGOS FINANC.DA UNIAO-SENTENCAS JUDICIAIS</v>
      </c>
      <c r="C16" s="25" t="str">
        <f>CONCATENATE('Access-Fev'!C16,".",'Access-Fev'!D16)</f>
        <v>28.846</v>
      </c>
      <c r="D16" s="25" t="str">
        <f>CONCATENATE('Access-Fev'!E16,".",'Access-Fev'!G16)</f>
        <v>0901.0625</v>
      </c>
      <c r="E16" s="26" t="str">
        <f>'Access-Fev'!F16</f>
        <v>OPERACOES ESPECIAIS: CUMPRIMENTO DE SENTENCAS JUDICIAIS</v>
      </c>
      <c r="F16" s="27" t="str">
        <f>'Access-Fev'!H16</f>
        <v>SENTENCAS JUDICIAIS TRANSITADAS EM JULGADO DE PEQUENO VALOR</v>
      </c>
      <c r="G16" s="25" t="str">
        <f>'Access-Fev'!I16</f>
        <v>1</v>
      </c>
      <c r="H16" s="25" t="str">
        <f>'Access-Fev'!J16</f>
        <v>1000</v>
      </c>
      <c r="I16" s="26" t="str">
        <f>'Access-Fev'!K16</f>
        <v>RECURSOS LIVRES DA UNIAO</v>
      </c>
      <c r="J16" s="25" t="str">
        <f>'Access-Fev'!L16</f>
        <v>5</v>
      </c>
      <c r="K16" s="28"/>
      <c r="L16" s="28"/>
      <c r="M16" s="28"/>
      <c r="N16" s="29">
        <f t="shared" si="4"/>
        <v>0</v>
      </c>
      <c r="O16" s="28">
        <v>0</v>
      </c>
      <c r="P16" s="36">
        <f>IF('Access-Fev'!N16=0,'Access-Fev'!M16,0)</f>
        <v>85681</v>
      </c>
      <c r="Q16" s="36">
        <f>IF('Access-Fev'!N16&gt;0,'Access-Fev'!N16-('Access-Fev'!N16-'Access-Fev'!M16),0)</f>
        <v>0</v>
      </c>
      <c r="R16" s="36">
        <f t="shared" si="5"/>
        <v>85681</v>
      </c>
      <c r="S16" s="36">
        <f>'Access-Fev'!O16</f>
        <v>85680.99</v>
      </c>
      <c r="T16" s="37">
        <f t="shared" si="6"/>
        <v>0.99999988328801026</v>
      </c>
      <c r="U16" s="36">
        <f>'Access-Fev'!P16</f>
        <v>85680.99</v>
      </c>
      <c r="V16" s="37">
        <f t="shared" si="7"/>
        <v>0.99999988328801026</v>
      </c>
      <c r="W16" s="36">
        <f>'Access-Fev'!Q16</f>
        <v>85680.99</v>
      </c>
      <c r="X16" s="37">
        <f t="shared" si="8"/>
        <v>0.99999988328801026</v>
      </c>
    </row>
    <row r="17" spans="1:25" s="30" customFormat="1" ht="28.5" customHeight="1">
      <c r="A17" s="25" t="str">
        <f>'Access-Fev'!A17</f>
        <v>71103</v>
      </c>
      <c r="B17" s="25" t="str">
        <f>'Access-Fev'!B17</f>
        <v>ENCARGOS FINANC.DA UNIAO-SENTENCAS JUDICIAIS</v>
      </c>
      <c r="C17" s="25" t="str">
        <f>CONCATENATE('Access-Fev'!C17,".",'Access-Fev'!D17)</f>
        <v>28.846</v>
      </c>
      <c r="D17" s="25" t="str">
        <f>CONCATENATE('Access-Fev'!E17,".",'Access-Fev'!G17)</f>
        <v>0901.0625</v>
      </c>
      <c r="E17" s="26" t="str">
        <f>'Access-Fev'!F17</f>
        <v>OPERACOES ESPECIAIS: CUMPRIMENTO DE SENTENCAS JUDICIAIS</v>
      </c>
      <c r="F17" s="27" t="str">
        <f>'Access-Fev'!H17</f>
        <v>SENTENCAS JUDICIAIS TRANSITADAS EM JULGADO DE PEQUENO VALOR</v>
      </c>
      <c r="G17" s="25" t="str">
        <f>'Access-Fev'!I17</f>
        <v>1</v>
      </c>
      <c r="H17" s="25" t="str">
        <f>'Access-Fev'!J17</f>
        <v>1000</v>
      </c>
      <c r="I17" s="26" t="str">
        <f>'Access-Fev'!K17</f>
        <v>RECURSOS LIVRES DA UNIAO</v>
      </c>
      <c r="J17" s="25" t="str">
        <f>'Access-Fev'!L17</f>
        <v>3</v>
      </c>
      <c r="K17" s="28"/>
      <c r="L17" s="28"/>
      <c r="M17" s="28"/>
      <c r="N17" s="29">
        <f t="shared" si="4"/>
        <v>0</v>
      </c>
      <c r="O17" s="28">
        <v>0</v>
      </c>
      <c r="P17" s="36">
        <f>IF('Access-Fev'!N17=0,'Access-Fev'!M17,0)</f>
        <v>35593842</v>
      </c>
      <c r="Q17" s="36">
        <f>IF('Access-Fev'!N17&gt;0,'Access-Fev'!N17-('Access-Fev'!N17-'Access-Fev'!M17),0)</f>
        <v>0</v>
      </c>
      <c r="R17" s="36">
        <f t="shared" si="5"/>
        <v>35593842</v>
      </c>
      <c r="S17" s="36">
        <f>'Access-Fev'!O17</f>
        <v>35536909.840000004</v>
      </c>
      <c r="T17" s="37">
        <f t="shared" si="6"/>
        <v>0.99840050534584057</v>
      </c>
      <c r="U17" s="36">
        <f>'Access-Fev'!P17</f>
        <v>35536909.840000004</v>
      </c>
      <c r="V17" s="37">
        <f t="shared" si="7"/>
        <v>0.99840050534584057</v>
      </c>
      <c r="W17" s="36">
        <f>'Access-Fev'!Q17</f>
        <v>35536909.840000004</v>
      </c>
      <c r="X17" s="37">
        <f t="shared" si="8"/>
        <v>0.99840050534584057</v>
      </c>
    </row>
    <row r="18" spans="1:25" s="30" customFormat="1" ht="28.5" customHeight="1">
      <c r="A18" s="25" t="str">
        <f>'Access-Fev'!A18</f>
        <v>71103</v>
      </c>
      <c r="B18" s="25" t="str">
        <f>'Access-Fev'!B18</f>
        <v>ENCARGOS FINANC.DA UNIAO-SENTENCAS JUDICIAIS</v>
      </c>
      <c r="C18" s="25" t="str">
        <f>CONCATENATE('Access-Fev'!C18,".",'Access-Fev'!D18)</f>
        <v>28.846</v>
      </c>
      <c r="D18" s="25" t="str">
        <f>CONCATENATE('Access-Fev'!E18,".",'Access-Fev'!G18)</f>
        <v>0901.0625</v>
      </c>
      <c r="E18" s="26" t="str">
        <f>'Access-Fev'!F18</f>
        <v>OPERACOES ESPECIAIS: CUMPRIMENTO DE SENTENCAS JUDICIAIS</v>
      </c>
      <c r="F18" s="27" t="str">
        <f>'Access-Fev'!H18</f>
        <v>SENTENCAS JUDICIAIS TRANSITADAS EM JULGADO DE PEQUENO VALOR</v>
      </c>
      <c r="G18" s="25" t="str">
        <f>'Access-Fev'!I18</f>
        <v>1</v>
      </c>
      <c r="H18" s="25" t="str">
        <f>'Access-Fev'!J18</f>
        <v>1000</v>
      </c>
      <c r="I18" s="26" t="str">
        <f>'Access-Fev'!K18</f>
        <v>RECURSOS LIVRES DA UNIAO</v>
      </c>
      <c r="J18" s="25" t="str">
        <f>'Access-Fev'!L18</f>
        <v>1</v>
      </c>
      <c r="K18" s="28"/>
      <c r="L18" s="28"/>
      <c r="M18" s="28"/>
      <c r="N18" s="29">
        <f t="shared" ref="N18:N19" si="9">K18+L18-M18</f>
        <v>0</v>
      </c>
      <c r="O18" s="28">
        <v>0</v>
      </c>
      <c r="P18" s="36">
        <f>IF('Access-Fev'!N18=0,'Access-Fev'!M18,0)</f>
        <v>3245381</v>
      </c>
      <c r="Q18" s="36">
        <f>IF('Access-Fev'!N18&gt;0,'Access-Fev'!N18-('Access-Fev'!N18-'Access-Fev'!M18),0)</f>
        <v>0</v>
      </c>
      <c r="R18" s="36">
        <f t="shared" ref="R18:R19" si="10">N18-O18+P18+Q18</f>
        <v>3245381</v>
      </c>
      <c r="S18" s="36">
        <f>'Access-Fev'!O18</f>
        <v>3245380.33</v>
      </c>
      <c r="T18" s="37">
        <f t="shared" ref="T18:T19" si="11">IF(R18&gt;0,S18/R18,0)</f>
        <v>0.99999979355274471</v>
      </c>
      <c r="U18" s="36">
        <f>'Access-Fev'!P18</f>
        <v>3245380.33</v>
      </c>
      <c r="V18" s="37">
        <f t="shared" ref="V18:V19" si="12">IF(R18&gt;0,U18/R18,0)</f>
        <v>0.99999979355274471</v>
      </c>
      <c r="W18" s="36">
        <f>'Access-Fev'!Q18</f>
        <v>3245380.33</v>
      </c>
      <c r="X18" s="37">
        <f t="shared" ref="X18:X19" si="13">IF(R18&gt;0,W18/R18,0)</f>
        <v>0.99999979355274471</v>
      </c>
    </row>
    <row r="19" spans="1:25" s="30" customFormat="1" ht="28.5" customHeight="1" thickBot="1">
      <c r="A19" s="25" t="str">
        <f>'Access-Fev'!A19</f>
        <v>71103</v>
      </c>
      <c r="B19" s="25" t="str">
        <f>'Access-Fev'!B19</f>
        <v>ENCARGOS FINANC.DA UNIAO-SENTENCAS JUDICIAIS</v>
      </c>
      <c r="C19" s="25" t="str">
        <f>CONCATENATE('Access-Fev'!C19,".",'Access-Fev'!D19)</f>
        <v>28.846</v>
      </c>
      <c r="D19" s="25" t="str">
        <f>CONCATENATE('Access-Fev'!E19,".",'Access-Fev'!G19)</f>
        <v>0901.0EC7</v>
      </c>
      <c r="E19" s="26" t="str">
        <f>'Access-Fev'!F19</f>
        <v>OPERACOES ESPECIAIS: CUMPRIMENTO DE SENTENCAS JUDICIAIS</v>
      </c>
      <c r="F19" s="27" t="str">
        <f>'Access-Fev'!H19</f>
        <v>SENTENCAS JUDICIAIS TRANSITADAS EM JULGADO (PRECATORIOS RELA</v>
      </c>
      <c r="G19" s="25" t="str">
        <f>'Access-Fev'!I19</f>
        <v>1</v>
      </c>
      <c r="H19" s="25" t="str">
        <f>'Access-Fev'!J19</f>
        <v>1000</v>
      </c>
      <c r="I19" s="26" t="str">
        <f>'Access-Fev'!K19</f>
        <v>RECURSOS LIVRES DA UNIAO</v>
      </c>
      <c r="J19" s="25" t="str">
        <f>'Access-Fev'!L19</f>
        <v>3</v>
      </c>
      <c r="K19" s="28"/>
      <c r="L19" s="28"/>
      <c r="M19" s="28"/>
      <c r="N19" s="29">
        <f t="shared" si="9"/>
        <v>0</v>
      </c>
      <c r="O19" s="28">
        <v>0</v>
      </c>
      <c r="P19" s="36">
        <f>IF('Access-Fev'!N19=0,'Access-Fev'!M19,0)</f>
        <v>0</v>
      </c>
      <c r="Q19" s="36">
        <f>IF('Access-Fev'!N19&gt;0,'Access-Fev'!N19-('Access-Fev'!N19-'Access-Fev'!M19),0)</f>
        <v>1674516</v>
      </c>
      <c r="R19" s="36">
        <f t="shared" si="10"/>
        <v>1674516</v>
      </c>
      <c r="S19" s="36">
        <f>'Access-Fev'!O19</f>
        <v>1674515.73</v>
      </c>
      <c r="T19" s="37">
        <f t="shared" si="11"/>
        <v>0.99999983875937881</v>
      </c>
      <c r="U19" s="36">
        <f>'Access-Fev'!P19</f>
        <v>1674515.73</v>
      </c>
      <c r="V19" s="37">
        <f t="shared" si="12"/>
        <v>0.99999983875937881</v>
      </c>
      <c r="W19" s="36">
        <f>'Access-Fev'!Q19</f>
        <v>1674515.73</v>
      </c>
      <c r="X19" s="37">
        <f t="shared" si="13"/>
        <v>0.99999983875937881</v>
      </c>
    </row>
    <row r="20" spans="1:25" ht="28.5" customHeight="1" thickBot="1">
      <c r="A20" s="168" t="s">
        <v>69</v>
      </c>
      <c r="B20" s="169"/>
      <c r="C20" s="169"/>
      <c r="D20" s="169"/>
      <c r="E20" s="169"/>
      <c r="F20" s="169"/>
      <c r="G20" s="169"/>
      <c r="H20" s="169"/>
      <c r="I20" s="169"/>
      <c r="J20" s="170"/>
      <c r="K20" s="31">
        <f t="shared" ref="K20:S20" si="14">SUM(K10:K19)</f>
        <v>0</v>
      </c>
      <c r="L20" s="31">
        <f t="shared" si="14"/>
        <v>0</v>
      </c>
      <c r="M20" s="31">
        <f t="shared" si="14"/>
        <v>0</v>
      </c>
      <c r="N20" s="31">
        <f t="shared" si="14"/>
        <v>0</v>
      </c>
      <c r="O20" s="31">
        <f t="shared" si="14"/>
        <v>0</v>
      </c>
      <c r="P20" s="32">
        <f t="shared" si="14"/>
        <v>210258285</v>
      </c>
      <c r="Q20" s="32">
        <f t="shared" si="14"/>
        <v>1450915280</v>
      </c>
      <c r="R20" s="32">
        <f t="shared" si="14"/>
        <v>1661173565</v>
      </c>
      <c r="S20" s="32">
        <f t="shared" si="14"/>
        <v>1660895440.1499999</v>
      </c>
      <c r="T20" s="38">
        <f t="shared" si="1"/>
        <v>0.99983257327478592</v>
      </c>
      <c r="U20" s="32">
        <f>SUM(U10:U19)</f>
        <v>1660895440.1499999</v>
      </c>
      <c r="V20" s="33">
        <f t="shared" si="2"/>
        <v>0.99983257327478592</v>
      </c>
      <c r="W20" s="32">
        <f>SUM(W10:W19)</f>
        <v>1660895440.1499999</v>
      </c>
      <c r="X20" s="33">
        <f t="shared" si="3"/>
        <v>0.99983257327478592</v>
      </c>
    </row>
    <row r="21" spans="1:25" ht="12.75">
      <c r="A21" s="10" t="s">
        <v>70</v>
      </c>
      <c r="B21" s="10"/>
      <c r="C21" s="10"/>
      <c r="D21" s="10"/>
      <c r="E21" s="10"/>
      <c r="F21" s="10"/>
      <c r="G21" s="10"/>
      <c r="H21" s="11"/>
      <c r="I21" s="11"/>
      <c r="J21" s="11"/>
      <c r="K21" s="10"/>
      <c r="L21" s="10"/>
      <c r="M21" s="10"/>
      <c r="N21" s="10"/>
      <c r="O21" s="10"/>
      <c r="P21" s="34"/>
      <c r="Q21" s="10"/>
      <c r="R21" s="10"/>
      <c r="S21" s="10"/>
      <c r="T21" s="10"/>
      <c r="U21" s="12"/>
      <c r="V21" s="10"/>
      <c r="W21" s="12"/>
      <c r="X21" s="10"/>
    </row>
    <row r="22" spans="1:25" ht="12.75">
      <c r="A22" s="10" t="s">
        <v>93</v>
      </c>
      <c r="B22" s="1"/>
      <c r="C22" s="10"/>
      <c r="D22" s="10"/>
      <c r="E22" s="10"/>
      <c r="F22" s="10"/>
      <c r="G22" s="10"/>
      <c r="H22" s="11"/>
      <c r="I22" s="11"/>
      <c r="J22" s="11"/>
      <c r="K22" s="10"/>
      <c r="L22" s="10"/>
      <c r="M22" s="10"/>
      <c r="N22" s="39"/>
      <c r="O22" s="39"/>
      <c r="P22" s="40"/>
      <c r="Q22" s="39"/>
      <c r="R22" s="10"/>
      <c r="S22" s="10"/>
      <c r="T22" s="10"/>
      <c r="U22" s="12"/>
      <c r="V22" s="10"/>
      <c r="W22" s="12"/>
      <c r="X22" s="10"/>
    </row>
    <row r="23" spans="1:25" s="4" customFormat="1" ht="15.95" customHeight="1">
      <c r="A23" s="2"/>
      <c r="B23" s="5"/>
      <c r="C23" s="2"/>
      <c r="D23" s="2"/>
      <c r="E23" s="2"/>
      <c r="F23" s="2"/>
      <c r="G23" s="2"/>
      <c r="H23" s="3"/>
      <c r="I23" s="3"/>
      <c r="J23" s="3"/>
      <c r="K23" s="2"/>
      <c r="L23" s="2"/>
      <c r="M23" s="7"/>
      <c r="N23" s="41"/>
      <c r="O23" s="41"/>
      <c r="P23" s="42"/>
      <c r="Q23" s="41"/>
      <c r="R23" s="7"/>
      <c r="S23" s="7"/>
      <c r="T23" s="7"/>
      <c r="U23" s="8"/>
      <c r="V23" s="7"/>
      <c r="W23" s="8"/>
      <c r="X23" s="7"/>
    </row>
    <row r="24" spans="1:25" s="4" customFormat="1" ht="15.95" customHeight="1">
      <c r="A24" s="2"/>
      <c r="B24" s="5"/>
      <c r="C24" s="2"/>
      <c r="D24" s="2"/>
      <c r="E24" s="2"/>
      <c r="F24" s="2"/>
      <c r="G24" s="2"/>
      <c r="H24" s="3"/>
      <c r="I24" s="3"/>
      <c r="J24" s="3"/>
      <c r="K24" s="2"/>
      <c r="L24" s="2"/>
      <c r="M24" s="49"/>
      <c r="N24" s="50"/>
      <c r="O24" s="127"/>
      <c r="P24" s="128" t="s">
        <v>106</v>
      </c>
      <c r="Q24" s="129"/>
      <c r="R24" s="130"/>
      <c r="S24" s="130"/>
      <c r="T24" s="130"/>
      <c r="U24" s="131"/>
      <c r="V24" s="130"/>
      <c r="W24" s="131"/>
      <c r="X24" s="49"/>
      <c r="Y24" s="13"/>
    </row>
    <row r="25" spans="1:25" s="4" customFormat="1" ht="15.95" customHeight="1">
      <c r="A25" s="2"/>
      <c r="B25" s="5"/>
      <c r="C25" s="2"/>
      <c r="D25" s="2"/>
      <c r="E25" s="2"/>
      <c r="F25" s="2"/>
      <c r="G25" s="2"/>
      <c r="H25" s="3"/>
      <c r="I25" s="3"/>
      <c r="J25" s="3"/>
      <c r="K25" s="2"/>
      <c r="L25" s="2"/>
      <c r="M25" s="49"/>
      <c r="N25" s="50"/>
      <c r="O25" s="127"/>
      <c r="P25" s="128"/>
      <c r="Q25" s="132" t="s">
        <v>107</v>
      </c>
      <c r="R25" s="130"/>
      <c r="S25" s="130" t="s">
        <v>99</v>
      </c>
      <c r="T25" s="130"/>
      <c r="U25" s="131" t="s">
        <v>100</v>
      </c>
      <c r="V25" s="130"/>
      <c r="W25" s="131" t="s">
        <v>101</v>
      </c>
      <c r="X25" s="49"/>
      <c r="Y25" s="13"/>
    </row>
    <row r="26" spans="1:25" s="4" customFormat="1" ht="15.95" customHeight="1">
      <c r="A26" s="2"/>
      <c r="B26" s="5"/>
      <c r="C26" s="2"/>
      <c r="D26" s="2"/>
      <c r="E26" s="2"/>
      <c r="F26" s="2"/>
      <c r="G26" s="2"/>
      <c r="H26" s="3"/>
      <c r="I26" s="3"/>
      <c r="J26" s="3"/>
      <c r="K26" s="2"/>
      <c r="L26" s="2"/>
      <c r="M26" s="49"/>
      <c r="N26" s="133" t="s">
        <v>94</v>
      </c>
      <c r="O26" s="133" t="s">
        <v>92</v>
      </c>
      <c r="P26" s="57">
        <f>+P20+Q20</f>
        <v>1661173565</v>
      </c>
      <c r="Q26" s="57">
        <f>SUM(Q20)</f>
        <v>1450915280</v>
      </c>
      <c r="R26" s="57">
        <f>SUM(R20)</f>
        <v>1661173565</v>
      </c>
      <c r="S26" s="57">
        <f>SUM(S20)</f>
        <v>1660895440.1499999</v>
      </c>
      <c r="T26" s="58"/>
      <c r="U26" s="57">
        <f>SUM(U20)</f>
        <v>1660895440.1499999</v>
      </c>
      <c r="V26" s="58"/>
      <c r="W26" s="57">
        <f>SUM(W20)</f>
        <v>1660895440.1499999</v>
      </c>
      <c r="X26" s="59"/>
      <c r="Y26" s="13"/>
    </row>
    <row r="27" spans="1:25" s="4" customFormat="1" ht="15.95" customHeight="1">
      <c r="M27" s="60"/>
      <c r="N27" s="134"/>
      <c r="O27" s="133" t="s">
        <v>98</v>
      </c>
      <c r="P27" s="57">
        <f>'Access-Fev'!M20</f>
        <v>1661173565</v>
      </c>
      <c r="Q27" s="62">
        <f>'Access-Fev'!N20</f>
        <v>1450915280</v>
      </c>
      <c r="R27" s="57">
        <f>'Access-Fev'!M20</f>
        <v>1661173565</v>
      </c>
      <c r="S27" s="57">
        <f>'Access-Fev'!O20</f>
        <v>1660895440.1499999</v>
      </c>
      <c r="T27" s="57"/>
      <c r="U27" s="57">
        <f>'Access-Fev'!P20</f>
        <v>1660895440.1499999</v>
      </c>
      <c r="V27" s="57"/>
      <c r="W27" s="57">
        <f>'Access-Fev'!Q20</f>
        <v>1660895440.1499999</v>
      </c>
      <c r="X27" s="59"/>
      <c r="Y27" s="13"/>
    </row>
    <row r="28" spans="1:25" s="4" customFormat="1" ht="15.95" customHeight="1">
      <c r="A28" s="5"/>
      <c r="B28" s="5"/>
      <c r="C28" s="5"/>
      <c r="M28" s="60"/>
      <c r="N28" s="134"/>
      <c r="O28" s="135" t="s">
        <v>97</v>
      </c>
      <c r="P28" s="92">
        <f>P26-P27</f>
        <v>0</v>
      </c>
      <c r="Q28" s="123">
        <f>Q26-Q27</f>
        <v>0</v>
      </c>
      <c r="R28" s="92">
        <f>R26-R27</f>
        <v>0</v>
      </c>
      <c r="S28" s="92">
        <f>S26-S27</f>
        <v>0</v>
      </c>
      <c r="T28" s="92"/>
      <c r="U28" s="92">
        <f>U26-U27</f>
        <v>0</v>
      </c>
      <c r="V28" s="92"/>
      <c r="W28" s="93">
        <f>W26-W27</f>
        <v>0</v>
      </c>
      <c r="X28" s="59"/>
      <c r="Y28" s="13"/>
    </row>
    <row r="29" spans="1:25" s="4" customFormat="1" ht="15.95" customHeight="1">
      <c r="A29" s="5"/>
      <c r="B29" s="5"/>
      <c r="C29" s="5"/>
      <c r="M29" s="60"/>
      <c r="N29" s="61"/>
      <c r="O29" s="56"/>
      <c r="P29" s="63"/>
      <c r="Q29" s="57"/>
      <c r="R29" s="57"/>
      <c r="S29" s="57"/>
      <c r="T29" s="57"/>
      <c r="U29" s="57"/>
      <c r="V29" s="57"/>
      <c r="W29" s="57"/>
      <c r="X29" s="59"/>
      <c r="Y29" s="13"/>
    </row>
    <row r="30" spans="1:25" s="4" customFormat="1" ht="15.95" customHeight="1">
      <c r="A30" s="5"/>
      <c r="B30" s="5"/>
      <c r="C30" s="5"/>
      <c r="M30" s="60"/>
      <c r="N30" s="61"/>
      <c r="O30" s="136"/>
      <c r="P30" s="137"/>
      <c r="Q30" s="138"/>
      <c r="R30" s="138" t="s">
        <v>105</v>
      </c>
      <c r="S30" s="138" t="s">
        <v>104</v>
      </c>
      <c r="T30" s="138"/>
      <c r="U30" s="138" t="s">
        <v>103</v>
      </c>
      <c r="V30" s="138"/>
      <c r="W30" s="138" t="s">
        <v>102</v>
      </c>
      <c r="X30" s="139"/>
      <c r="Y30" s="13"/>
    </row>
    <row r="31" spans="1:25" s="4" customFormat="1" ht="15.95" customHeight="1">
      <c r="C31" s="5"/>
      <c r="M31" s="60"/>
      <c r="N31" s="61"/>
      <c r="O31" s="133" t="s">
        <v>111</v>
      </c>
      <c r="P31" s="140"/>
      <c r="Q31" s="141"/>
      <c r="R31" s="140"/>
      <c r="S31" s="140"/>
      <c r="T31" s="142"/>
      <c r="U31" s="140"/>
      <c r="V31" s="142"/>
      <c r="W31" s="140"/>
      <c r="X31" s="139"/>
      <c r="Y31" s="13"/>
    </row>
    <row r="32" spans="1:25" s="4" customFormat="1" ht="15.95" customHeight="1">
      <c r="C32" s="5"/>
      <c r="M32" s="60"/>
      <c r="N32" s="134" t="s">
        <v>95</v>
      </c>
      <c r="O32" s="143" t="s">
        <v>96</v>
      </c>
      <c r="P32" s="68">
        <v>1661173565</v>
      </c>
      <c r="Q32" s="68"/>
      <c r="R32" s="70">
        <v>1661173565</v>
      </c>
      <c r="S32" s="70">
        <v>1660895440.1500001</v>
      </c>
      <c r="T32" s="70"/>
      <c r="U32" s="70">
        <v>1660895440.1500001</v>
      </c>
      <c r="V32" s="70"/>
      <c r="W32" s="70">
        <v>1660895440.1500001</v>
      </c>
      <c r="X32" s="71"/>
      <c r="Y32" s="13"/>
    </row>
    <row r="33" spans="10:36" s="4" customFormat="1" ht="15.95" customHeight="1">
      <c r="M33" s="60"/>
      <c r="N33" s="144"/>
      <c r="O33" s="145" t="s">
        <v>97</v>
      </c>
      <c r="P33" s="95"/>
      <c r="Q33" s="95" t="s">
        <v>109</v>
      </c>
      <c r="R33" s="92">
        <f>+R26-R31-R32</f>
        <v>0</v>
      </c>
      <c r="S33" s="96">
        <f>+S26-S31-S32</f>
        <v>0</v>
      </c>
      <c r="T33" s="96"/>
      <c r="U33" s="96">
        <f>+U26-U31-U32</f>
        <v>0</v>
      </c>
      <c r="V33" s="96"/>
      <c r="W33" s="97">
        <f>+W26-W31-W32</f>
        <v>0</v>
      </c>
      <c r="X33" s="60"/>
      <c r="Y33" s="13"/>
    </row>
    <row r="34" spans="10:36" s="4" customFormat="1" ht="15.95" customHeight="1">
      <c r="M34" s="60"/>
      <c r="N34" s="73"/>
      <c r="O34" s="73"/>
      <c r="P34" s="73"/>
      <c r="Q34" s="73"/>
      <c r="R34" s="90"/>
      <c r="S34" s="77"/>
      <c r="T34" s="77"/>
      <c r="U34" s="77"/>
      <c r="V34" s="77"/>
      <c r="W34" s="77"/>
      <c r="X34" s="60"/>
      <c r="Y34" s="13"/>
    </row>
    <row r="35" spans="10:36" s="4" customFormat="1" ht="15.95" customHeight="1">
      <c r="M35" s="60"/>
      <c r="N35" s="60"/>
      <c r="O35" s="60"/>
      <c r="P35" s="60"/>
      <c r="Q35" s="60"/>
      <c r="R35" s="87"/>
      <c r="S35" s="77"/>
      <c r="T35" s="77"/>
      <c r="U35" s="77"/>
      <c r="V35" s="77"/>
      <c r="W35" s="77"/>
      <c r="X35" s="60"/>
      <c r="Y35" s="13"/>
    </row>
    <row r="36" spans="10:36" s="2" customFormat="1" ht="15.95" customHeight="1">
      <c r="M36" s="49"/>
      <c r="N36" s="49"/>
      <c r="O36" s="49"/>
      <c r="P36" s="49"/>
      <c r="Q36" s="49"/>
      <c r="R36" s="79"/>
      <c r="S36" s="80"/>
      <c r="T36" s="80"/>
      <c r="U36" s="80"/>
      <c r="V36" s="80"/>
      <c r="W36" s="80"/>
      <c r="X36" s="74"/>
      <c r="Y36" s="10"/>
    </row>
    <row r="37" spans="10:36" s="2" customFormat="1" ht="15.95" customHeight="1">
      <c r="M37" s="49"/>
      <c r="N37" s="49"/>
      <c r="O37" s="49"/>
      <c r="P37" s="49"/>
      <c r="Q37" s="49"/>
      <c r="R37" s="79"/>
      <c r="S37" s="80"/>
      <c r="T37" s="80"/>
      <c r="U37" s="80"/>
      <c r="V37" s="80"/>
      <c r="W37" s="80"/>
      <c r="X37" s="74"/>
      <c r="Y37" s="10"/>
    </row>
    <row r="38" spans="10:36" s="4" customFormat="1" ht="15.95" customHeight="1">
      <c r="M38" s="60"/>
      <c r="N38" s="60"/>
      <c r="O38" s="60"/>
      <c r="P38" s="60"/>
      <c r="Q38" s="60"/>
      <c r="R38" s="78"/>
      <c r="S38" s="77"/>
      <c r="T38" s="77"/>
      <c r="U38" s="77"/>
      <c r="V38" s="77"/>
      <c r="W38" s="77"/>
      <c r="X38" s="75"/>
      <c r="Y38" s="13"/>
    </row>
    <row r="39" spans="10:36" s="4" customFormat="1" ht="15.95" customHeight="1">
      <c r="M39" s="13"/>
      <c r="N39" s="13"/>
      <c r="O39" s="13"/>
      <c r="P39" s="13"/>
      <c r="Q39" s="13"/>
      <c r="R39" s="81"/>
      <c r="S39" s="13"/>
      <c r="T39" s="13"/>
      <c r="U39" s="88"/>
      <c r="V39" s="77"/>
      <c r="W39" s="13"/>
      <c r="X39" s="13"/>
      <c r="Y39" s="13"/>
    </row>
    <row r="40" spans="10:36" s="4" customFormat="1" ht="15.95" customHeight="1">
      <c r="J40" s="84"/>
      <c r="K40" s="84"/>
      <c r="L40" s="84"/>
      <c r="M40" s="85"/>
      <c r="N40" s="86"/>
      <c r="O40" s="83"/>
      <c r="P40" s="48"/>
      <c r="Q40" s="48"/>
      <c r="R40" s="48"/>
      <c r="S40" s="13"/>
      <c r="T40" s="89"/>
      <c r="U40" s="76"/>
      <c r="V40" s="13"/>
      <c r="W40" s="83"/>
      <c r="X40" s="13"/>
      <c r="Y40" s="13"/>
    </row>
    <row r="41" spans="10:36" s="4" customFormat="1" ht="15.95" customHeight="1">
      <c r="K41" s="171"/>
      <c r="L41" s="171"/>
      <c r="M41" s="171"/>
      <c r="N41" s="171"/>
      <c r="O41" s="81"/>
      <c r="P41" s="81"/>
      <c r="Q41" s="171"/>
      <c r="R41" s="171"/>
      <c r="S41" s="81"/>
      <c r="T41" s="13"/>
      <c r="U41" s="13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2"/>
    </row>
    <row r="42" spans="10:36" s="4" customFormat="1" ht="15.95" customHeight="1">
      <c r="K42" s="106"/>
      <c r="L42" s="106"/>
      <c r="M42" s="106"/>
      <c r="N42" s="106"/>
      <c r="O42" s="106"/>
      <c r="P42" s="106"/>
      <c r="Q42" s="106"/>
      <c r="R42" s="106"/>
      <c r="S42" s="45"/>
      <c r="T42" s="13"/>
      <c r="U42" s="13"/>
      <c r="V42" s="106"/>
      <c r="W42" s="106"/>
      <c r="X42" s="106"/>
      <c r="Y42" s="106"/>
      <c r="Z42" s="106"/>
      <c r="AA42" s="106"/>
      <c r="AB42" s="106"/>
      <c r="AC42" s="106"/>
      <c r="AD42" s="106"/>
      <c r="AE42" s="108"/>
      <c r="AF42" s="108"/>
      <c r="AG42" s="108"/>
      <c r="AH42" s="108"/>
      <c r="AI42" s="108"/>
      <c r="AJ42" s="108"/>
    </row>
    <row r="43" spans="10:36" s="4" customFormat="1" ht="15.95" customHeight="1">
      <c r="K43" s="106"/>
      <c r="L43" s="106"/>
      <c r="M43" s="106"/>
      <c r="N43" s="106"/>
      <c r="O43" s="106"/>
      <c r="P43" s="106"/>
      <c r="Q43" s="106"/>
      <c r="R43" s="106"/>
      <c r="S43" s="45"/>
      <c r="T43" s="13"/>
      <c r="U43" s="13"/>
      <c r="V43" s="106"/>
      <c r="W43" s="106"/>
      <c r="X43" s="106"/>
      <c r="Y43" s="106"/>
      <c r="Z43" s="106"/>
      <c r="AA43" s="106"/>
      <c r="AB43" s="106"/>
      <c r="AC43" s="106"/>
      <c r="AD43" s="106"/>
      <c r="AE43" s="108"/>
      <c r="AF43" s="108"/>
      <c r="AG43" s="108"/>
      <c r="AH43" s="108"/>
      <c r="AI43" s="108"/>
      <c r="AJ43" s="108"/>
    </row>
    <row r="44" spans="10:36" s="4" customFormat="1" ht="15.95" customHeight="1">
      <c r="K44" s="106"/>
      <c r="L44" s="106"/>
      <c r="M44" s="106"/>
      <c r="N44" s="106"/>
      <c r="O44" s="106"/>
      <c r="P44" s="106"/>
      <c r="Q44" s="106"/>
      <c r="R44" s="106"/>
      <c r="S44" s="45"/>
      <c r="T44" s="13"/>
      <c r="U44" s="13"/>
      <c r="V44" s="109"/>
      <c r="W44" s="109"/>
      <c r="X44" s="109"/>
      <c r="Y44" s="109"/>
      <c r="Z44" s="109"/>
      <c r="AA44" s="109"/>
      <c r="AB44" s="109"/>
      <c r="AC44" s="109"/>
      <c r="AD44" s="109"/>
      <c r="AE44" s="110"/>
      <c r="AF44" s="110"/>
      <c r="AG44" s="110"/>
      <c r="AH44" s="110"/>
      <c r="AI44" s="110"/>
      <c r="AJ44" s="110"/>
    </row>
    <row r="45" spans="10:36" s="4" customFormat="1" ht="15.95" customHeight="1">
      <c r="K45" s="106"/>
      <c r="L45" s="106"/>
      <c r="M45" s="106"/>
      <c r="N45" s="106"/>
      <c r="O45" s="106"/>
      <c r="P45" s="106"/>
      <c r="Q45" s="106"/>
      <c r="R45" s="106"/>
      <c r="S45" s="45"/>
      <c r="T45" s="13"/>
      <c r="U45" s="13"/>
      <c r="V45" s="106"/>
      <c r="W45" s="106"/>
      <c r="X45" s="106"/>
      <c r="Y45" s="106"/>
      <c r="Z45" s="106"/>
      <c r="AA45" s="106"/>
      <c r="AB45" s="106"/>
      <c r="AC45" s="106"/>
      <c r="AD45" s="106"/>
      <c r="AE45" s="108"/>
      <c r="AF45" s="111"/>
      <c r="AG45" s="111"/>
      <c r="AH45" s="111"/>
      <c r="AI45" s="111"/>
      <c r="AJ45" s="108"/>
    </row>
    <row r="46" spans="10:36" s="4" customFormat="1" ht="15.95" customHeight="1">
      <c r="K46" s="106"/>
      <c r="L46" s="106"/>
      <c r="M46" s="106"/>
      <c r="N46" s="106"/>
      <c r="O46" s="106"/>
      <c r="P46" s="106"/>
      <c r="Q46" s="106"/>
      <c r="R46" s="106"/>
      <c r="S46" s="45"/>
      <c r="T46" s="13"/>
      <c r="U46" s="13"/>
      <c r="V46" s="106"/>
      <c r="W46" s="106"/>
      <c r="X46" s="106"/>
      <c r="Y46" s="106"/>
      <c r="Z46" s="106"/>
      <c r="AA46" s="106"/>
      <c r="AB46" s="106"/>
      <c r="AC46" s="106"/>
      <c r="AD46" s="106"/>
      <c r="AE46" s="108"/>
      <c r="AF46" s="111"/>
      <c r="AG46" s="111"/>
      <c r="AH46" s="111"/>
      <c r="AI46" s="111"/>
      <c r="AJ46" s="108"/>
    </row>
    <row r="47" spans="10:36" s="4" customFormat="1" ht="15.95" customHeight="1">
      <c r="K47" s="106"/>
      <c r="L47" s="106"/>
      <c r="M47" s="106"/>
      <c r="N47" s="106"/>
      <c r="O47" s="106"/>
      <c r="P47" s="106"/>
      <c r="Q47" s="106"/>
      <c r="R47" s="106"/>
      <c r="S47" s="45"/>
      <c r="T47" s="13"/>
      <c r="U47" s="13"/>
      <c r="V47" s="106"/>
      <c r="W47" s="106"/>
      <c r="X47" s="106"/>
      <c r="Y47" s="106"/>
      <c r="Z47" s="106"/>
      <c r="AA47" s="106"/>
      <c r="AB47" s="106"/>
      <c r="AC47" s="106"/>
      <c r="AD47" s="106"/>
      <c r="AE47" s="108"/>
      <c r="AF47" s="108"/>
      <c r="AG47" s="108"/>
      <c r="AH47" s="108"/>
      <c r="AI47" s="108"/>
      <c r="AJ47" s="108"/>
    </row>
    <row r="48" spans="10:36" s="4" customFormat="1" ht="15.95" customHeight="1">
      <c r="K48" s="106"/>
      <c r="L48" s="106"/>
      <c r="M48" s="106"/>
      <c r="N48" s="106"/>
      <c r="O48" s="106"/>
      <c r="P48" s="106"/>
      <c r="Q48" s="106"/>
      <c r="R48" s="106"/>
      <c r="S48" s="45"/>
      <c r="T48" s="13"/>
      <c r="U48" s="13"/>
      <c r="V48" s="13"/>
      <c r="W48" s="13"/>
      <c r="X48" s="13"/>
      <c r="Y48" s="13"/>
      <c r="AJ48" s="112"/>
    </row>
    <row r="49" spans="11:25" s="4" customFormat="1" ht="15.95" customHeight="1">
      <c r="K49" s="106"/>
      <c r="L49" s="106"/>
      <c r="M49" s="106"/>
      <c r="N49" s="106"/>
      <c r="O49" s="106"/>
      <c r="P49" s="106"/>
      <c r="Q49" s="106"/>
      <c r="R49" s="106"/>
      <c r="S49" s="45"/>
      <c r="V49" s="13"/>
      <c r="W49" s="13"/>
      <c r="X49" s="13"/>
      <c r="Y49" s="13"/>
    </row>
    <row r="50" spans="11:25" s="4" customFormat="1" ht="15.95" customHeight="1">
      <c r="K50" s="106"/>
      <c r="L50" s="106"/>
      <c r="M50" s="106"/>
      <c r="N50" s="106"/>
      <c r="O50" s="106"/>
      <c r="P50" s="106"/>
      <c r="Q50" s="106"/>
      <c r="R50" s="106"/>
      <c r="S50" s="45"/>
      <c r="V50" s="13"/>
      <c r="W50" s="13"/>
      <c r="X50" s="13"/>
      <c r="Y50" s="13"/>
    </row>
    <row r="51" spans="11:25" s="4" customFormat="1" ht="15.95" customHeight="1">
      <c r="K51" s="106"/>
      <c r="L51" s="106"/>
      <c r="M51" s="106"/>
      <c r="N51" s="106"/>
      <c r="O51" s="106"/>
      <c r="P51" s="106"/>
      <c r="Q51" s="106"/>
      <c r="R51" s="106"/>
      <c r="S51" s="45"/>
    </row>
    <row r="52" spans="11:25" s="4" customFormat="1" ht="15.95" customHeight="1">
      <c r="M52" s="13"/>
      <c r="N52" s="13"/>
      <c r="O52" s="48"/>
      <c r="P52" s="48"/>
      <c r="Q52" s="48"/>
      <c r="R52" s="48"/>
      <c r="S52" s="98"/>
    </row>
    <row r="53" spans="11:25" s="4" customFormat="1" ht="15.95" customHeight="1">
      <c r="M53" s="13"/>
      <c r="N53" s="13"/>
      <c r="O53" s="48"/>
      <c r="P53" s="48"/>
      <c r="Q53" s="48"/>
      <c r="R53" s="48"/>
      <c r="S53" s="13"/>
    </row>
    <row r="54" spans="11:25" s="4" customFormat="1" ht="15.95" customHeight="1">
      <c r="O54" s="43"/>
      <c r="P54" s="43"/>
      <c r="Q54" s="43"/>
      <c r="R54" s="43"/>
    </row>
    <row r="55" spans="11:25" s="4" customFormat="1" ht="15.95" customHeight="1">
      <c r="K55" s="81"/>
      <c r="L55" s="81"/>
      <c r="M55" s="81"/>
      <c r="N55" s="81"/>
      <c r="O55" s="81"/>
      <c r="P55" s="82"/>
      <c r="Q55" s="82"/>
      <c r="R55" s="43"/>
    </row>
    <row r="56" spans="11:25" s="4" customFormat="1" ht="15.95" customHeight="1">
      <c r="K56" s="103"/>
      <c r="L56" s="104"/>
      <c r="M56" s="81"/>
      <c r="N56" s="81"/>
      <c r="O56" s="81"/>
      <c r="P56" s="82"/>
      <c r="Q56" s="82"/>
      <c r="R56" s="43"/>
    </row>
    <row r="57" spans="11:25" s="4" customFormat="1" ht="15.95" customHeight="1">
      <c r="K57" s="81"/>
      <c r="L57" s="81"/>
      <c r="M57" s="81"/>
      <c r="N57" s="81"/>
      <c r="O57" s="81"/>
      <c r="P57" s="82"/>
      <c r="Q57" s="82"/>
      <c r="R57" s="43"/>
    </row>
    <row r="58" spans="11:25" s="4" customFormat="1" ht="15.95" customHeight="1">
      <c r="K58" s="81"/>
      <c r="L58" s="81"/>
      <c r="M58" s="81"/>
      <c r="N58" s="81"/>
      <c r="O58" s="81"/>
      <c r="P58" s="82"/>
      <c r="Q58" s="82"/>
      <c r="R58" s="44"/>
      <c r="U58" s="35"/>
    </row>
    <row r="59" spans="11:25" s="4" customFormat="1" ht="15.95" customHeight="1">
      <c r="K59" s="81"/>
      <c r="L59" s="81"/>
      <c r="M59" s="81"/>
      <c r="N59" s="81"/>
      <c r="O59" s="81"/>
      <c r="P59" s="82"/>
      <c r="Q59" s="82"/>
      <c r="R59" s="44"/>
    </row>
    <row r="60" spans="11:25" s="4" customFormat="1" ht="15.95" customHeight="1">
      <c r="K60" s="81"/>
      <c r="L60" s="81"/>
      <c r="M60" s="81"/>
      <c r="N60" s="81"/>
      <c r="O60" s="81"/>
      <c r="P60" s="82"/>
      <c r="Q60" s="82"/>
      <c r="R60" s="44"/>
    </row>
    <row r="61" spans="11:25" s="4" customFormat="1" ht="15.95" customHeight="1">
      <c r="K61" s="81"/>
      <c r="L61" s="81"/>
      <c r="M61" s="81"/>
      <c r="N61" s="81"/>
      <c r="O61" s="81"/>
      <c r="P61" s="82"/>
      <c r="Q61" s="82"/>
      <c r="R61" s="44"/>
    </row>
    <row r="62" spans="11:25" s="4" customFormat="1" ht="15.95" customHeight="1">
      <c r="K62" s="81"/>
      <c r="L62" s="81"/>
      <c r="M62" s="81"/>
      <c r="N62" s="81"/>
      <c r="O62" s="81"/>
      <c r="P62" s="82"/>
      <c r="Q62" s="82"/>
      <c r="R62" s="44"/>
    </row>
    <row r="63" spans="11:25" s="4" customFormat="1" ht="15.95" customHeight="1">
      <c r="K63" s="81"/>
      <c r="L63" s="81"/>
      <c r="M63" s="81"/>
      <c r="N63" s="81"/>
      <c r="O63" s="81"/>
      <c r="P63" s="82"/>
      <c r="Q63" s="82"/>
      <c r="R63" s="6"/>
    </row>
    <row r="64" spans="11:25" s="4" customFormat="1" ht="15.95" customHeight="1">
      <c r="K64" s="81"/>
      <c r="L64" s="81"/>
      <c r="M64" s="81"/>
      <c r="N64" s="81"/>
      <c r="O64" s="81"/>
      <c r="P64" s="82"/>
      <c r="Q64" s="82"/>
    </row>
    <row r="65" spans="11:17" s="4" customFormat="1" ht="15.95" customHeight="1">
      <c r="K65" s="81"/>
      <c r="L65" s="81"/>
      <c r="M65" s="81"/>
      <c r="N65" s="81"/>
      <c r="O65" s="81"/>
      <c r="P65" s="82"/>
      <c r="Q65" s="82"/>
    </row>
    <row r="66" spans="11:17" s="4" customFormat="1" ht="15.95" customHeight="1">
      <c r="K66" s="81"/>
      <c r="L66" s="81"/>
      <c r="M66" s="81"/>
      <c r="N66" s="81"/>
      <c r="O66" s="81"/>
      <c r="P66" s="82"/>
      <c r="Q66" s="82"/>
    </row>
    <row r="67" spans="11:17" s="4" customFormat="1" ht="15.95" customHeight="1">
      <c r="K67" s="81"/>
      <c r="L67" s="81"/>
      <c r="M67" s="81"/>
      <c r="N67" s="81"/>
      <c r="O67" s="81"/>
      <c r="P67" s="82"/>
      <c r="Q67" s="82"/>
    </row>
    <row r="68" spans="11:17" s="4" customFormat="1" ht="15.95" customHeight="1">
      <c r="K68" s="81"/>
      <c r="L68" s="81"/>
      <c r="M68" s="81"/>
      <c r="N68" s="105"/>
      <c r="O68" s="81"/>
      <c r="P68" s="82"/>
      <c r="Q68" s="82"/>
    </row>
    <row r="69" spans="11:17" s="4" customFormat="1" ht="15.95" customHeight="1">
      <c r="K69" s="82"/>
      <c r="L69" s="82"/>
      <c r="M69" s="82"/>
      <c r="N69" s="82"/>
      <c r="O69" s="82"/>
      <c r="P69" s="82"/>
      <c r="Q69" s="82"/>
    </row>
    <row r="70" spans="11:17" s="4" customFormat="1" ht="15.95" customHeight="1">
      <c r="K70" s="82"/>
      <c r="L70" s="82"/>
      <c r="M70" s="82"/>
      <c r="N70" s="82"/>
      <c r="O70" s="82"/>
      <c r="P70" s="82"/>
      <c r="Q70" s="82"/>
    </row>
    <row r="71" spans="11:17" s="4" customFormat="1" ht="15.95" customHeight="1">
      <c r="K71" s="82"/>
    </row>
    <row r="72" spans="11:17" s="4" customFormat="1" ht="15.95" customHeight="1">
      <c r="N72" s="107"/>
    </row>
    <row r="73" spans="11:17" s="4" customFormat="1" ht="15.95" customHeight="1"/>
    <row r="74" spans="11:17" s="4" customFormat="1" ht="15.95" customHeight="1"/>
    <row r="75" spans="11:17" s="4" customFormat="1" ht="15.95" customHeight="1"/>
    <row r="76" spans="11:17" s="4" customFormat="1" ht="15.95" customHeight="1"/>
    <row r="77" spans="11:17" s="4" customFormat="1" ht="15.95" customHeight="1"/>
    <row r="78" spans="11:17" s="4" customFormat="1" ht="15.95" customHeight="1"/>
    <row r="79" spans="11:17" s="4" customFormat="1" ht="15.95" customHeight="1"/>
    <row r="80" spans="11:17" s="4" customFormat="1" ht="15.95" customHeight="1"/>
    <row r="81" s="4" customFormat="1" ht="15.95" customHeight="1"/>
    <row r="82" s="4" customFormat="1" ht="15.95" customHeight="1"/>
    <row r="83" s="4" customFormat="1" ht="15.95" customHeight="1"/>
    <row r="84" s="4" customFormat="1" ht="15.95" customHeight="1"/>
    <row r="85" s="4" customFormat="1" ht="15.95" customHeight="1"/>
    <row r="86" s="4" customFormat="1" ht="15.95" customHeight="1"/>
    <row r="87" s="4" customFormat="1" ht="15.95" customHeight="1"/>
    <row r="88" s="4" customFormat="1" ht="15.95" customHeight="1"/>
    <row r="89" s="4" customFormat="1" ht="15.95" customHeight="1"/>
    <row r="90" s="4" customFormat="1" ht="15.95" customHeight="1"/>
    <row r="91" s="4" customFormat="1" ht="15.95" customHeight="1"/>
    <row r="92" s="4" customFormat="1" ht="15.95" customHeight="1"/>
    <row r="93" s="4" customFormat="1" ht="15.95" customHeight="1"/>
    <row r="94" s="4" customFormat="1" ht="15.95" customHeight="1"/>
    <row r="95" s="4" customFormat="1" ht="15.95" customHeight="1"/>
    <row r="96" s="4" customFormat="1" ht="15.95" customHeight="1"/>
    <row r="97" s="4" customFormat="1" ht="15.95" customHeight="1"/>
    <row r="98" s="4" customFormat="1" ht="15.95" customHeight="1"/>
    <row r="99" s="4" customFormat="1" ht="15.95" customHeight="1"/>
    <row r="100" s="4" customFormat="1" ht="15.95" customHeight="1"/>
    <row r="101" s="4" customFormat="1" ht="15.95" customHeight="1"/>
    <row r="102" s="4" customFormat="1" ht="15.95" customHeight="1"/>
    <row r="103" s="4" customFormat="1" ht="15.95" customHeight="1"/>
    <row r="104" s="4" customFormat="1" ht="15.95" customHeight="1"/>
    <row r="105" s="4" customFormat="1" ht="15.95" customHeight="1"/>
    <row r="106" s="4" customFormat="1" ht="15.95" customHeight="1"/>
    <row r="107" s="4" customFormat="1" ht="15.95" customHeight="1"/>
    <row r="108" s="4" customFormat="1" ht="15.95" customHeight="1"/>
    <row r="109" s="4" customFormat="1" ht="15.95" customHeight="1"/>
    <row r="110" s="4" customFormat="1" ht="15.95" customHeight="1"/>
    <row r="111" s="4" customFormat="1" ht="15.95" customHeight="1"/>
    <row r="112" s="4" customFormat="1" ht="15.95" customHeight="1"/>
    <row r="113" spans="10:36" s="4" customFormat="1" ht="15.95" customHeight="1"/>
    <row r="114" spans="10:36" s="4" customFormat="1" ht="15.95" customHeight="1"/>
    <row r="115" spans="10:36" s="4" customFormat="1" ht="15.95" customHeight="1"/>
    <row r="116" spans="10:36" s="4" customFormat="1" ht="15.95" customHeight="1"/>
    <row r="117" spans="10:36" s="4" customFormat="1" ht="15.95" customHeight="1"/>
    <row r="118" spans="10:36" s="4" customFormat="1" ht="15.95" customHeight="1"/>
    <row r="119" spans="10:36" s="4" customFormat="1" ht="15.95" customHeight="1"/>
    <row r="120" spans="10:36" s="4" customFormat="1" ht="15.95" customHeight="1">
      <c r="J120" s="13"/>
    </row>
    <row r="121" spans="10:36" s="4" customFormat="1" ht="15.95" customHeight="1">
      <c r="J121" s="13"/>
    </row>
    <row r="122" spans="10:36" s="4" customFormat="1" ht="15.95" customHeight="1">
      <c r="J122" s="13"/>
    </row>
    <row r="123" spans="10:36" s="4" customFormat="1" ht="15.95" customHeight="1">
      <c r="J123" s="13"/>
    </row>
    <row r="124" spans="10:36" ht="15.95" customHeight="1">
      <c r="K124" s="4"/>
      <c r="L124" s="4"/>
      <c r="M124" s="4"/>
      <c r="N124" s="4"/>
      <c r="O124" s="4"/>
      <c r="P124" s="4"/>
      <c r="Q124" s="4"/>
      <c r="R124" s="4"/>
      <c r="S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</row>
    <row r="125" spans="10:36" ht="15.95" customHeight="1">
      <c r="K125" s="4"/>
      <c r="L125" s="4"/>
      <c r="M125" s="4"/>
      <c r="N125" s="4"/>
      <c r="O125" s="4"/>
      <c r="P125" s="4"/>
      <c r="Q125" s="4"/>
      <c r="R125" s="4"/>
      <c r="S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</row>
    <row r="126" spans="10:36" ht="15.95" customHeight="1">
      <c r="K126" s="4"/>
      <c r="L126" s="4"/>
      <c r="M126" s="4"/>
      <c r="N126" s="4"/>
      <c r="O126" s="4"/>
      <c r="P126" s="4"/>
      <c r="Q126" s="4"/>
      <c r="R126" s="4"/>
      <c r="S126" s="4"/>
    </row>
    <row r="127" spans="10:36" ht="15.95" customHeight="1">
      <c r="K127" s="4"/>
      <c r="L127" s="4"/>
      <c r="M127" s="4"/>
      <c r="N127" s="4"/>
      <c r="O127" s="4"/>
      <c r="P127" s="4"/>
      <c r="Q127" s="4"/>
      <c r="R127" s="4"/>
      <c r="S127" s="4"/>
    </row>
    <row r="128" spans="10:36" ht="15.95" customHeight="1"/>
    <row r="129" ht="15.95" customHeight="1"/>
  </sheetData>
  <mergeCells count="20">
    <mergeCell ref="A20:J20"/>
    <mergeCell ref="K41:L41"/>
    <mergeCell ref="M41:N41"/>
    <mergeCell ref="Q41:R41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39370078740157483" header="0.31496062992125984" footer="0.31496062992125984"/>
  <pageSetup paperSize="9" scale="3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29"/>
  <sheetViews>
    <sheetView showGridLines="0" view="pageBreakPreview" zoomScale="80" zoomScaleNormal="100" zoomScaleSheetLayoutView="80" workbookViewId="0">
      <selection activeCell="A6" sqref="A6"/>
    </sheetView>
  </sheetViews>
  <sheetFormatPr defaultRowHeight="25.5" customHeight="1"/>
  <cols>
    <col min="1" max="1" width="17.7109375" style="13" customWidth="1"/>
    <col min="2" max="2" width="35.7109375" style="13" customWidth="1"/>
    <col min="3" max="4" width="15.7109375" style="13" customWidth="1"/>
    <col min="5" max="6" width="55.7109375" style="13" customWidth="1"/>
    <col min="7" max="8" width="8.7109375" style="13" customWidth="1"/>
    <col min="9" max="9" width="35.7109375" style="13" customWidth="1"/>
    <col min="10" max="10" width="8.7109375" style="13" customWidth="1"/>
    <col min="11" max="11" width="14.7109375" style="13" bestFit="1" customWidth="1"/>
    <col min="12" max="12" width="11.28515625" style="13" bestFit="1" customWidth="1"/>
    <col min="13" max="13" width="12.42578125" style="13" bestFit="1" customWidth="1"/>
    <col min="14" max="14" width="14.85546875" style="13" bestFit="1" customWidth="1"/>
    <col min="15" max="15" width="15.42578125" style="13" bestFit="1" customWidth="1"/>
    <col min="16" max="19" width="17.28515625" style="13" customWidth="1"/>
    <col min="20" max="20" width="8.7109375" style="13" customWidth="1"/>
    <col min="21" max="21" width="17.28515625" style="13" customWidth="1"/>
    <col min="22" max="22" width="8.7109375" style="13" customWidth="1"/>
    <col min="23" max="23" width="17.28515625" style="13" customWidth="1"/>
    <col min="24" max="24" width="8.7109375" style="13" customWidth="1"/>
    <col min="25" max="30" width="9.140625" style="13"/>
    <col min="31" max="31" width="9.85546875" style="13" bestFit="1" customWidth="1"/>
    <col min="32" max="32" width="12.28515625" style="13" customWidth="1"/>
    <col min="33" max="33" width="9.28515625" style="13" bestFit="1" customWidth="1"/>
    <col min="34" max="35" width="11.7109375" style="13" bestFit="1" customWidth="1"/>
    <col min="36" max="36" width="12.42578125" style="13" bestFit="1" customWidth="1"/>
    <col min="37" max="16384" width="9.140625" style="13"/>
  </cols>
  <sheetData>
    <row r="1" spans="1:24" ht="12.75">
      <c r="A1" s="9" t="s">
        <v>36</v>
      </c>
      <c r="B1" s="9"/>
      <c r="C1" s="9"/>
      <c r="D1" s="9"/>
      <c r="E1" s="10"/>
      <c r="F1" s="10"/>
      <c r="G1" s="10"/>
      <c r="H1" s="11"/>
      <c r="I1" s="11"/>
      <c r="J1" s="11"/>
      <c r="K1" s="10"/>
      <c r="L1" s="10"/>
      <c r="M1" s="10"/>
      <c r="N1" s="10"/>
      <c r="O1" s="10"/>
      <c r="P1" s="10"/>
      <c r="Q1" s="10"/>
      <c r="R1" s="10"/>
      <c r="S1" s="10"/>
      <c r="T1" s="10"/>
      <c r="U1" s="12"/>
      <c r="V1" s="10"/>
      <c r="W1" s="12"/>
      <c r="X1" s="10"/>
    </row>
    <row r="2" spans="1:24" ht="12.75">
      <c r="A2" s="9" t="s">
        <v>37</v>
      </c>
      <c r="B2" s="9" t="s">
        <v>71</v>
      </c>
      <c r="C2" s="9"/>
      <c r="D2" s="9"/>
      <c r="E2" s="10"/>
      <c r="F2" s="10"/>
      <c r="G2" s="10"/>
      <c r="H2" s="11"/>
      <c r="I2" s="11"/>
      <c r="J2" s="11"/>
      <c r="K2" s="10"/>
      <c r="L2" s="10"/>
      <c r="M2" s="10"/>
      <c r="N2" s="10"/>
      <c r="O2" s="10"/>
      <c r="P2" s="10"/>
      <c r="Q2" s="10"/>
      <c r="R2" s="10"/>
      <c r="S2" s="10"/>
      <c r="T2" s="10"/>
      <c r="U2" s="12"/>
      <c r="V2" s="10"/>
      <c r="W2" s="12"/>
      <c r="X2" s="10"/>
    </row>
    <row r="3" spans="1:24" ht="12.75">
      <c r="A3" s="9" t="s">
        <v>38</v>
      </c>
      <c r="B3" s="14" t="s">
        <v>72</v>
      </c>
      <c r="C3" s="14"/>
      <c r="D3" s="14"/>
      <c r="E3" s="10"/>
      <c r="F3" s="10"/>
      <c r="G3" s="10"/>
      <c r="H3" s="11"/>
      <c r="I3" s="11"/>
      <c r="J3" s="11"/>
      <c r="K3" s="10"/>
      <c r="L3" s="10"/>
      <c r="M3" s="10"/>
      <c r="N3" s="10"/>
      <c r="O3" s="10"/>
      <c r="P3" s="10"/>
      <c r="Q3" s="10"/>
      <c r="R3" s="10"/>
      <c r="S3" s="10"/>
      <c r="T3" s="10"/>
      <c r="U3" s="12"/>
      <c r="V3" s="10"/>
      <c r="W3" s="12"/>
      <c r="X3" s="10"/>
    </row>
    <row r="4" spans="1:24" ht="12.75">
      <c r="A4" s="13" t="s">
        <v>39</v>
      </c>
      <c r="B4" s="15">
        <v>45352</v>
      </c>
      <c r="C4" s="16"/>
      <c r="E4" s="10"/>
      <c r="F4" s="10"/>
      <c r="G4" s="10"/>
      <c r="H4" s="11"/>
      <c r="I4" s="11"/>
      <c r="J4" s="11"/>
      <c r="K4" s="10"/>
      <c r="L4" s="10"/>
      <c r="M4" s="10"/>
      <c r="N4" s="10"/>
      <c r="O4" s="10"/>
      <c r="P4" s="10"/>
      <c r="Q4" s="10"/>
      <c r="R4" s="10"/>
      <c r="S4" s="10"/>
      <c r="T4" s="10"/>
      <c r="U4" s="12"/>
      <c r="V4" s="10"/>
      <c r="W4" s="12"/>
      <c r="X4" s="10"/>
    </row>
    <row r="5" spans="1:24" ht="12.75">
      <c r="A5" s="178" t="s">
        <v>40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</row>
    <row r="6" spans="1:24" ht="13.5" thickBot="1">
      <c r="A6" s="10"/>
      <c r="B6" s="10"/>
      <c r="C6" s="10"/>
      <c r="D6" s="10"/>
      <c r="E6" s="10"/>
      <c r="F6" s="10"/>
      <c r="G6" s="10"/>
      <c r="H6" s="11"/>
      <c r="I6" s="11"/>
      <c r="J6" s="11"/>
      <c r="K6" s="10"/>
      <c r="L6" s="10"/>
      <c r="M6" s="10"/>
      <c r="N6" s="10"/>
      <c r="O6" s="10"/>
      <c r="P6" s="10"/>
      <c r="Q6" s="10"/>
      <c r="R6" s="10"/>
      <c r="S6" s="10"/>
      <c r="T6" s="10"/>
      <c r="U6" s="12"/>
      <c r="V6" s="10"/>
      <c r="W6" s="12"/>
      <c r="X6" s="10"/>
    </row>
    <row r="7" spans="1:24" ht="28.5" customHeight="1" thickBot="1">
      <c r="A7" s="179" t="s">
        <v>41</v>
      </c>
      <c r="B7" s="180"/>
      <c r="C7" s="180"/>
      <c r="D7" s="180"/>
      <c r="E7" s="180"/>
      <c r="F7" s="180"/>
      <c r="G7" s="180"/>
      <c r="H7" s="180"/>
      <c r="I7" s="180"/>
      <c r="J7" s="181"/>
      <c r="K7" s="182" t="s">
        <v>3</v>
      </c>
      <c r="L7" s="168" t="s">
        <v>42</v>
      </c>
      <c r="M7" s="170"/>
      <c r="N7" s="182" t="s">
        <v>43</v>
      </c>
      <c r="O7" s="182" t="s">
        <v>44</v>
      </c>
      <c r="P7" s="179" t="s">
        <v>45</v>
      </c>
      <c r="Q7" s="181"/>
      <c r="R7" s="182" t="s">
        <v>6</v>
      </c>
      <c r="S7" s="179" t="s">
        <v>46</v>
      </c>
      <c r="T7" s="180"/>
      <c r="U7" s="180"/>
      <c r="V7" s="180"/>
      <c r="W7" s="180"/>
      <c r="X7" s="181"/>
    </row>
    <row r="8" spans="1:24" ht="28.5" customHeight="1">
      <c r="A8" s="174" t="s">
        <v>14</v>
      </c>
      <c r="B8" s="175"/>
      <c r="C8" s="172" t="s">
        <v>47</v>
      </c>
      <c r="D8" s="172" t="s">
        <v>48</v>
      </c>
      <c r="E8" s="174" t="s">
        <v>49</v>
      </c>
      <c r="F8" s="175"/>
      <c r="G8" s="172" t="s">
        <v>0</v>
      </c>
      <c r="H8" s="176" t="s">
        <v>2</v>
      </c>
      <c r="I8" s="177"/>
      <c r="J8" s="172" t="s">
        <v>1</v>
      </c>
      <c r="K8" s="183"/>
      <c r="L8" s="125" t="s">
        <v>50</v>
      </c>
      <c r="M8" s="125" t="s">
        <v>51</v>
      </c>
      <c r="N8" s="183"/>
      <c r="O8" s="183"/>
      <c r="P8" s="17" t="s">
        <v>4</v>
      </c>
      <c r="Q8" s="17" t="s">
        <v>5</v>
      </c>
      <c r="R8" s="183"/>
      <c r="S8" s="126" t="s">
        <v>7</v>
      </c>
      <c r="T8" s="18" t="s">
        <v>8</v>
      </c>
      <c r="U8" s="126" t="s">
        <v>9</v>
      </c>
      <c r="V8" s="19" t="s">
        <v>8</v>
      </c>
      <c r="W8" s="20" t="s">
        <v>10</v>
      </c>
      <c r="X8" s="19" t="s">
        <v>8</v>
      </c>
    </row>
    <row r="9" spans="1:24" ht="28.5" customHeight="1" thickBot="1">
      <c r="A9" s="124" t="s">
        <v>52</v>
      </c>
      <c r="B9" s="124" t="s">
        <v>53</v>
      </c>
      <c r="C9" s="173"/>
      <c r="D9" s="173"/>
      <c r="E9" s="21" t="s">
        <v>54</v>
      </c>
      <c r="F9" s="21" t="s">
        <v>55</v>
      </c>
      <c r="G9" s="173"/>
      <c r="H9" s="21" t="s">
        <v>52</v>
      </c>
      <c r="I9" s="21" t="s">
        <v>53</v>
      </c>
      <c r="J9" s="173"/>
      <c r="K9" s="124" t="s">
        <v>56</v>
      </c>
      <c r="L9" s="21" t="s">
        <v>57</v>
      </c>
      <c r="M9" s="21" t="s">
        <v>58</v>
      </c>
      <c r="N9" s="21" t="s">
        <v>59</v>
      </c>
      <c r="O9" s="21" t="s">
        <v>60</v>
      </c>
      <c r="P9" s="21" t="s">
        <v>11</v>
      </c>
      <c r="Q9" s="21" t="s">
        <v>61</v>
      </c>
      <c r="R9" s="124" t="s">
        <v>62</v>
      </c>
      <c r="S9" s="22" t="s">
        <v>63</v>
      </c>
      <c r="T9" s="23" t="s">
        <v>64</v>
      </c>
      <c r="U9" s="22" t="s">
        <v>65</v>
      </c>
      <c r="V9" s="23" t="s">
        <v>66</v>
      </c>
      <c r="W9" s="24" t="s">
        <v>67</v>
      </c>
      <c r="X9" s="23" t="s">
        <v>68</v>
      </c>
    </row>
    <row r="10" spans="1:24" s="30" customFormat="1" ht="28.5" customHeight="1">
      <c r="A10" s="25" t="str">
        <f>'Access-Mar'!A10</f>
        <v>33904</v>
      </c>
      <c r="B10" s="25" t="str">
        <f>'Access-Mar'!B10</f>
        <v>FUNDO DO REGIME GERAL DA PREVIDENCIA SOCIAL</v>
      </c>
      <c r="C10" s="25" t="str">
        <f>CONCATENATE('Access-Mar'!C10,".",'Access-Mar'!D10)</f>
        <v>28.846</v>
      </c>
      <c r="D10" s="25" t="str">
        <f>CONCATENATE('Access-Mar'!E10,".",'Access-Mar'!G10)</f>
        <v>0901.0625</v>
      </c>
      <c r="E10" s="26" t="str">
        <f>'Access-Mar'!F10</f>
        <v>OPERACOES ESPECIAIS: CUMPRIMENTO DE SENTENCAS JUDICIAIS</v>
      </c>
      <c r="F10" s="27" t="str">
        <f>'Access-Mar'!H10</f>
        <v>SENTENCAS JUDICIAIS TRANSITADAS EM JULGADO DE PEQUENO VALOR</v>
      </c>
      <c r="G10" s="25" t="str">
        <f>'Access-Mar'!I10</f>
        <v>2</v>
      </c>
      <c r="H10" s="25" t="str">
        <f>'Access-Mar'!J10</f>
        <v>1001</v>
      </c>
      <c r="I10" s="26" t="str">
        <f>'Access-Mar'!K10</f>
        <v>RECURSOS LIVRES DA SEGURIDADE SOCIAL</v>
      </c>
      <c r="J10" s="25" t="str">
        <f>'Access-Mar'!L10</f>
        <v>3</v>
      </c>
      <c r="K10" s="28"/>
      <c r="L10" s="28"/>
      <c r="M10" s="28"/>
      <c r="N10" s="29">
        <f t="shared" ref="N10:N19" si="0">K10+L10-M10</f>
        <v>0</v>
      </c>
      <c r="O10" s="28">
        <v>0</v>
      </c>
      <c r="P10" s="36">
        <f>IF('Access-Mar'!N10=0,'Access-Mar'!M10,0)</f>
        <v>397761604</v>
      </c>
      <c r="Q10" s="36">
        <f>IF('Access-Mar'!N10&gt;0,'Access-Mar'!N10-('Access-Mar'!N10-'Access-Mar'!M10),0)</f>
        <v>0</v>
      </c>
      <c r="R10" s="36">
        <f>N10-O10+P10+Q10</f>
        <v>397761604</v>
      </c>
      <c r="S10" s="36">
        <f>'Access-Mar'!O10</f>
        <v>397345130.47000003</v>
      </c>
      <c r="T10" s="37">
        <f t="shared" ref="T10:T20" si="1">IF(R10&gt;0,S10/R10,0)</f>
        <v>0.99895295693246455</v>
      </c>
      <c r="U10" s="36">
        <f>'Access-Mar'!P10</f>
        <v>397345130.47000003</v>
      </c>
      <c r="V10" s="37">
        <f t="shared" ref="V10:V20" si="2">IF(R10&gt;0,U10/R10,0)</f>
        <v>0.99895295693246455</v>
      </c>
      <c r="W10" s="36">
        <f>'Access-Mar'!Q10</f>
        <v>397345130.47000003</v>
      </c>
      <c r="X10" s="37">
        <f t="shared" ref="X10:X20" si="3">IF(R10&gt;0,W10/R10,0)</f>
        <v>0.99895295693246455</v>
      </c>
    </row>
    <row r="11" spans="1:24" s="30" customFormat="1" ht="28.5" customHeight="1">
      <c r="A11" s="25" t="str">
        <f>'Access-Mar'!A11</f>
        <v>40901</v>
      </c>
      <c r="B11" s="25" t="str">
        <f>'Access-Mar'!B11</f>
        <v>FUNDO DE AMPARO AO TRABALHADOR - FAT</v>
      </c>
      <c r="C11" s="25" t="str">
        <f>CONCATENATE('Access-Mar'!C11,".",'Access-Mar'!D11)</f>
        <v>28.846</v>
      </c>
      <c r="D11" s="25" t="str">
        <f>CONCATENATE('Access-Mar'!E11,".",'Access-Mar'!G11)</f>
        <v>0901.0625</v>
      </c>
      <c r="E11" s="26" t="str">
        <f>'Access-Mar'!F11</f>
        <v>OPERACOES ESPECIAIS: CUMPRIMENTO DE SENTENCAS JUDICIAIS</v>
      </c>
      <c r="F11" s="27" t="str">
        <f>'Access-Mar'!H11</f>
        <v>SENTENCAS JUDICIAIS TRANSITADAS EM JULGADO DE PEQUENO VALOR</v>
      </c>
      <c r="G11" s="25" t="str">
        <f>'Access-Mar'!I11</f>
        <v>2</v>
      </c>
      <c r="H11" s="25" t="str">
        <f>'Access-Mar'!J11</f>
        <v>1049</v>
      </c>
      <c r="I11" s="26" t="str">
        <f>'Access-Mar'!K11</f>
        <v>REC.PROP.UO PARA APLIC. EM SEGURIDADE SOCIAL</v>
      </c>
      <c r="J11" s="25" t="str">
        <f>'Access-Mar'!L11</f>
        <v>3</v>
      </c>
      <c r="K11" s="28"/>
      <c r="L11" s="28"/>
      <c r="M11" s="28"/>
      <c r="N11" s="29">
        <f t="shared" si="0"/>
        <v>0</v>
      </c>
      <c r="O11" s="28">
        <v>0</v>
      </c>
      <c r="P11" s="36">
        <f>IF('Access-Mar'!N11=0,'Access-Mar'!M11,0)</f>
        <v>42333</v>
      </c>
      <c r="Q11" s="36">
        <f>IF('Access-Mar'!N11&gt;0,'Access-Mar'!N11-('Access-Mar'!N11-'Access-Mar'!M11),0)</f>
        <v>0</v>
      </c>
      <c r="R11" s="36">
        <f t="shared" ref="R11:R19" si="4">N11-O11+P11+Q11</f>
        <v>42333</v>
      </c>
      <c r="S11" s="36">
        <f>'Access-Mar'!O11</f>
        <v>42331.42</v>
      </c>
      <c r="T11" s="37">
        <f t="shared" si="1"/>
        <v>0.99996267687147133</v>
      </c>
      <c r="U11" s="36">
        <f>'Access-Mar'!P11</f>
        <v>42331.42</v>
      </c>
      <c r="V11" s="37">
        <f t="shared" si="2"/>
        <v>0.99996267687147133</v>
      </c>
      <c r="W11" s="36">
        <f>'Access-Mar'!Q11</f>
        <v>42331.42</v>
      </c>
      <c r="X11" s="37">
        <f t="shared" si="3"/>
        <v>0.99996267687147133</v>
      </c>
    </row>
    <row r="12" spans="1:24" s="30" customFormat="1" ht="28.5" customHeight="1">
      <c r="A12" s="25" t="str">
        <f>'Access-Mar'!A12</f>
        <v>55901</v>
      </c>
      <c r="B12" s="25" t="str">
        <f>'Access-Mar'!B12</f>
        <v>FUNDO NACIONAL DE ASSISTENCIA SOCIAL</v>
      </c>
      <c r="C12" s="25" t="str">
        <f>CONCATENATE('Access-Mar'!C12,".",'Access-Mar'!D12)</f>
        <v>28.846</v>
      </c>
      <c r="D12" s="25" t="str">
        <f>CONCATENATE('Access-Mar'!E12,".",'Access-Mar'!G12)</f>
        <v>0901.0625</v>
      </c>
      <c r="E12" s="26" t="str">
        <f>'Access-Mar'!F12</f>
        <v>OPERACOES ESPECIAIS: CUMPRIMENTO DE SENTENCAS JUDICIAIS</v>
      </c>
      <c r="F12" s="27" t="str">
        <f>'Access-Mar'!H12</f>
        <v>SENTENCAS JUDICIAIS TRANSITADAS EM JULGADO DE PEQUENO VALOR</v>
      </c>
      <c r="G12" s="25" t="str">
        <f>'Access-Mar'!I12</f>
        <v>2</v>
      </c>
      <c r="H12" s="25" t="str">
        <f>'Access-Mar'!J12</f>
        <v>1001</v>
      </c>
      <c r="I12" s="26" t="str">
        <f>'Access-Mar'!K12</f>
        <v>RECURSOS LIVRES DA SEGURIDADE SOCIAL</v>
      </c>
      <c r="J12" s="25" t="str">
        <f>'Access-Mar'!L12</f>
        <v>3</v>
      </c>
      <c r="K12" s="28"/>
      <c r="L12" s="28"/>
      <c r="M12" s="28"/>
      <c r="N12" s="29">
        <f t="shared" si="0"/>
        <v>0</v>
      </c>
      <c r="O12" s="28">
        <v>0</v>
      </c>
      <c r="P12" s="36">
        <f>IF('Access-Mar'!N12=0,'Access-Mar'!M12,0)</f>
        <v>62883696</v>
      </c>
      <c r="Q12" s="36">
        <f>IF('Access-Mar'!N12&gt;0,'Access-Mar'!N12-('Access-Mar'!N12-'Access-Mar'!M12),0)</f>
        <v>0</v>
      </c>
      <c r="R12" s="36">
        <f t="shared" si="4"/>
        <v>62883696</v>
      </c>
      <c r="S12" s="36">
        <f>'Access-Mar'!O12</f>
        <v>62875539.68</v>
      </c>
      <c r="T12" s="37">
        <f t="shared" si="1"/>
        <v>0.99987029515567916</v>
      </c>
      <c r="U12" s="36">
        <f>'Access-Mar'!P12</f>
        <v>62875539.68</v>
      </c>
      <c r="V12" s="37">
        <f t="shared" si="2"/>
        <v>0.99987029515567916</v>
      </c>
      <c r="W12" s="36">
        <f>'Access-Mar'!Q12</f>
        <v>62875539.68</v>
      </c>
      <c r="X12" s="37">
        <f t="shared" si="3"/>
        <v>0.99987029515567916</v>
      </c>
    </row>
    <row r="13" spans="1:24" s="30" customFormat="1" ht="28.5" customHeight="1">
      <c r="A13" s="25" t="str">
        <f>'Access-Mar'!A13</f>
        <v>71103</v>
      </c>
      <c r="B13" s="25" t="str">
        <f>'Access-Mar'!B13</f>
        <v>ENCARGOS FINANC.DA UNIAO-SENTENCAS JUDICIAIS</v>
      </c>
      <c r="C13" s="25" t="str">
        <f>CONCATENATE('Access-Mar'!C13,".",'Access-Mar'!D13)</f>
        <v>28.846</v>
      </c>
      <c r="D13" s="25" t="str">
        <f>CONCATENATE('Access-Mar'!E13,".",'Access-Mar'!G13)</f>
        <v>0901.0005</v>
      </c>
      <c r="E13" s="26" t="str">
        <f>'Access-Mar'!F13</f>
        <v>OPERACOES ESPECIAIS: CUMPRIMENTO DE SENTENCAS JUDICIAIS</v>
      </c>
      <c r="F13" s="27" t="str">
        <f>'Access-Mar'!H13</f>
        <v>SENTENCAS JUDICIAIS TRANSITADAS EM JULGADO (PRECATORIOS)</v>
      </c>
      <c r="G13" s="25" t="str">
        <f>'Access-Mar'!I13</f>
        <v>1</v>
      </c>
      <c r="H13" s="25" t="str">
        <f>'Access-Mar'!J13</f>
        <v>1000</v>
      </c>
      <c r="I13" s="26" t="str">
        <f>'Access-Mar'!K13</f>
        <v>RECURSOS LIVRES DA UNIAO</v>
      </c>
      <c r="J13" s="25" t="str">
        <f>'Access-Mar'!L13</f>
        <v>5</v>
      </c>
      <c r="K13" s="28"/>
      <c r="L13" s="28"/>
      <c r="M13" s="28"/>
      <c r="N13" s="29">
        <f t="shared" si="0"/>
        <v>0</v>
      </c>
      <c r="O13" s="28">
        <v>0</v>
      </c>
      <c r="P13" s="36">
        <f>IF('Access-Mar'!N13=0,'Access-Mar'!M13,0)</f>
        <v>0</v>
      </c>
      <c r="Q13" s="36">
        <f>IF('Access-Mar'!N13&gt;0,'Access-Mar'!N13-('Access-Mar'!N13-'Access-Mar'!M13),0)</f>
        <v>125897696</v>
      </c>
      <c r="R13" s="36">
        <f t="shared" si="4"/>
        <v>125897696</v>
      </c>
      <c r="S13" s="36">
        <f>'Access-Mar'!O13</f>
        <v>125897695.36</v>
      </c>
      <c r="T13" s="37">
        <f t="shared" si="1"/>
        <v>0.99999999491650748</v>
      </c>
      <c r="U13" s="36">
        <f>'Access-Mar'!P13</f>
        <v>125897695.36</v>
      </c>
      <c r="V13" s="37">
        <f t="shared" si="2"/>
        <v>0.99999999491650748</v>
      </c>
      <c r="W13" s="36">
        <f>'Access-Mar'!Q13</f>
        <v>125897695.36</v>
      </c>
      <c r="X13" s="37">
        <f t="shared" si="3"/>
        <v>0.99999999491650748</v>
      </c>
    </row>
    <row r="14" spans="1:24" s="30" customFormat="1" ht="28.5" customHeight="1">
      <c r="A14" s="25" t="str">
        <f>'Access-Mar'!A14</f>
        <v>71103</v>
      </c>
      <c r="B14" s="25" t="str">
        <f>'Access-Mar'!B14</f>
        <v>ENCARGOS FINANC.DA UNIAO-SENTENCAS JUDICIAIS</v>
      </c>
      <c r="C14" s="25" t="str">
        <f>CONCATENATE('Access-Mar'!C14,".",'Access-Mar'!D14)</f>
        <v>28.846</v>
      </c>
      <c r="D14" s="25" t="str">
        <f>CONCATENATE('Access-Mar'!E14,".",'Access-Mar'!G14)</f>
        <v>0901.0005</v>
      </c>
      <c r="E14" s="26" t="str">
        <f>'Access-Mar'!F14</f>
        <v>OPERACOES ESPECIAIS: CUMPRIMENTO DE SENTENCAS JUDICIAIS</v>
      </c>
      <c r="F14" s="27" t="str">
        <f>'Access-Mar'!H14</f>
        <v>SENTENCAS JUDICIAIS TRANSITADAS EM JULGADO (PRECATORIOS)</v>
      </c>
      <c r="G14" s="25" t="str">
        <f>'Access-Mar'!I14</f>
        <v>1</v>
      </c>
      <c r="H14" s="25" t="str">
        <f>'Access-Mar'!J14</f>
        <v>1000</v>
      </c>
      <c r="I14" s="26" t="str">
        <f>'Access-Mar'!K14</f>
        <v>RECURSOS LIVRES DA UNIAO</v>
      </c>
      <c r="J14" s="25" t="str">
        <f>'Access-Mar'!L14</f>
        <v>3</v>
      </c>
      <c r="K14" s="28"/>
      <c r="L14" s="28"/>
      <c r="M14" s="28"/>
      <c r="N14" s="29">
        <f t="shared" si="0"/>
        <v>0</v>
      </c>
      <c r="O14" s="28">
        <v>0</v>
      </c>
      <c r="P14" s="36">
        <f>IF('Access-Mar'!N14=0,'Access-Mar'!M14,0)</f>
        <v>0</v>
      </c>
      <c r="Q14" s="36">
        <f>IF('Access-Mar'!N14&gt;0,'Access-Mar'!N14-('Access-Mar'!N14-'Access-Mar'!M14),0)</f>
        <v>1323343068</v>
      </c>
      <c r="R14" s="36">
        <f t="shared" si="4"/>
        <v>1323343068</v>
      </c>
      <c r="S14" s="36">
        <f>'Access-Mar'!O14</f>
        <v>1323343067.5999999</v>
      </c>
      <c r="T14" s="37">
        <f t="shared" si="1"/>
        <v>0.99999999969773512</v>
      </c>
      <c r="U14" s="36">
        <f>'Access-Mar'!P14</f>
        <v>1323343067.5999999</v>
      </c>
      <c r="V14" s="37">
        <f t="shared" si="2"/>
        <v>0.99999999969773512</v>
      </c>
      <c r="W14" s="36">
        <f>'Access-Mar'!Q14</f>
        <v>1323343067.5999999</v>
      </c>
      <c r="X14" s="37">
        <f t="shared" si="3"/>
        <v>0.99999999969773512</v>
      </c>
    </row>
    <row r="15" spans="1:24" s="30" customFormat="1" ht="28.5" customHeight="1">
      <c r="A15" s="25" t="str">
        <f>'Access-Mar'!A15</f>
        <v>71103</v>
      </c>
      <c r="B15" s="25" t="str">
        <f>'Access-Mar'!B15</f>
        <v>ENCARGOS FINANC.DA UNIAO-SENTENCAS JUDICIAIS</v>
      </c>
      <c r="C15" s="25" t="str">
        <f>CONCATENATE('Access-Mar'!C15,".",'Access-Mar'!D15)</f>
        <v>28.846</v>
      </c>
      <c r="D15" s="25" t="str">
        <f>CONCATENATE('Access-Mar'!E15,".",'Access-Mar'!G15)</f>
        <v>0901.00G5</v>
      </c>
      <c r="E15" s="26" t="str">
        <f>'Access-Mar'!F15</f>
        <v>OPERACOES ESPECIAIS: CUMPRIMENTO DE SENTENCAS JUDICIAIS</v>
      </c>
      <c r="F15" s="27" t="str">
        <f>'Access-Mar'!H15</f>
        <v>CONTRIBUICAO DA UNIAO, DE SUAS AUTARQUIAS E FUNDACOES PARA O</v>
      </c>
      <c r="G15" s="25" t="str">
        <f>'Access-Mar'!I15</f>
        <v>1</v>
      </c>
      <c r="H15" s="25" t="str">
        <f>'Access-Mar'!J15</f>
        <v>1000</v>
      </c>
      <c r="I15" s="26" t="str">
        <f>'Access-Mar'!K15</f>
        <v>RECURSOS LIVRES DA UNIAO</v>
      </c>
      <c r="J15" s="25" t="str">
        <f>'Access-Mar'!L15</f>
        <v>1</v>
      </c>
      <c r="K15" s="28"/>
      <c r="L15" s="28"/>
      <c r="M15" s="28"/>
      <c r="N15" s="29">
        <f t="shared" si="0"/>
        <v>0</v>
      </c>
      <c r="O15" s="28">
        <v>0</v>
      </c>
      <c r="P15" s="36">
        <f>IF('Access-Mar'!N15=0,'Access-Mar'!M15,0)</f>
        <v>705496</v>
      </c>
      <c r="Q15" s="36">
        <f>IF('Access-Mar'!N15&gt;0,'Access-Mar'!N15-('Access-Mar'!N15-'Access-Mar'!M15),0)</f>
        <v>0</v>
      </c>
      <c r="R15" s="36">
        <f t="shared" si="4"/>
        <v>705496</v>
      </c>
      <c r="S15" s="36">
        <f>'Access-Mar'!O15</f>
        <v>705495.22</v>
      </c>
      <c r="T15" s="37">
        <f t="shared" si="1"/>
        <v>0.99999889439486545</v>
      </c>
      <c r="U15" s="36">
        <f>'Access-Mar'!P15</f>
        <v>705495.22</v>
      </c>
      <c r="V15" s="37">
        <f t="shared" si="2"/>
        <v>0.99999889439486545</v>
      </c>
      <c r="W15" s="36">
        <f>'Access-Mar'!Q15</f>
        <v>705495.22</v>
      </c>
      <c r="X15" s="37">
        <f t="shared" si="3"/>
        <v>0.99999889439486545</v>
      </c>
    </row>
    <row r="16" spans="1:24" s="30" customFormat="1" ht="28.5" customHeight="1">
      <c r="A16" s="25" t="str">
        <f>'Access-Mar'!A16</f>
        <v>71103</v>
      </c>
      <c r="B16" s="25" t="str">
        <f>'Access-Mar'!B16</f>
        <v>ENCARGOS FINANC.DA UNIAO-SENTENCAS JUDICIAIS</v>
      </c>
      <c r="C16" s="25" t="str">
        <f>CONCATENATE('Access-Mar'!C16,".",'Access-Mar'!D16)</f>
        <v>28.846</v>
      </c>
      <c r="D16" s="25" t="str">
        <f>CONCATENATE('Access-Mar'!E16,".",'Access-Mar'!G16)</f>
        <v>0901.0625</v>
      </c>
      <c r="E16" s="26" t="str">
        <f>'Access-Mar'!F16</f>
        <v>OPERACOES ESPECIAIS: CUMPRIMENTO DE SENTENCAS JUDICIAIS</v>
      </c>
      <c r="F16" s="27" t="str">
        <f>'Access-Mar'!H16</f>
        <v>SENTENCAS JUDICIAIS TRANSITADAS EM JULGADO DE PEQUENO VALOR</v>
      </c>
      <c r="G16" s="25" t="str">
        <f>'Access-Mar'!I16</f>
        <v>1</v>
      </c>
      <c r="H16" s="25" t="str">
        <f>'Access-Mar'!J16</f>
        <v>1000</v>
      </c>
      <c r="I16" s="26" t="str">
        <f>'Access-Mar'!K16</f>
        <v>RECURSOS LIVRES DA UNIAO</v>
      </c>
      <c r="J16" s="25" t="str">
        <f>'Access-Mar'!L16</f>
        <v>5</v>
      </c>
      <c r="K16" s="28"/>
      <c r="L16" s="28"/>
      <c r="M16" s="28"/>
      <c r="N16" s="29">
        <f t="shared" si="0"/>
        <v>0</v>
      </c>
      <c r="O16" s="28">
        <v>0</v>
      </c>
      <c r="P16" s="36">
        <f>IF('Access-Mar'!N16=0,'Access-Mar'!M16,0)</f>
        <v>85681</v>
      </c>
      <c r="Q16" s="36">
        <f>IF('Access-Mar'!N16&gt;0,'Access-Mar'!N16-('Access-Mar'!N16-'Access-Mar'!M16),0)</f>
        <v>0</v>
      </c>
      <c r="R16" s="36">
        <f t="shared" si="4"/>
        <v>85681</v>
      </c>
      <c r="S16" s="36">
        <f>'Access-Mar'!O16</f>
        <v>85680.99</v>
      </c>
      <c r="T16" s="37">
        <f t="shared" si="1"/>
        <v>0.99999988328801026</v>
      </c>
      <c r="U16" s="36">
        <f>'Access-Mar'!P16</f>
        <v>85680.99</v>
      </c>
      <c r="V16" s="37">
        <f t="shared" si="2"/>
        <v>0.99999988328801026</v>
      </c>
      <c r="W16" s="36">
        <f>'Access-Mar'!Q16</f>
        <v>85680.99</v>
      </c>
      <c r="X16" s="37">
        <f t="shared" si="3"/>
        <v>0.99999988328801026</v>
      </c>
    </row>
    <row r="17" spans="1:25" s="30" customFormat="1" ht="28.5" customHeight="1">
      <c r="A17" s="25" t="str">
        <f>'Access-Mar'!A17</f>
        <v>71103</v>
      </c>
      <c r="B17" s="25" t="str">
        <f>'Access-Mar'!B17</f>
        <v>ENCARGOS FINANC.DA UNIAO-SENTENCAS JUDICIAIS</v>
      </c>
      <c r="C17" s="25" t="str">
        <f>CONCATENATE('Access-Mar'!C17,".",'Access-Mar'!D17)</f>
        <v>28.846</v>
      </c>
      <c r="D17" s="25" t="str">
        <f>CONCATENATE('Access-Mar'!E17,".",'Access-Mar'!G17)</f>
        <v>0901.0625</v>
      </c>
      <c r="E17" s="26" t="str">
        <f>'Access-Mar'!F17</f>
        <v>OPERACOES ESPECIAIS: CUMPRIMENTO DE SENTENCAS JUDICIAIS</v>
      </c>
      <c r="F17" s="27" t="str">
        <f>'Access-Mar'!H17</f>
        <v>SENTENCAS JUDICIAIS TRANSITADAS EM JULGADO DE PEQUENO VALOR</v>
      </c>
      <c r="G17" s="25" t="str">
        <f>'Access-Mar'!I17</f>
        <v>1</v>
      </c>
      <c r="H17" s="25" t="str">
        <f>'Access-Mar'!J17</f>
        <v>1000</v>
      </c>
      <c r="I17" s="26" t="str">
        <f>'Access-Mar'!K17</f>
        <v>RECURSOS LIVRES DA UNIAO</v>
      </c>
      <c r="J17" s="25" t="str">
        <f>'Access-Mar'!L17</f>
        <v>3</v>
      </c>
      <c r="K17" s="28"/>
      <c r="L17" s="28"/>
      <c r="M17" s="28"/>
      <c r="N17" s="29">
        <f t="shared" si="0"/>
        <v>0</v>
      </c>
      <c r="O17" s="28">
        <v>0</v>
      </c>
      <c r="P17" s="36">
        <f>IF('Access-Mar'!N17=0,'Access-Mar'!M17,0)</f>
        <v>119661550</v>
      </c>
      <c r="Q17" s="36">
        <f>IF('Access-Mar'!N17&gt;0,'Access-Mar'!N17-('Access-Mar'!N17-'Access-Mar'!M17),0)</f>
        <v>0</v>
      </c>
      <c r="R17" s="36">
        <f t="shared" si="4"/>
        <v>119661550</v>
      </c>
      <c r="S17" s="36">
        <f>'Access-Mar'!O17</f>
        <v>119562636.08</v>
      </c>
      <c r="T17" s="37">
        <f t="shared" si="1"/>
        <v>0.9991733859372538</v>
      </c>
      <c r="U17" s="36">
        <f>'Access-Mar'!P17</f>
        <v>119562636.08</v>
      </c>
      <c r="V17" s="37">
        <f t="shared" si="2"/>
        <v>0.9991733859372538</v>
      </c>
      <c r="W17" s="36">
        <f>'Access-Mar'!Q17</f>
        <v>119562636.08</v>
      </c>
      <c r="X17" s="37">
        <f t="shared" si="3"/>
        <v>0.9991733859372538</v>
      </c>
    </row>
    <row r="18" spans="1:25" s="30" customFormat="1" ht="28.5" customHeight="1">
      <c r="A18" s="25" t="str">
        <f>'Access-Mar'!A18</f>
        <v>71103</v>
      </c>
      <c r="B18" s="25" t="str">
        <f>'Access-Mar'!B18</f>
        <v>ENCARGOS FINANC.DA UNIAO-SENTENCAS JUDICIAIS</v>
      </c>
      <c r="C18" s="25" t="str">
        <f>CONCATENATE('Access-Mar'!C18,".",'Access-Mar'!D18)</f>
        <v>28.846</v>
      </c>
      <c r="D18" s="25" t="str">
        <f>CONCATENATE('Access-Mar'!E18,".",'Access-Mar'!G18)</f>
        <v>0901.0625</v>
      </c>
      <c r="E18" s="26" t="str">
        <f>'Access-Mar'!F18</f>
        <v>OPERACOES ESPECIAIS: CUMPRIMENTO DE SENTENCAS JUDICIAIS</v>
      </c>
      <c r="F18" s="27" t="str">
        <f>'Access-Mar'!H18</f>
        <v>SENTENCAS JUDICIAIS TRANSITADAS EM JULGADO DE PEQUENO VALOR</v>
      </c>
      <c r="G18" s="25" t="str">
        <f>'Access-Mar'!I18</f>
        <v>1</v>
      </c>
      <c r="H18" s="25" t="str">
        <f>'Access-Mar'!J18</f>
        <v>1000</v>
      </c>
      <c r="I18" s="26" t="str">
        <f>'Access-Mar'!K18</f>
        <v>RECURSOS LIVRES DA UNIAO</v>
      </c>
      <c r="J18" s="25" t="str">
        <f>'Access-Mar'!L18</f>
        <v>1</v>
      </c>
      <c r="K18" s="28"/>
      <c r="L18" s="28"/>
      <c r="M18" s="28"/>
      <c r="N18" s="29">
        <f t="shared" si="0"/>
        <v>0</v>
      </c>
      <c r="O18" s="28">
        <v>0</v>
      </c>
      <c r="P18" s="36">
        <f>IF('Access-Mar'!N18=0,'Access-Mar'!M18,0)</f>
        <v>12199004</v>
      </c>
      <c r="Q18" s="36">
        <f>IF('Access-Mar'!N18&gt;0,'Access-Mar'!N18-('Access-Mar'!N18-'Access-Mar'!M18),0)</f>
        <v>0</v>
      </c>
      <c r="R18" s="36">
        <f t="shared" si="4"/>
        <v>12199004</v>
      </c>
      <c r="S18" s="36">
        <f>'Access-Mar'!O18</f>
        <v>12174666.5</v>
      </c>
      <c r="T18" s="37">
        <f t="shared" si="1"/>
        <v>0.99800496007706863</v>
      </c>
      <c r="U18" s="36">
        <f>'Access-Mar'!P18</f>
        <v>12174666.5</v>
      </c>
      <c r="V18" s="37">
        <f t="shared" si="2"/>
        <v>0.99800496007706863</v>
      </c>
      <c r="W18" s="36">
        <f>'Access-Mar'!Q18</f>
        <v>12174666.5</v>
      </c>
      <c r="X18" s="37">
        <f t="shared" si="3"/>
        <v>0.99800496007706863</v>
      </c>
    </row>
    <row r="19" spans="1:25" s="30" customFormat="1" ht="28.5" customHeight="1" thickBot="1">
      <c r="A19" s="25" t="str">
        <f>'Access-Mar'!A19</f>
        <v>71103</v>
      </c>
      <c r="B19" s="25" t="str">
        <f>'Access-Mar'!B19</f>
        <v>ENCARGOS FINANC.DA UNIAO-SENTENCAS JUDICIAIS</v>
      </c>
      <c r="C19" s="25" t="str">
        <f>CONCATENATE('Access-Mar'!C19,".",'Access-Mar'!D19)</f>
        <v>28.846</v>
      </c>
      <c r="D19" s="25" t="str">
        <f>CONCATENATE('Access-Mar'!E19,".",'Access-Mar'!G19)</f>
        <v>0901.0EC7</v>
      </c>
      <c r="E19" s="26" t="str">
        <f>'Access-Mar'!F19</f>
        <v>OPERACOES ESPECIAIS: CUMPRIMENTO DE SENTENCAS JUDICIAIS</v>
      </c>
      <c r="F19" s="27" t="str">
        <f>'Access-Mar'!H19</f>
        <v>SENTENCAS JUDICIAIS TRANSITADAS EM JULGADO (PRECATORIOS RELA</v>
      </c>
      <c r="G19" s="25" t="str">
        <f>'Access-Mar'!I19</f>
        <v>1</v>
      </c>
      <c r="H19" s="25" t="str">
        <f>'Access-Mar'!J19</f>
        <v>1000</v>
      </c>
      <c r="I19" s="26" t="str">
        <f>'Access-Mar'!K19</f>
        <v>RECURSOS LIVRES DA UNIAO</v>
      </c>
      <c r="J19" s="25" t="str">
        <f>'Access-Mar'!L19</f>
        <v>3</v>
      </c>
      <c r="K19" s="28"/>
      <c r="L19" s="28"/>
      <c r="M19" s="28"/>
      <c r="N19" s="29">
        <f t="shared" si="0"/>
        <v>0</v>
      </c>
      <c r="O19" s="28">
        <v>0</v>
      </c>
      <c r="P19" s="36">
        <f>IF('Access-Mar'!N19=0,'Access-Mar'!M19,0)</f>
        <v>0</v>
      </c>
      <c r="Q19" s="36">
        <f>IF('Access-Mar'!N19&gt;0,'Access-Mar'!N19-('Access-Mar'!N19-'Access-Mar'!M19),0)</f>
        <v>1674516</v>
      </c>
      <c r="R19" s="36">
        <f t="shared" si="4"/>
        <v>1674516</v>
      </c>
      <c r="S19" s="36">
        <f>'Access-Mar'!O19</f>
        <v>1674515.73</v>
      </c>
      <c r="T19" s="37">
        <f t="shared" si="1"/>
        <v>0.99999983875937881</v>
      </c>
      <c r="U19" s="36">
        <f>'Access-Mar'!P19</f>
        <v>1674515.73</v>
      </c>
      <c r="V19" s="37">
        <f t="shared" si="2"/>
        <v>0.99999983875937881</v>
      </c>
      <c r="W19" s="36">
        <f>'Access-Mar'!Q19</f>
        <v>1674515.73</v>
      </c>
      <c r="X19" s="37">
        <f t="shared" si="3"/>
        <v>0.99999983875937881</v>
      </c>
    </row>
    <row r="20" spans="1:25" ht="28.5" customHeight="1" thickBot="1">
      <c r="A20" s="168" t="s">
        <v>69</v>
      </c>
      <c r="B20" s="169"/>
      <c r="C20" s="169"/>
      <c r="D20" s="169"/>
      <c r="E20" s="169"/>
      <c r="F20" s="169"/>
      <c r="G20" s="169"/>
      <c r="H20" s="169"/>
      <c r="I20" s="169"/>
      <c r="J20" s="170"/>
      <c r="K20" s="31">
        <f t="shared" ref="K20:S20" si="5">SUM(K10:K19)</f>
        <v>0</v>
      </c>
      <c r="L20" s="31">
        <f t="shared" si="5"/>
        <v>0</v>
      </c>
      <c r="M20" s="31">
        <f t="shared" si="5"/>
        <v>0</v>
      </c>
      <c r="N20" s="31">
        <f t="shared" si="5"/>
        <v>0</v>
      </c>
      <c r="O20" s="31">
        <f t="shared" si="5"/>
        <v>0</v>
      </c>
      <c r="P20" s="32">
        <f t="shared" si="5"/>
        <v>593339364</v>
      </c>
      <c r="Q20" s="32">
        <f t="shared" si="5"/>
        <v>1450915280</v>
      </c>
      <c r="R20" s="32">
        <f t="shared" si="5"/>
        <v>2044254644</v>
      </c>
      <c r="S20" s="32">
        <f t="shared" si="5"/>
        <v>2043706759.05</v>
      </c>
      <c r="T20" s="38">
        <f t="shared" si="1"/>
        <v>0.99973198791471107</v>
      </c>
      <c r="U20" s="32">
        <f>SUM(U10:U19)</f>
        <v>2043706759.05</v>
      </c>
      <c r="V20" s="33">
        <f t="shared" si="2"/>
        <v>0.99973198791471107</v>
      </c>
      <c r="W20" s="32">
        <f>SUM(W10:W19)</f>
        <v>2043706759.05</v>
      </c>
      <c r="X20" s="33">
        <f t="shared" si="3"/>
        <v>0.99973198791471107</v>
      </c>
    </row>
    <row r="21" spans="1:25" ht="12.75">
      <c r="A21" s="10" t="s">
        <v>70</v>
      </c>
      <c r="B21" s="10"/>
      <c r="C21" s="10"/>
      <c r="D21" s="10"/>
      <c r="E21" s="10"/>
      <c r="F21" s="10"/>
      <c r="G21" s="10"/>
      <c r="H21" s="11"/>
      <c r="I21" s="11"/>
      <c r="J21" s="11"/>
      <c r="K21" s="10"/>
      <c r="L21" s="10"/>
      <c r="M21" s="10"/>
      <c r="N21" s="10"/>
      <c r="O21" s="10"/>
      <c r="P21" s="34"/>
      <c r="Q21" s="10"/>
      <c r="R21" s="10"/>
      <c r="S21" s="10"/>
      <c r="T21" s="10"/>
      <c r="U21" s="12"/>
      <c r="V21" s="10"/>
      <c r="W21" s="12"/>
      <c r="X21" s="10"/>
    </row>
    <row r="22" spans="1:25" ht="12.75">
      <c r="A22" s="10" t="s">
        <v>93</v>
      </c>
      <c r="B22" s="1"/>
      <c r="C22" s="10"/>
      <c r="D22" s="10"/>
      <c r="E22" s="10"/>
      <c r="F22" s="10"/>
      <c r="G22" s="10"/>
      <c r="H22" s="11"/>
      <c r="I22" s="11"/>
      <c r="J22" s="11"/>
      <c r="K22" s="10"/>
      <c r="L22" s="10"/>
      <c r="M22" s="10"/>
      <c r="N22" s="39"/>
      <c r="O22" s="39"/>
      <c r="P22" s="40"/>
      <c r="Q22" s="39"/>
      <c r="R22" s="10"/>
      <c r="S22" s="10"/>
      <c r="T22" s="10"/>
      <c r="U22" s="12"/>
      <c r="V22" s="10"/>
      <c r="W22" s="12"/>
      <c r="X22" s="10"/>
    </row>
    <row r="23" spans="1:25" s="4" customFormat="1" ht="15.95" customHeight="1">
      <c r="A23" s="2"/>
      <c r="B23" s="5"/>
      <c r="C23" s="2"/>
      <c r="D23" s="2"/>
      <c r="E23" s="2"/>
      <c r="F23" s="2"/>
      <c r="G23" s="2"/>
      <c r="H23" s="3"/>
      <c r="I23" s="3"/>
      <c r="J23" s="3"/>
      <c r="K23" s="2"/>
      <c r="L23" s="2"/>
      <c r="M23" s="7"/>
      <c r="N23" s="41"/>
      <c r="O23" s="41"/>
      <c r="P23" s="42"/>
      <c r="Q23" s="41"/>
      <c r="R23" s="7"/>
      <c r="S23" s="7"/>
      <c r="T23" s="7"/>
      <c r="U23" s="8"/>
      <c r="V23" s="7"/>
      <c r="W23" s="8"/>
      <c r="X23" s="7"/>
    </row>
    <row r="24" spans="1:25" s="4" customFormat="1" ht="15.95" customHeight="1">
      <c r="A24" s="2"/>
      <c r="B24" s="5"/>
      <c r="C24" s="2"/>
      <c r="D24" s="2"/>
      <c r="E24" s="2"/>
      <c r="F24" s="2"/>
      <c r="G24" s="2"/>
      <c r="H24" s="3"/>
      <c r="I24" s="3"/>
      <c r="J24" s="3"/>
      <c r="K24" s="2"/>
      <c r="L24" s="2"/>
      <c r="M24" s="49"/>
      <c r="N24" s="50"/>
      <c r="O24" s="127"/>
      <c r="P24" s="128" t="s">
        <v>106</v>
      </c>
      <c r="Q24" s="129"/>
      <c r="R24" s="130"/>
      <c r="S24" s="130"/>
      <c r="T24" s="130"/>
      <c r="U24" s="131"/>
      <c r="V24" s="130"/>
      <c r="W24" s="131"/>
      <c r="X24" s="49"/>
      <c r="Y24" s="13"/>
    </row>
    <row r="25" spans="1:25" s="4" customFormat="1" ht="15.95" customHeight="1">
      <c r="A25" s="2"/>
      <c r="B25" s="5"/>
      <c r="C25" s="2"/>
      <c r="D25" s="2"/>
      <c r="E25" s="2"/>
      <c r="F25" s="2"/>
      <c r="G25" s="2"/>
      <c r="H25" s="3"/>
      <c r="I25" s="3"/>
      <c r="J25" s="3"/>
      <c r="K25" s="2"/>
      <c r="L25" s="2"/>
      <c r="M25" s="49"/>
      <c r="N25" s="50"/>
      <c r="O25" s="127"/>
      <c r="P25" s="128"/>
      <c r="Q25" s="132" t="s">
        <v>107</v>
      </c>
      <c r="R25" s="130"/>
      <c r="S25" s="130" t="s">
        <v>99</v>
      </c>
      <c r="T25" s="130"/>
      <c r="U25" s="131" t="s">
        <v>100</v>
      </c>
      <c r="V25" s="130"/>
      <c r="W25" s="131" t="s">
        <v>101</v>
      </c>
      <c r="X25" s="49"/>
      <c r="Y25" s="13"/>
    </row>
    <row r="26" spans="1:25" s="4" customFormat="1" ht="15.95" customHeight="1">
      <c r="A26" s="2"/>
      <c r="B26" s="5"/>
      <c r="C26" s="2"/>
      <c r="D26" s="2"/>
      <c r="E26" s="2"/>
      <c r="F26" s="2"/>
      <c r="G26" s="2"/>
      <c r="H26" s="3"/>
      <c r="I26" s="3"/>
      <c r="J26" s="3"/>
      <c r="K26" s="2"/>
      <c r="L26" s="2"/>
      <c r="M26" s="49"/>
      <c r="N26" s="133" t="s">
        <v>94</v>
      </c>
      <c r="O26" s="133" t="s">
        <v>92</v>
      </c>
      <c r="P26" s="57">
        <f>+P20+Q20</f>
        <v>2044254644</v>
      </c>
      <c r="Q26" s="57">
        <f>SUM(Q20)</f>
        <v>1450915280</v>
      </c>
      <c r="R26" s="57">
        <f>SUM(R20)</f>
        <v>2044254644</v>
      </c>
      <c r="S26" s="57">
        <f>SUM(S20)</f>
        <v>2043706759.05</v>
      </c>
      <c r="T26" s="58"/>
      <c r="U26" s="57">
        <f>SUM(U20)</f>
        <v>2043706759.05</v>
      </c>
      <c r="V26" s="58"/>
      <c r="W26" s="57">
        <f>SUM(W20)</f>
        <v>2043706759.05</v>
      </c>
      <c r="X26" s="59"/>
      <c r="Y26" s="13"/>
    </row>
    <row r="27" spans="1:25" s="4" customFormat="1" ht="15.95" customHeight="1">
      <c r="M27" s="60"/>
      <c r="N27" s="134"/>
      <c r="O27" s="133" t="s">
        <v>98</v>
      </c>
      <c r="P27" s="57">
        <f>'Access-Mar'!M20</f>
        <v>2044254644</v>
      </c>
      <c r="Q27" s="62">
        <f>'Access-Mar'!N20</f>
        <v>1450915280</v>
      </c>
      <c r="R27" s="57">
        <f>'Access-Mar'!M20</f>
        <v>2044254644</v>
      </c>
      <c r="S27" s="57">
        <f>'Access-Mar'!O20</f>
        <v>2043706759.05</v>
      </c>
      <c r="T27" s="57"/>
      <c r="U27" s="57">
        <f>'Access-Mar'!P20</f>
        <v>2043706759.05</v>
      </c>
      <c r="V27" s="57"/>
      <c r="W27" s="57">
        <f>'Access-Mar'!Q20</f>
        <v>2043706759.05</v>
      </c>
      <c r="X27" s="59"/>
      <c r="Y27" s="13"/>
    </row>
    <row r="28" spans="1:25" s="4" customFormat="1" ht="15.95" customHeight="1">
      <c r="A28" s="5"/>
      <c r="B28" s="5"/>
      <c r="C28" s="5"/>
      <c r="M28" s="60"/>
      <c r="N28" s="134"/>
      <c r="O28" s="135" t="s">
        <v>97</v>
      </c>
      <c r="P28" s="92">
        <f>P26-P27</f>
        <v>0</v>
      </c>
      <c r="Q28" s="123">
        <f>Q26-Q27</f>
        <v>0</v>
      </c>
      <c r="R28" s="92">
        <f>R26-R27</f>
        <v>0</v>
      </c>
      <c r="S28" s="92">
        <f>S26-S27</f>
        <v>0</v>
      </c>
      <c r="T28" s="92"/>
      <c r="U28" s="92">
        <f>U26-U27</f>
        <v>0</v>
      </c>
      <c r="V28" s="92"/>
      <c r="W28" s="93">
        <f>W26-W27</f>
        <v>0</v>
      </c>
      <c r="X28" s="59"/>
      <c r="Y28" s="13"/>
    </row>
    <row r="29" spans="1:25" s="4" customFormat="1" ht="15.95" customHeight="1">
      <c r="A29" s="5"/>
      <c r="B29" s="5"/>
      <c r="C29" s="5"/>
      <c r="M29" s="60"/>
      <c r="N29" s="61"/>
      <c r="O29" s="56"/>
      <c r="P29" s="63"/>
      <c r="Q29" s="57"/>
      <c r="R29" s="57"/>
      <c r="S29" s="57"/>
      <c r="T29" s="57"/>
      <c r="U29" s="57"/>
      <c r="V29" s="57"/>
      <c r="W29" s="57"/>
      <c r="X29" s="59"/>
      <c r="Y29" s="13"/>
    </row>
    <row r="30" spans="1:25" s="4" customFormat="1" ht="15.95" customHeight="1">
      <c r="A30" s="5"/>
      <c r="B30" s="5"/>
      <c r="C30" s="5"/>
      <c r="M30" s="60"/>
      <c r="N30" s="61"/>
      <c r="O30" s="136"/>
      <c r="P30" s="137"/>
      <c r="Q30" s="138"/>
      <c r="R30" s="138" t="s">
        <v>105</v>
      </c>
      <c r="S30" s="138" t="s">
        <v>104</v>
      </c>
      <c r="T30" s="138"/>
      <c r="U30" s="138" t="s">
        <v>103</v>
      </c>
      <c r="V30" s="138"/>
      <c r="W30" s="138" t="s">
        <v>102</v>
      </c>
      <c r="X30" s="139"/>
      <c r="Y30" s="13"/>
    </row>
    <row r="31" spans="1:25" s="4" customFormat="1" ht="15.95" customHeight="1">
      <c r="C31" s="5"/>
      <c r="M31" s="60"/>
      <c r="N31" s="61"/>
      <c r="O31" s="133" t="s">
        <v>111</v>
      </c>
      <c r="P31" s="140"/>
      <c r="Q31" s="141"/>
      <c r="R31" s="140"/>
      <c r="S31" s="140"/>
      <c r="T31" s="142"/>
      <c r="U31" s="140"/>
      <c r="V31" s="142"/>
      <c r="W31" s="140"/>
      <c r="X31" s="139"/>
      <c r="Y31" s="13"/>
    </row>
    <row r="32" spans="1:25" s="4" customFormat="1" ht="15.95" customHeight="1">
      <c r="C32" s="5"/>
      <c r="M32" s="60"/>
      <c r="N32" s="134" t="s">
        <v>95</v>
      </c>
      <c r="O32" s="143" t="s">
        <v>96</v>
      </c>
      <c r="P32" s="68">
        <v>2044254644</v>
      </c>
      <c r="Q32" s="68"/>
      <c r="R32" s="70">
        <v>2044254644</v>
      </c>
      <c r="S32" s="70">
        <v>2043706759.05</v>
      </c>
      <c r="T32" s="70"/>
      <c r="U32" s="70">
        <v>2043706759.05</v>
      </c>
      <c r="V32" s="70"/>
      <c r="W32" s="70">
        <v>2043706759.05</v>
      </c>
      <c r="X32" s="71"/>
      <c r="Y32" s="13"/>
    </row>
    <row r="33" spans="10:36" s="4" customFormat="1" ht="15.95" customHeight="1">
      <c r="M33" s="60"/>
      <c r="N33" s="144"/>
      <c r="O33" s="145" t="s">
        <v>97</v>
      </c>
      <c r="P33" s="92">
        <f>+P26-P31-P32</f>
        <v>0</v>
      </c>
      <c r="Q33" s="95" t="s">
        <v>109</v>
      </c>
      <c r="R33" s="92">
        <f>+R26-R31-R32</f>
        <v>0</v>
      </c>
      <c r="S33" s="96">
        <f>+S26-S31-S32</f>
        <v>0</v>
      </c>
      <c r="T33" s="96"/>
      <c r="U33" s="96">
        <f>+U26-U31-U32</f>
        <v>0</v>
      </c>
      <c r="V33" s="96"/>
      <c r="W33" s="97">
        <f>+W26-W31-W32</f>
        <v>0</v>
      </c>
      <c r="X33" s="60"/>
      <c r="Y33" s="13"/>
    </row>
    <row r="34" spans="10:36" s="4" customFormat="1" ht="15.95" customHeight="1">
      <c r="M34" s="60"/>
      <c r="N34" s="73"/>
      <c r="O34" s="73"/>
      <c r="P34" s="73"/>
      <c r="Q34" s="73"/>
      <c r="R34" s="90"/>
      <c r="S34" s="77"/>
      <c r="T34" s="77"/>
      <c r="U34" s="77"/>
      <c r="V34" s="77"/>
      <c r="W34" s="77"/>
      <c r="X34" s="60"/>
      <c r="Y34" s="13"/>
    </row>
    <row r="35" spans="10:36" s="4" customFormat="1" ht="15.95" customHeight="1">
      <c r="M35" s="60"/>
      <c r="N35" s="60"/>
      <c r="O35" s="60"/>
      <c r="P35" s="60"/>
      <c r="Q35" s="60"/>
      <c r="R35" s="87"/>
      <c r="S35" s="77"/>
      <c r="T35" s="77"/>
      <c r="U35" s="77"/>
      <c r="V35" s="77"/>
      <c r="W35" s="77"/>
      <c r="X35" s="60"/>
      <c r="Y35" s="13"/>
    </row>
    <row r="36" spans="10:36" s="2" customFormat="1" ht="15.95" customHeight="1">
      <c r="M36" s="49"/>
      <c r="N36" s="49"/>
      <c r="O36" s="49"/>
      <c r="P36" s="49"/>
      <c r="Q36" s="49"/>
      <c r="R36" s="79"/>
      <c r="S36" s="80"/>
      <c r="T36" s="80"/>
      <c r="U36" s="80"/>
      <c r="V36" s="80"/>
      <c r="W36" s="80"/>
      <c r="X36" s="74"/>
      <c r="Y36" s="10"/>
    </row>
    <row r="37" spans="10:36" s="2" customFormat="1" ht="15.95" customHeight="1">
      <c r="M37" s="49"/>
      <c r="N37" s="49"/>
      <c r="O37" s="49"/>
      <c r="P37" s="49"/>
      <c r="Q37" s="49"/>
      <c r="R37" s="79"/>
      <c r="S37" s="80"/>
      <c r="T37" s="80"/>
      <c r="U37" s="80"/>
      <c r="V37" s="80"/>
      <c r="W37" s="80"/>
      <c r="X37" s="74"/>
      <c r="Y37" s="10"/>
    </row>
    <row r="38" spans="10:36" s="4" customFormat="1" ht="15.95" customHeight="1">
      <c r="M38" s="60"/>
      <c r="N38" s="60"/>
      <c r="O38" s="60"/>
      <c r="P38" s="60"/>
      <c r="Q38" s="60"/>
      <c r="R38" s="78"/>
      <c r="S38" s="77"/>
      <c r="T38" s="77"/>
      <c r="U38" s="77"/>
      <c r="V38" s="77"/>
      <c r="W38" s="77"/>
      <c r="X38" s="75"/>
      <c r="Y38" s="13"/>
    </row>
    <row r="39" spans="10:36" s="4" customFormat="1" ht="15.95" customHeight="1">
      <c r="M39" s="13"/>
      <c r="N39" s="13"/>
      <c r="O39" s="13"/>
      <c r="P39" s="13"/>
      <c r="Q39" s="13"/>
      <c r="R39" s="81"/>
      <c r="S39" s="13"/>
      <c r="T39" s="13"/>
      <c r="U39" s="88"/>
      <c r="V39" s="77"/>
      <c r="W39" s="13"/>
      <c r="X39" s="13"/>
      <c r="Y39" s="13"/>
    </row>
    <row r="40" spans="10:36" s="4" customFormat="1" ht="15.95" customHeight="1">
      <c r="J40" s="84"/>
      <c r="K40" s="84"/>
      <c r="L40" s="84"/>
      <c r="M40" s="85"/>
      <c r="N40" s="86"/>
      <c r="O40" s="83"/>
      <c r="P40" s="48"/>
      <c r="Q40" s="48"/>
      <c r="R40" s="48"/>
      <c r="S40" s="13"/>
      <c r="T40" s="89"/>
      <c r="U40" s="76"/>
      <c r="V40" s="13"/>
      <c r="W40" s="83"/>
      <c r="X40" s="13"/>
      <c r="Y40" s="13"/>
    </row>
    <row r="41" spans="10:36" s="4" customFormat="1" ht="15.95" customHeight="1">
      <c r="K41" s="171"/>
      <c r="L41" s="171"/>
      <c r="M41" s="171"/>
      <c r="N41" s="171"/>
      <c r="O41" s="81"/>
      <c r="P41" s="81"/>
      <c r="Q41" s="171"/>
      <c r="R41" s="171"/>
      <c r="S41" s="81"/>
      <c r="T41" s="13"/>
      <c r="U41" s="13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2"/>
    </row>
    <row r="42" spans="10:36" s="4" customFormat="1" ht="15.95" customHeight="1">
      <c r="K42" s="106"/>
      <c r="L42" s="106"/>
      <c r="M42" s="106"/>
      <c r="N42" s="106"/>
      <c r="O42" s="106"/>
      <c r="P42" s="106"/>
      <c r="Q42" s="106"/>
      <c r="R42" s="106"/>
      <c r="S42" s="45"/>
      <c r="T42" s="13"/>
      <c r="U42" s="13"/>
      <c r="V42" s="106"/>
      <c r="W42" s="106"/>
      <c r="X42" s="106"/>
      <c r="Y42" s="106"/>
      <c r="Z42" s="106"/>
      <c r="AA42" s="106"/>
      <c r="AB42" s="106"/>
      <c r="AC42" s="106"/>
      <c r="AD42" s="106"/>
      <c r="AE42" s="108"/>
      <c r="AF42" s="108"/>
      <c r="AG42" s="108"/>
      <c r="AH42" s="108"/>
      <c r="AI42" s="108"/>
      <c r="AJ42" s="108"/>
    </row>
    <row r="43" spans="10:36" s="4" customFormat="1" ht="15.95" customHeight="1">
      <c r="K43" s="106"/>
      <c r="L43" s="106"/>
      <c r="M43" s="106"/>
      <c r="N43" s="106"/>
      <c r="O43" s="106"/>
      <c r="P43" s="106"/>
      <c r="Q43" s="106"/>
      <c r="R43" s="106"/>
      <c r="S43" s="45"/>
      <c r="T43" s="13"/>
      <c r="U43" s="13"/>
      <c r="V43" s="106"/>
      <c r="W43" s="106"/>
      <c r="X43" s="106"/>
      <c r="Y43" s="106"/>
      <c r="Z43" s="106"/>
      <c r="AA43" s="106"/>
      <c r="AB43" s="106"/>
      <c r="AC43" s="106"/>
      <c r="AD43" s="106"/>
      <c r="AE43" s="108"/>
      <c r="AF43" s="108"/>
      <c r="AG43" s="108"/>
      <c r="AH43" s="108"/>
      <c r="AI43" s="108"/>
      <c r="AJ43" s="108"/>
    </row>
    <row r="44" spans="10:36" s="4" customFormat="1" ht="15.95" customHeight="1">
      <c r="K44" s="106"/>
      <c r="L44" s="106"/>
      <c r="M44" s="106"/>
      <c r="N44" s="106"/>
      <c r="O44" s="106"/>
      <c r="P44" s="106"/>
      <c r="Q44" s="106"/>
      <c r="R44" s="106"/>
      <c r="S44" s="45"/>
      <c r="T44" s="13"/>
      <c r="U44" s="13"/>
      <c r="V44" s="109"/>
      <c r="W44" s="109"/>
      <c r="X44" s="109"/>
      <c r="Y44" s="109"/>
      <c r="Z44" s="109"/>
      <c r="AA44" s="109"/>
      <c r="AB44" s="109"/>
      <c r="AC44" s="109"/>
      <c r="AD44" s="109"/>
      <c r="AE44" s="110"/>
      <c r="AF44" s="110"/>
      <c r="AG44" s="110"/>
      <c r="AH44" s="110"/>
      <c r="AI44" s="110"/>
      <c r="AJ44" s="110"/>
    </row>
    <row r="45" spans="10:36" s="4" customFormat="1" ht="15.95" customHeight="1">
      <c r="K45" s="106"/>
      <c r="L45" s="106"/>
      <c r="M45" s="106"/>
      <c r="N45" s="106"/>
      <c r="O45" s="106"/>
      <c r="P45" s="106"/>
      <c r="Q45" s="106"/>
      <c r="R45" s="106"/>
      <c r="S45" s="45"/>
      <c r="T45" s="13"/>
      <c r="U45" s="13"/>
      <c r="V45" s="106"/>
      <c r="W45" s="106"/>
      <c r="X45" s="106"/>
      <c r="Y45" s="106"/>
      <c r="Z45" s="106"/>
      <c r="AA45" s="106"/>
      <c r="AB45" s="106"/>
      <c r="AC45" s="106"/>
      <c r="AD45" s="106"/>
      <c r="AE45" s="108"/>
      <c r="AF45" s="111"/>
      <c r="AG45" s="111"/>
      <c r="AH45" s="111"/>
      <c r="AI45" s="111"/>
      <c r="AJ45" s="108"/>
    </row>
    <row r="46" spans="10:36" s="4" customFormat="1" ht="15.95" customHeight="1">
      <c r="K46" s="106"/>
      <c r="L46" s="106"/>
      <c r="M46" s="106"/>
      <c r="N46" s="106"/>
      <c r="O46" s="106"/>
      <c r="P46" s="106"/>
      <c r="Q46" s="106"/>
      <c r="R46" s="106"/>
      <c r="S46" s="45"/>
      <c r="T46" s="13"/>
      <c r="U46" s="13"/>
      <c r="V46" s="106"/>
      <c r="W46" s="106"/>
      <c r="X46" s="106"/>
      <c r="Y46" s="106"/>
      <c r="Z46" s="106"/>
      <c r="AA46" s="106"/>
      <c r="AB46" s="106"/>
      <c r="AC46" s="106"/>
      <c r="AD46" s="106"/>
      <c r="AE46" s="108"/>
      <c r="AF46" s="111"/>
      <c r="AG46" s="111"/>
      <c r="AH46" s="111"/>
      <c r="AI46" s="111"/>
      <c r="AJ46" s="108"/>
    </row>
    <row r="47" spans="10:36" s="4" customFormat="1" ht="15.95" customHeight="1">
      <c r="K47" s="106"/>
      <c r="L47" s="106"/>
      <c r="M47" s="106"/>
      <c r="N47" s="106"/>
      <c r="O47" s="106"/>
      <c r="P47" s="106"/>
      <c r="Q47" s="106"/>
      <c r="R47" s="106"/>
      <c r="S47" s="45"/>
      <c r="T47" s="13"/>
      <c r="U47" s="13"/>
      <c r="V47" s="106"/>
      <c r="W47" s="106"/>
      <c r="X47" s="106"/>
      <c r="Y47" s="106"/>
      <c r="Z47" s="106"/>
      <c r="AA47" s="106"/>
      <c r="AB47" s="106"/>
      <c r="AC47" s="106"/>
      <c r="AD47" s="106"/>
      <c r="AE47" s="108"/>
      <c r="AF47" s="108"/>
      <c r="AG47" s="108"/>
      <c r="AH47" s="108"/>
      <c r="AI47" s="108"/>
      <c r="AJ47" s="108"/>
    </row>
    <row r="48" spans="10:36" s="4" customFormat="1" ht="15.95" customHeight="1">
      <c r="K48" s="106"/>
      <c r="L48" s="106"/>
      <c r="M48" s="106"/>
      <c r="N48" s="106"/>
      <c r="O48" s="106"/>
      <c r="P48" s="106"/>
      <c r="Q48" s="106"/>
      <c r="R48" s="106"/>
      <c r="S48" s="45"/>
      <c r="T48" s="13"/>
      <c r="U48" s="13"/>
      <c r="V48" s="13"/>
      <c r="W48" s="13"/>
      <c r="X48" s="13"/>
      <c r="Y48" s="13"/>
      <c r="AJ48" s="112"/>
    </row>
    <row r="49" spans="11:25" s="4" customFormat="1" ht="15.95" customHeight="1">
      <c r="K49" s="106"/>
      <c r="L49" s="106"/>
      <c r="M49" s="106"/>
      <c r="N49" s="106"/>
      <c r="O49" s="106"/>
      <c r="P49" s="106"/>
      <c r="Q49" s="106"/>
      <c r="R49" s="106"/>
      <c r="S49" s="45"/>
      <c r="V49" s="13"/>
      <c r="W49" s="13"/>
      <c r="X49" s="13"/>
      <c r="Y49" s="13"/>
    </row>
    <row r="50" spans="11:25" s="4" customFormat="1" ht="15.95" customHeight="1">
      <c r="K50" s="106"/>
      <c r="L50" s="106"/>
      <c r="M50" s="106"/>
      <c r="N50" s="106"/>
      <c r="O50" s="106"/>
      <c r="P50" s="106"/>
      <c r="Q50" s="106"/>
      <c r="R50" s="106"/>
      <c r="S50" s="45"/>
      <c r="V50" s="13"/>
      <c r="W50" s="13"/>
      <c r="X50" s="13"/>
      <c r="Y50" s="13"/>
    </row>
    <row r="51" spans="11:25" s="4" customFormat="1" ht="15.95" customHeight="1">
      <c r="K51" s="106"/>
      <c r="L51" s="106"/>
      <c r="M51" s="106"/>
      <c r="N51" s="106"/>
      <c r="O51" s="106"/>
      <c r="P51" s="106"/>
      <c r="Q51" s="106"/>
      <c r="R51" s="106"/>
      <c r="S51" s="45"/>
    </row>
    <row r="52" spans="11:25" s="4" customFormat="1" ht="15.95" customHeight="1">
      <c r="M52" s="13"/>
      <c r="N52" s="13"/>
      <c r="O52" s="48"/>
      <c r="P52" s="48"/>
      <c r="Q52" s="48"/>
      <c r="R52" s="48"/>
      <c r="S52" s="98"/>
    </row>
    <row r="53" spans="11:25" s="4" customFormat="1" ht="15.95" customHeight="1">
      <c r="M53" s="13"/>
      <c r="N53" s="13"/>
      <c r="O53" s="48"/>
      <c r="P53" s="48"/>
      <c r="Q53" s="48"/>
      <c r="R53" s="48"/>
      <c r="S53" s="13"/>
    </row>
    <row r="54" spans="11:25" s="4" customFormat="1" ht="15.95" customHeight="1">
      <c r="O54" s="43"/>
      <c r="P54" s="43"/>
      <c r="Q54" s="43"/>
      <c r="R54" s="43"/>
    </row>
    <row r="55" spans="11:25" s="4" customFormat="1" ht="15.95" customHeight="1">
      <c r="K55" s="81"/>
      <c r="L55" s="81"/>
      <c r="M55" s="81"/>
      <c r="N55" s="81"/>
      <c r="O55" s="81"/>
      <c r="P55" s="82"/>
      <c r="Q55" s="82"/>
      <c r="R55" s="43"/>
    </row>
    <row r="56" spans="11:25" s="4" customFormat="1" ht="15.95" customHeight="1">
      <c r="K56" s="103"/>
      <c r="L56" s="104"/>
      <c r="M56" s="81"/>
      <c r="N56" s="81"/>
      <c r="O56" s="81"/>
      <c r="P56" s="82"/>
      <c r="Q56" s="82"/>
      <c r="R56" s="43"/>
    </row>
    <row r="57" spans="11:25" s="4" customFormat="1" ht="15.95" customHeight="1">
      <c r="K57" s="81"/>
      <c r="L57" s="81"/>
      <c r="M57" s="81"/>
      <c r="N57" s="81"/>
      <c r="O57" s="81"/>
      <c r="P57" s="82"/>
      <c r="Q57" s="82"/>
      <c r="R57" s="43"/>
    </row>
    <row r="58" spans="11:25" s="4" customFormat="1" ht="15.95" customHeight="1">
      <c r="K58" s="81"/>
      <c r="L58" s="81"/>
      <c r="M58" s="81"/>
      <c r="N58" s="81"/>
      <c r="O58" s="81"/>
      <c r="P58" s="82"/>
      <c r="Q58" s="82"/>
      <c r="R58" s="44"/>
      <c r="U58" s="35"/>
    </row>
    <row r="59" spans="11:25" s="4" customFormat="1" ht="15.95" customHeight="1">
      <c r="K59" s="81"/>
      <c r="L59" s="81"/>
      <c r="M59" s="81"/>
      <c r="N59" s="81"/>
      <c r="O59" s="81"/>
      <c r="P59" s="82"/>
      <c r="Q59" s="82"/>
      <c r="R59" s="44"/>
    </row>
    <row r="60" spans="11:25" s="4" customFormat="1" ht="15.95" customHeight="1">
      <c r="K60" s="81"/>
      <c r="L60" s="81"/>
      <c r="M60" s="81"/>
      <c r="N60" s="81"/>
      <c r="O60" s="81"/>
      <c r="P60" s="82"/>
      <c r="Q60" s="82"/>
      <c r="R60" s="44"/>
    </row>
    <row r="61" spans="11:25" s="4" customFormat="1" ht="15.95" customHeight="1">
      <c r="K61" s="81"/>
      <c r="L61" s="81"/>
      <c r="M61" s="81"/>
      <c r="N61" s="81"/>
      <c r="O61" s="81"/>
      <c r="P61" s="82"/>
      <c r="Q61" s="82"/>
      <c r="R61" s="44"/>
    </row>
    <row r="62" spans="11:25" s="4" customFormat="1" ht="15.95" customHeight="1">
      <c r="K62" s="81"/>
      <c r="L62" s="81"/>
      <c r="M62" s="81"/>
      <c r="N62" s="81"/>
      <c r="O62" s="81"/>
      <c r="P62" s="82"/>
      <c r="Q62" s="82"/>
      <c r="R62" s="44"/>
    </row>
    <row r="63" spans="11:25" s="4" customFormat="1" ht="15.95" customHeight="1">
      <c r="K63" s="81"/>
      <c r="L63" s="81"/>
      <c r="M63" s="81"/>
      <c r="N63" s="81"/>
      <c r="O63" s="81"/>
      <c r="P63" s="82"/>
      <c r="Q63" s="82"/>
      <c r="R63" s="6"/>
    </row>
    <row r="64" spans="11:25" s="4" customFormat="1" ht="15.95" customHeight="1">
      <c r="K64" s="81"/>
      <c r="L64" s="81"/>
      <c r="M64" s="81"/>
      <c r="N64" s="81"/>
      <c r="O64" s="81"/>
      <c r="P64" s="82"/>
      <c r="Q64" s="82"/>
    </row>
    <row r="65" spans="11:17" s="4" customFormat="1" ht="15.95" customHeight="1">
      <c r="K65" s="81"/>
      <c r="L65" s="81"/>
      <c r="M65" s="81"/>
      <c r="N65" s="81"/>
      <c r="O65" s="81"/>
      <c r="P65" s="82"/>
      <c r="Q65" s="82"/>
    </row>
    <row r="66" spans="11:17" s="4" customFormat="1" ht="15.95" customHeight="1">
      <c r="K66" s="81"/>
      <c r="L66" s="81"/>
      <c r="M66" s="81"/>
      <c r="N66" s="81"/>
      <c r="O66" s="81"/>
      <c r="P66" s="82"/>
      <c r="Q66" s="82"/>
    </row>
    <row r="67" spans="11:17" s="4" customFormat="1" ht="15.95" customHeight="1">
      <c r="K67" s="81"/>
      <c r="L67" s="81"/>
      <c r="M67" s="81"/>
      <c r="N67" s="81"/>
      <c r="O67" s="81"/>
      <c r="P67" s="82"/>
      <c r="Q67" s="82"/>
    </row>
    <row r="68" spans="11:17" s="4" customFormat="1" ht="15.95" customHeight="1">
      <c r="K68" s="81"/>
      <c r="L68" s="81"/>
      <c r="M68" s="81"/>
      <c r="N68" s="105"/>
      <c r="O68" s="81"/>
      <c r="P68" s="82"/>
      <c r="Q68" s="82"/>
    </row>
    <row r="69" spans="11:17" s="4" customFormat="1" ht="15.95" customHeight="1">
      <c r="K69" s="82"/>
      <c r="L69" s="82"/>
      <c r="M69" s="82"/>
      <c r="N69" s="82"/>
      <c r="O69" s="82"/>
      <c r="P69" s="82"/>
      <c r="Q69" s="82"/>
    </row>
    <row r="70" spans="11:17" s="4" customFormat="1" ht="15.95" customHeight="1">
      <c r="K70" s="82"/>
      <c r="L70" s="82"/>
      <c r="M70" s="82"/>
      <c r="N70" s="82"/>
      <c r="O70" s="82"/>
      <c r="P70" s="82"/>
      <c r="Q70" s="82"/>
    </row>
    <row r="71" spans="11:17" s="4" customFormat="1" ht="15.95" customHeight="1">
      <c r="K71" s="82"/>
    </row>
    <row r="72" spans="11:17" s="4" customFormat="1" ht="15.95" customHeight="1">
      <c r="N72" s="107"/>
    </row>
    <row r="73" spans="11:17" s="4" customFormat="1" ht="15.95" customHeight="1"/>
    <row r="74" spans="11:17" s="4" customFormat="1" ht="15.95" customHeight="1"/>
    <row r="75" spans="11:17" s="4" customFormat="1" ht="15.95" customHeight="1"/>
    <row r="76" spans="11:17" s="4" customFormat="1" ht="15.95" customHeight="1"/>
    <row r="77" spans="11:17" s="4" customFormat="1" ht="15.95" customHeight="1"/>
    <row r="78" spans="11:17" s="4" customFormat="1" ht="15.95" customHeight="1"/>
    <row r="79" spans="11:17" s="4" customFormat="1" ht="15.95" customHeight="1"/>
    <row r="80" spans="11:17" s="4" customFormat="1" ht="15.95" customHeight="1"/>
    <row r="81" s="4" customFormat="1" ht="15.95" customHeight="1"/>
    <row r="82" s="4" customFormat="1" ht="15.95" customHeight="1"/>
    <row r="83" s="4" customFormat="1" ht="15.95" customHeight="1"/>
    <row r="84" s="4" customFormat="1" ht="15.95" customHeight="1"/>
    <row r="85" s="4" customFormat="1" ht="15.95" customHeight="1"/>
    <row r="86" s="4" customFormat="1" ht="15.95" customHeight="1"/>
    <row r="87" s="4" customFormat="1" ht="15.95" customHeight="1"/>
    <row r="88" s="4" customFormat="1" ht="15.95" customHeight="1"/>
    <row r="89" s="4" customFormat="1" ht="15.95" customHeight="1"/>
    <row r="90" s="4" customFormat="1" ht="15.95" customHeight="1"/>
    <row r="91" s="4" customFormat="1" ht="15.95" customHeight="1"/>
    <row r="92" s="4" customFormat="1" ht="15.95" customHeight="1"/>
    <row r="93" s="4" customFormat="1" ht="15.95" customHeight="1"/>
    <row r="94" s="4" customFormat="1" ht="15.95" customHeight="1"/>
    <row r="95" s="4" customFormat="1" ht="15.95" customHeight="1"/>
    <row r="96" s="4" customFormat="1" ht="15.95" customHeight="1"/>
    <row r="97" s="4" customFormat="1" ht="15.95" customHeight="1"/>
    <row r="98" s="4" customFormat="1" ht="15.95" customHeight="1"/>
    <row r="99" s="4" customFormat="1" ht="15.95" customHeight="1"/>
    <row r="100" s="4" customFormat="1" ht="15.95" customHeight="1"/>
    <row r="101" s="4" customFormat="1" ht="15.95" customHeight="1"/>
    <row r="102" s="4" customFormat="1" ht="15.95" customHeight="1"/>
    <row r="103" s="4" customFormat="1" ht="15.95" customHeight="1"/>
    <row r="104" s="4" customFormat="1" ht="15.95" customHeight="1"/>
    <row r="105" s="4" customFormat="1" ht="15.95" customHeight="1"/>
    <row r="106" s="4" customFormat="1" ht="15.95" customHeight="1"/>
    <row r="107" s="4" customFormat="1" ht="15.95" customHeight="1"/>
    <row r="108" s="4" customFormat="1" ht="15.95" customHeight="1"/>
    <row r="109" s="4" customFormat="1" ht="15.95" customHeight="1"/>
    <row r="110" s="4" customFormat="1" ht="15.95" customHeight="1"/>
    <row r="111" s="4" customFormat="1" ht="15.95" customHeight="1"/>
    <row r="112" s="4" customFormat="1" ht="15.95" customHeight="1"/>
    <row r="113" spans="10:36" s="4" customFormat="1" ht="15.95" customHeight="1"/>
    <row r="114" spans="10:36" s="4" customFormat="1" ht="15.95" customHeight="1"/>
    <row r="115" spans="10:36" s="4" customFormat="1" ht="15.95" customHeight="1"/>
    <row r="116" spans="10:36" s="4" customFormat="1" ht="15.95" customHeight="1"/>
    <row r="117" spans="10:36" s="4" customFormat="1" ht="15.95" customHeight="1"/>
    <row r="118" spans="10:36" s="4" customFormat="1" ht="15.95" customHeight="1"/>
    <row r="119" spans="10:36" s="4" customFormat="1" ht="15.95" customHeight="1"/>
    <row r="120" spans="10:36" s="4" customFormat="1" ht="15.95" customHeight="1">
      <c r="J120" s="13"/>
    </row>
    <row r="121" spans="10:36" s="4" customFormat="1" ht="15.95" customHeight="1">
      <c r="J121" s="13"/>
    </row>
    <row r="122" spans="10:36" s="4" customFormat="1" ht="15.95" customHeight="1">
      <c r="J122" s="13"/>
    </row>
    <row r="123" spans="10:36" s="4" customFormat="1" ht="15.95" customHeight="1">
      <c r="J123" s="13"/>
    </row>
    <row r="124" spans="10:36" ht="15.95" customHeight="1">
      <c r="K124" s="4"/>
      <c r="L124" s="4"/>
      <c r="M124" s="4"/>
      <c r="N124" s="4"/>
      <c r="O124" s="4"/>
      <c r="P124" s="4"/>
      <c r="Q124" s="4"/>
      <c r="R124" s="4"/>
      <c r="S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</row>
    <row r="125" spans="10:36" ht="15.95" customHeight="1">
      <c r="K125" s="4"/>
      <c r="L125" s="4"/>
      <c r="M125" s="4"/>
      <c r="N125" s="4"/>
      <c r="O125" s="4"/>
      <c r="P125" s="4"/>
      <c r="Q125" s="4"/>
      <c r="R125" s="4"/>
      <c r="S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</row>
    <row r="126" spans="10:36" ht="15.95" customHeight="1">
      <c r="K126" s="4"/>
      <c r="L126" s="4"/>
      <c r="M126" s="4"/>
      <c r="N126" s="4"/>
      <c r="O126" s="4"/>
      <c r="P126" s="4"/>
      <c r="Q126" s="4"/>
      <c r="R126" s="4"/>
      <c r="S126" s="4"/>
    </row>
    <row r="127" spans="10:36" ht="15.95" customHeight="1">
      <c r="K127" s="4"/>
      <c r="L127" s="4"/>
      <c r="M127" s="4"/>
      <c r="N127" s="4"/>
      <c r="O127" s="4"/>
      <c r="P127" s="4"/>
      <c r="Q127" s="4"/>
      <c r="R127" s="4"/>
      <c r="S127" s="4"/>
    </row>
    <row r="128" spans="10:36" ht="15.95" customHeight="1"/>
    <row r="129" ht="15.95" customHeight="1"/>
  </sheetData>
  <mergeCells count="20"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  <mergeCell ref="A20:J20"/>
    <mergeCell ref="K41:L41"/>
    <mergeCell ref="M41:N41"/>
    <mergeCell ref="Q41:R41"/>
    <mergeCell ref="C8:C9"/>
    <mergeCell ref="D8:D9"/>
    <mergeCell ref="E8:F8"/>
    <mergeCell ref="G8:G9"/>
    <mergeCell ref="H8:I8"/>
    <mergeCell ref="J8:J9"/>
  </mergeCells>
  <printOptions horizontalCentered="1"/>
  <pageMargins left="0.23622047244094491" right="0.23622047244094491" top="0.74803149606299213" bottom="0.39370078740157483" header="0.31496062992125984" footer="0.31496062992125984"/>
  <pageSetup paperSize="9" scale="3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29"/>
  <sheetViews>
    <sheetView showGridLines="0" view="pageBreakPreview" zoomScale="80" zoomScaleNormal="100" zoomScaleSheetLayoutView="80" workbookViewId="0">
      <selection activeCell="A7" sqref="A7:J7"/>
    </sheetView>
  </sheetViews>
  <sheetFormatPr defaultRowHeight="25.5" customHeight="1"/>
  <cols>
    <col min="1" max="1" width="17.7109375" style="13" customWidth="1"/>
    <col min="2" max="2" width="35.7109375" style="13" customWidth="1"/>
    <col min="3" max="4" width="15.7109375" style="13" customWidth="1"/>
    <col min="5" max="6" width="55.7109375" style="13" customWidth="1"/>
    <col min="7" max="8" width="8.7109375" style="13" customWidth="1"/>
    <col min="9" max="9" width="35.7109375" style="13" customWidth="1"/>
    <col min="10" max="10" width="8.7109375" style="13" customWidth="1"/>
    <col min="11" max="11" width="14.7109375" style="13" bestFit="1" customWidth="1"/>
    <col min="12" max="12" width="11.28515625" style="13" bestFit="1" customWidth="1"/>
    <col min="13" max="13" width="12.42578125" style="13" bestFit="1" customWidth="1"/>
    <col min="14" max="14" width="14.85546875" style="13" bestFit="1" customWidth="1"/>
    <col min="15" max="15" width="15.42578125" style="13" bestFit="1" customWidth="1"/>
    <col min="16" max="19" width="17.28515625" style="13" customWidth="1"/>
    <col min="20" max="20" width="8.7109375" style="13" customWidth="1"/>
    <col min="21" max="21" width="17.28515625" style="13" customWidth="1"/>
    <col min="22" max="22" width="8.7109375" style="13" customWidth="1"/>
    <col min="23" max="23" width="17.28515625" style="13" customWidth="1"/>
    <col min="24" max="24" width="8.7109375" style="13" customWidth="1"/>
    <col min="25" max="30" width="9.140625" style="13"/>
    <col min="31" max="31" width="9.85546875" style="13" bestFit="1" customWidth="1"/>
    <col min="32" max="32" width="12.28515625" style="13" customWidth="1"/>
    <col min="33" max="33" width="9.28515625" style="13" bestFit="1" customWidth="1"/>
    <col min="34" max="35" width="11.7109375" style="13" bestFit="1" customWidth="1"/>
    <col min="36" max="36" width="12.42578125" style="13" bestFit="1" customWidth="1"/>
    <col min="37" max="16384" width="9.140625" style="13"/>
  </cols>
  <sheetData>
    <row r="1" spans="1:24" ht="12.75">
      <c r="A1" s="9" t="s">
        <v>36</v>
      </c>
      <c r="B1" s="9"/>
      <c r="C1" s="9"/>
      <c r="D1" s="9"/>
      <c r="E1" s="10"/>
      <c r="F1" s="10"/>
      <c r="G1" s="10"/>
      <c r="H1" s="11"/>
      <c r="I1" s="11"/>
      <c r="J1" s="11"/>
      <c r="K1" s="10"/>
      <c r="L1" s="10"/>
      <c r="M1" s="10"/>
      <c r="N1" s="10"/>
      <c r="O1" s="10"/>
      <c r="P1" s="10"/>
      <c r="Q1" s="10"/>
      <c r="R1" s="10"/>
      <c r="S1" s="10"/>
      <c r="T1" s="10"/>
      <c r="U1" s="12"/>
      <c r="V1" s="10"/>
      <c r="W1" s="12"/>
      <c r="X1" s="10"/>
    </row>
    <row r="2" spans="1:24" ht="12.75">
      <c r="A2" s="9" t="s">
        <v>37</v>
      </c>
      <c r="B2" s="9" t="s">
        <v>71</v>
      </c>
      <c r="C2" s="9"/>
      <c r="D2" s="9"/>
      <c r="E2" s="10"/>
      <c r="F2" s="10"/>
      <c r="G2" s="10"/>
      <c r="H2" s="11"/>
      <c r="I2" s="11"/>
      <c r="J2" s="11"/>
      <c r="K2" s="10"/>
      <c r="L2" s="10"/>
      <c r="M2" s="10"/>
      <c r="N2" s="10"/>
      <c r="O2" s="10"/>
      <c r="P2" s="10"/>
      <c r="Q2" s="10"/>
      <c r="R2" s="10"/>
      <c r="S2" s="10"/>
      <c r="T2" s="10"/>
      <c r="U2" s="12"/>
      <c r="V2" s="10"/>
      <c r="W2" s="12"/>
      <c r="X2" s="10"/>
    </row>
    <row r="3" spans="1:24" ht="12.75">
      <c r="A3" s="9" t="s">
        <v>38</v>
      </c>
      <c r="B3" s="14" t="s">
        <v>72</v>
      </c>
      <c r="C3" s="14"/>
      <c r="D3" s="14"/>
      <c r="E3" s="10"/>
      <c r="F3" s="10"/>
      <c r="G3" s="10"/>
      <c r="H3" s="11"/>
      <c r="I3" s="11"/>
      <c r="J3" s="11"/>
      <c r="K3" s="10"/>
      <c r="L3" s="10"/>
      <c r="M3" s="10"/>
      <c r="N3" s="10"/>
      <c r="O3" s="10"/>
      <c r="P3" s="10"/>
      <c r="Q3" s="10"/>
      <c r="R3" s="10"/>
      <c r="S3" s="10"/>
      <c r="T3" s="10"/>
      <c r="U3" s="12"/>
      <c r="V3" s="10"/>
      <c r="W3" s="12"/>
      <c r="X3" s="10"/>
    </row>
    <row r="4" spans="1:24" ht="12.75">
      <c r="A4" s="13" t="s">
        <v>39</v>
      </c>
      <c r="B4" s="15">
        <v>45383</v>
      </c>
      <c r="C4" s="16"/>
      <c r="E4" s="10"/>
      <c r="F4" s="10"/>
      <c r="G4" s="10"/>
      <c r="H4" s="11"/>
      <c r="I4" s="11"/>
      <c r="J4" s="11"/>
      <c r="K4" s="10"/>
      <c r="L4" s="10"/>
      <c r="M4" s="10"/>
      <c r="N4" s="10"/>
      <c r="O4" s="10"/>
      <c r="P4" s="10"/>
      <c r="Q4" s="10"/>
      <c r="R4" s="10"/>
      <c r="S4" s="10"/>
      <c r="T4" s="10"/>
      <c r="U4" s="12"/>
      <c r="V4" s="10"/>
      <c r="W4" s="12"/>
      <c r="X4" s="10"/>
    </row>
    <row r="5" spans="1:24" ht="12.75">
      <c r="A5" s="178" t="s">
        <v>40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</row>
    <row r="6" spans="1:24" ht="13.5" thickBot="1">
      <c r="A6" s="10"/>
      <c r="B6" s="10"/>
      <c r="C6" s="10"/>
      <c r="D6" s="10"/>
      <c r="E6" s="10"/>
      <c r="F6" s="10"/>
      <c r="G6" s="10"/>
      <c r="H6" s="11"/>
      <c r="I6" s="11"/>
      <c r="J6" s="11"/>
      <c r="K6" s="10"/>
      <c r="L6" s="10"/>
      <c r="M6" s="10"/>
      <c r="N6" s="10"/>
      <c r="O6" s="10"/>
      <c r="P6" s="10"/>
      <c r="Q6" s="10"/>
      <c r="R6" s="10"/>
      <c r="S6" s="10"/>
      <c r="T6" s="10"/>
      <c r="U6" s="12"/>
      <c r="V6" s="10"/>
      <c r="W6" s="12"/>
      <c r="X6" s="10"/>
    </row>
    <row r="7" spans="1:24" ht="28.5" customHeight="1" thickBot="1">
      <c r="A7" s="179" t="s">
        <v>41</v>
      </c>
      <c r="B7" s="180"/>
      <c r="C7" s="180"/>
      <c r="D7" s="180"/>
      <c r="E7" s="180"/>
      <c r="F7" s="180"/>
      <c r="G7" s="180"/>
      <c r="H7" s="180"/>
      <c r="I7" s="180"/>
      <c r="J7" s="181"/>
      <c r="K7" s="182" t="s">
        <v>3</v>
      </c>
      <c r="L7" s="168" t="s">
        <v>42</v>
      </c>
      <c r="M7" s="170"/>
      <c r="N7" s="182" t="s">
        <v>43</v>
      </c>
      <c r="O7" s="182" t="s">
        <v>44</v>
      </c>
      <c r="P7" s="179" t="s">
        <v>45</v>
      </c>
      <c r="Q7" s="181"/>
      <c r="R7" s="182" t="s">
        <v>6</v>
      </c>
      <c r="S7" s="179" t="s">
        <v>46</v>
      </c>
      <c r="T7" s="180"/>
      <c r="U7" s="180"/>
      <c r="V7" s="180"/>
      <c r="W7" s="180"/>
      <c r="X7" s="181"/>
    </row>
    <row r="8" spans="1:24" ht="28.5" customHeight="1">
      <c r="A8" s="174" t="s">
        <v>14</v>
      </c>
      <c r="B8" s="175"/>
      <c r="C8" s="172" t="s">
        <v>47</v>
      </c>
      <c r="D8" s="172" t="s">
        <v>48</v>
      </c>
      <c r="E8" s="174" t="s">
        <v>49</v>
      </c>
      <c r="F8" s="175"/>
      <c r="G8" s="172" t="s">
        <v>0</v>
      </c>
      <c r="H8" s="176" t="s">
        <v>2</v>
      </c>
      <c r="I8" s="177"/>
      <c r="J8" s="172" t="s">
        <v>1</v>
      </c>
      <c r="K8" s="183"/>
      <c r="L8" s="146" t="s">
        <v>50</v>
      </c>
      <c r="M8" s="146" t="s">
        <v>51</v>
      </c>
      <c r="N8" s="183"/>
      <c r="O8" s="183"/>
      <c r="P8" s="17" t="s">
        <v>4</v>
      </c>
      <c r="Q8" s="17" t="s">
        <v>5</v>
      </c>
      <c r="R8" s="183"/>
      <c r="S8" s="147" t="s">
        <v>7</v>
      </c>
      <c r="T8" s="18" t="s">
        <v>8</v>
      </c>
      <c r="U8" s="147" t="s">
        <v>9</v>
      </c>
      <c r="V8" s="19" t="s">
        <v>8</v>
      </c>
      <c r="W8" s="20" t="s">
        <v>10</v>
      </c>
      <c r="X8" s="19" t="s">
        <v>8</v>
      </c>
    </row>
    <row r="9" spans="1:24" ht="28.5" customHeight="1" thickBot="1">
      <c r="A9" s="148" t="s">
        <v>52</v>
      </c>
      <c r="B9" s="148" t="s">
        <v>53</v>
      </c>
      <c r="C9" s="173"/>
      <c r="D9" s="173"/>
      <c r="E9" s="21" t="s">
        <v>54</v>
      </c>
      <c r="F9" s="21" t="s">
        <v>55</v>
      </c>
      <c r="G9" s="173"/>
      <c r="H9" s="21" t="s">
        <v>52</v>
      </c>
      <c r="I9" s="21" t="s">
        <v>53</v>
      </c>
      <c r="J9" s="173"/>
      <c r="K9" s="148" t="s">
        <v>56</v>
      </c>
      <c r="L9" s="21" t="s">
        <v>57</v>
      </c>
      <c r="M9" s="21" t="s">
        <v>58</v>
      </c>
      <c r="N9" s="21" t="s">
        <v>59</v>
      </c>
      <c r="O9" s="21" t="s">
        <v>60</v>
      </c>
      <c r="P9" s="21" t="s">
        <v>11</v>
      </c>
      <c r="Q9" s="21" t="s">
        <v>61</v>
      </c>
      <c r="R9" s="148" t="s">
        <v>62</v>
      </c>
      <c r="S9" s="22" t="s">
        <v>63</v>
      </c>
      <c r="T9" s="23" t="s">
        <v>64</v>
      </c>
      <c r="U9" s="22" t="s">
        <v>65</v>
      </c>
      <c r="V9" s="23" t="s">
        <v>66</v>
      </c>
      <c r="W9" s="24" t="s">
        <v>67</v>
      </c>
      <c r="X9" s="23" t="s">
        <v>68</v>
      </c>
    </row>
    <row r="10" spans="1:24" s="30" customFormat="1" ht="28.5" customHeight="1">
      <c r="A10" s="25" t="str">
        <f>'Access-Abr'!A10</f>
        <v>33904</v>
      </c>
      <c r="B10" s="25" t="str">
        <f>'Access-Abr'!B10</f>
        <v>FUNDO DO REGIME GERAL DA PREVIDENCIA SOCIAL</v>
      </c>
      <c r="C10" s="25" t="str">
        <f>CONCATENATE('Access-Abr'!C10,".",'Access-Abr'!D10)</f>
        <v>28.846</v>
      </c>
      <c r="D10" s="25" t="str">
        <f>CONCATENATE('Access-Abr'!E10,".",'Access-Abr'!G10)</f>
        <v>0901.0625</v>
      </c>
      <c r="E10" s="26" t="str">
        <f>'Access-Abr'!F10</f>
        <v>OPERACOES ESPECIAIS: CUMPRIMENTO DE SENTENCAS JUDICIAIS</v>
      </c>
      <c r="F10" s="27" t="str">
        <f>'Access-Abr'!H10</f>
        <v>SENTENCAS JUDICIAIS TRANSITADAS EM JULGADO DE PEQUENO VALOR</v>
      </c>
      <c r="G10" s="25" t="str">
        <f>'Access-Abr'!I10</f>
        <v>2</v>
      </c>
      <c r="H10" s="25" t="str">
        <f>'Access-Abr'!J10</f>
        <v>1001</v>
      </c>
      <c r="I10" s="26" t="str">
        <f>'Access-Abr'!K10</f>
        <v>RECURSOS LIVRES DA SEGURIDADE SOCIAL</v>
      </c>
      <c r="J10" s="25" t="str">
        <f>'Access-Abr'!L10</f>
        <v>3</v>
      </c>
      <c r="K10" s="28"/>
      <c r="L10" s="28"/>
      <c r="M10" s="28"/>
      <c r="N10" s="29">
        <f t="shared" ref="N10:N19" si="0">K10+L10-M10</f>
        <v>0</v>
      </c>
      <c r="O10" s="28">
        <v>0</v>
      </c>
      <c r="P10" s="36">
        <f>IF('Access-Abr'!N10=0,'Access-Abr'!M10,0)</f>
        <v>702834336</v>
      </c>
      <c r="Q10" s="36">
        <f>IF('Access-Abr'!N10&gt;0,'Access-Abr'!N10-('Access-Abr'!N10-'Access-Abr'!M10),0)</f>
        <v>0</v>
      </c>
      <c r="R10" s="36">
        <f>N10-O10+P10+Q10</f>
        <v>702834336</v>
      </c>
      <c r="S10" s="36">
        <f>'Access-Abr'!O10</f>
        <v>702045562.86000001</v>
      </c>
      <c r="T10" s="37">
        <f t="shared" ref="T10:T20" si="1">IF(R10&gt;0,S10/R10,0)</f>
        <v>0.99887772537624009</v>
      </c>
      <c r="U10" s="36">
        <f>'Access-Abr'!P10</f>
        <v>702045562.86000001</v>
      </c>
      <c r="V10" s="37">
        <f t="shared" ref="V10:V20" si="2">IF(R10&gt;0,U10/R10,0)</f>
        <v>0.99887772537624009</v>
      </c>
      <c r="W10" s="36">
        <f>'Access-Abr'!Q10</f>
        <v>702045562.86000001</v>
      </c>
      <c r="X10" s="37">
        <f t="shared" ref="X10:X20" si="3">IF(R10&gt;0,W10/R10,0)</f>
        <v>0.99887772537624009</v>
      </c>
    </row>
    <row r="11" spans="1:24" s="30" customFormat="1" ht="28.5" customHeight="1">
      <c r="A11" s="25" t="str">
        <f>'Access-Abr'!A11</f>
        <v>40901</v>
      </c>
      <c r="B11" s="25" t="str">
        <f>'Access-Abr'!B11</f>
        <v>FUNDO DE AMPARO AO TRABALHADOR - FAT</v>
      </c>
      <c r="C11" s="25" t="str">
        <f>CONCATENATE('Access-Abr'!C11,".",'Access-Abr'!D11)</f>
        <v>28.846</v>
      </c>
      <c r="D11" s="25" t="str">
        <f>CONCATENATE('Access-Abr'!E11,".",'Access-Abr'!G11)</f>
        <v>0901.0625</v>
      </c>
      <c r="E11" s="26" t="str">
        <f>'Access-Abr'!F11</f>
        <v>OPERACOES ESPECIAIS: CUMPRIMENTO DE SENTENCAS JUDICIAIS</v>
      </c>
      <c r="F11" s="27" t="str">
        <f>'Access-Abr'!H11</f>
        <v>SENTENCAS JUDICIAIS TRANSITADAS EM JULGADO DE PEQUENO VALOR</v>
      </c>
      <c r="G11" s="25" t="str">
        <f>'Access-Abr'!I11</f>
        <v>2</v>
      </c>
      <c r="H11" s="25" t="str">
        <f>'Access-Abr'!J11</f>
        <v>1049</v>
      </c>
      <c r="I11" s="26" t="str">
        <f>'Access-Abr'!K11</f>
        <v>REC.PROP.UO PARA APLIC. EM SEGURIDADE SOCIAL</v>
      </c>
      <c r="J11" s="25" t="str">
        <f>'Access-Abr'!L11</f>
        <v>3</v>
      </c>
      <c r="K11" s="28"/>
      <c r="L11" s="28"/>
      <c r="M11" s="28"/>
      <c r="N11" s="29">
        <f t="shared" si="0"/>
        <v>0</v>
      </c>
      <c r="O11" s="28">
        <v>0</v>
      </c>
      <c r="P11" s="36">
        <f>IF('Access-Abr'!N11=0,'Access-Abr'!M11,0)</f>
        <v>79046</v>
      </c>
      <c r="Q11" s="36">
        <f>IF('Access-Abr'!N11&gt;0,'Access-Abr'!N11-('Access-Abr'!N11-'Access-Abr'!M11),0)</f>
        <v>0</v>
      </c>
      <c r="R11" s="36">
        <f t="shared" ref="R11:R19" si="4">N11-O11+P11+Q11</f>
        <v>79046</v>
      </c>
      <c r="S11" s="36">
        <f>'Access-Abr'!O11</f>
        <v>79043.94</v>
      </c>
      <c r="T11" s="37">
        <f t="shared" si="1"/>
        <v>0.99997393922526123</v>
      </c>
      <c r="U11" s="36">
        <f>'Access-Abr'!P11</f>
        <v>79043.94</v>
      </c>
      <c r="V11" s="37">
        <f t="shared" si="2"/>
        <v>0.99997393922526123</v>
      </c>
      <c r="W11" s="36">
        <f>'Access-Abr'!Q11</f>
        <v>79043.94</v>
      </c>
      <c r="X11" s="37">
        <f t="shared" si="3"/>
        <v>0.99997393922526123</v>
      </c>
    </row>
    <row r="12" spans="1:24" s="30" customFormat="1" ht="28.5" customHeight="1">
      <c r="A12" s="25" t="str">
        <f>'Access-Abr'!A12</f>
        <v>55901</v>
      </c>
      <c r="B12" s="25" t="str">
        <f>'Access-Abr'!B12</f>
        <v>FUNDO NACIONAL DE ASSISTENCIA SOCIAL</v>
      </c>
      <c r="C12" s="25" t="str">
        <f>CONCATENATE('Access-Abr'!C12,".",'Access-Abr'!D12)</f>
        <v>28.846</v>
      </c>
      <c r="D12" s="25" t="str">
        <f>CONCATENATE('Access-Abr'!E12,".",'Access-Abr'!G12)</f>
        <v>0901.0625</v>
      </c>
      <c r="E12" s="26" t="str">
        <f>'Access-Abr'!F12</f>
        <v>OPERACOES ESPECIAIS: CUMPRIMENTO DE SENTENCAS JUDICIAIS</v>
      </c>
      <c r="F12" s="27" t="str">
        <f>'Access-Abr'!H12</f>
        <v>SENTENCAS JUDICIAIS TRANSITADAS EM JULGADO DE PEQUENO VALOR</v>
      </c>
      <c r="G12" s="25" t="str">
        <f>'Access-Abr'!I12</f>
        <v>2</v>
      </c>
      <c r="H12" s="25" t="str">
        <f>'Access-Abr'!J12</f>
        <v>1001</v>
      </c>
      <c r="I12" s="26" t="str">
        <f>'Access-Abr'!K12</f>
        <v>RECURSOS LIVRES DA SEGURIDADE SOCIAL</v>
      </c>
      <c r="J12" s="25" t="str">
        <f>'Access-Abr'!L12</f>
        <v>3</v>
      </c>
      <c r="K12" s="28"/>
      <c r="L12" s="28"/>
      <c r="M12" s="28"/>
      <c r="N12" s="29">
        <f t="shared" si="0"/>
        <v>0</v>
      </c>
      <c r="O12" s="28">
        <v>0</v>
      </c>
      <c r="P12" s="36">
        <f>IF('Access-Abr'!N12=0,'Access-Abr'!M12,0)</f>
        <v>105327928</v>
      </c>
      <c r="Q12" s="36">
        <f>IF('Access-Abr'!N12&gt;0,'Access-Abr'!N12-('Access-Abr'!N12-'Access-Abr'!M12),0)</f>
        <v>0</v>
      </c>
      <c r="R12" s="36">
        <f t="shared" si="4"/>
        <v>105327928</v>
      </c>
      <c r="S12" s="36">
        <f>'Access-Abr'!O12</f>
        <v>105266068.39</v>
      </c>
      <c r="T12" s="37">
        <f t="shared" si="1"/>
        <v>0.99941269508311226</v>
      </c>
      <c r="U12" s="36">
        <f>'Access-Abr'!P12</f>
        <v>105266068.39</v>
      </c>
      <c r="V12" s="37">
        <f t="shared" si="2"/>
        <v>0.99941269508311226</v>
      </c>
      <c r="W12" s="36">
        <f>'Access-Abr'!Q12</f>
        <v>105266068.39</v>
      </c>
      <c r="X12" s="37">
        <f t="shared" si="3"/>
        <v>0.99941269508311226</v>
      </c>
    </row>
    <row r="13" spans="1:24" s="30" customFormat="1" ht="28.5" customHeight="1">
      <c r="A13" s="25" t="str">
        <f>'Access-Abr'!A13</f>
        <v>71103</v>
      </c>
      <c r="B13" s="25" t="str">
        <f>'Access-Abr'!B13</f>
        <v>ENCARGOS FINANC.DA UNIAO-SENTENCAS JUDICIAIS</v>
      </c>
      <c r="C13" s="25" t="str">
        <f>CONCATENATE('Access-Abr'!C13,".",'Access-Abr'!D13)</f>
        <v>28.846</v>
      </c>
      <c r="D13" s="25" t="str">
        <f>CONCATENATE('Access-Abr'!E13,".",'Access-Abr'!G13)</f>
        <v>0901.0005</v>
      </c>
      <c r="E13" s="26" t="str">
        <f>'Access-Abr'!F13</f>
        <v>OPERACOES ESPECIAIS: CUMPRIMENTO DE SENTENCAS JUDICIAIS</v>
      </c>
      <c r="F13" s="27" t="str">
        <f>'Access-Abr'!H13</f>
        <v>SENTENCAS JUDICIAIS TRANSITADAS EM JULGADO (PRECATORIOS)</v>
      </c>
      <c r="G13" s="25" t="str">
        <f>'Access-Abr'!I13</f>
        <v>1</v>
      </c>
      <c r="H13" s="25" t="str">
        <f>'Access-Abr'!J13</f>
        <v>1000</v>
      </c>
      <c r="I13" s="26" t="str">
        <f>'Access-Abr'!K13</f>
        <v>RECURSOS LIVRES DA UNIAO</v>
      </c>
      <c r="J13" s="25" t="str">
        <f>'Access-Abr'!L13</f>
        <v>5</v>
      </c>
      <c r="K13" s="28"/>
      <c r="L13" s="28"/>
      <c r="M13" s="28"/>
      <c r="N13" s="29">
        <f t="shared" si="0"/>
        <v>0</v>
      </c>
      <c r="O13" s="28">
        <v>0</v>
      </c>
      <c r="P13" s="36">
        <f>IF('Access-Abr'!N13=0,'Access-Abr'!M13,0)</f>
        <v>0</v>
      </c>
      <c r="Q13" s="36">
        <f>IF('Access-Abr'!N13&gt;0,'Access-Abr'!N13-('Access-Abr'!N13-'Access-Abr'!M13),0)</f>
        <v>125897696</v>
      </c>
      <c r="R13" s="36">
        <f t="shared" si="4"/>
        <v>125897696</v>
      </c>
      <c r="S13" s="36">
        <f>'Access-Abr'!O13</f>
        <v>125897695.36</v>
      </c>
      <c r="T13" s="37">
        <f t="shared" si="1"/>
        <v>0.99999999491650748</v>
      </c>
      <c r="U13" s="36">
        <f>'Access-Abr'!P13</f>
        <v>125897695.36</v>
      </c>
      <c r="V13" s="37">
        <f t="shared" si="2"/>
        <v>0.99999999491650748</v>
      </c>
      <c r="W13" s="36">
        <f>'Access-Abr'!Q13</f>
        <v>125897695.36</v>
      </c>
      <c r="X13" s="37">
        <f t="shared" si="3"/>
        <v>0.99999999491650748</v>
      </c>
    </row>
    <row r="14" spans="1:24" s="30" customFormat="1" ht="28.5" customHeight="1">
      <c r="A14" s="25" t="str">
        <f>'Access-Abr'!A14</f>
        <v>71103</v>
      </c>
      <c r="B14" s="25" t="str">
        <f>'Access-Abr'!B14</f>
        <v>ENCARGOS FINANC.DA UNIAO-SENTENCAS JUDICIAIS</v>
      </c>
      <c r="C14" s="25" t="str">
        <f>CONCATENATE('Access-Abr'!C14,".",'Access-Abr'!D14)</f>
        <v>28.846</v>
      </c>
      <c r="D14" s="25" t="str">
        <f>CONCATENATE('Access-Abr'!E14,".",'Access-Abr'!G14)</f>
        <v>0901.0005</v>
      </c>
      <c r="E14" s="26" t="str">
        <f>'Access-Abr'!F14</f>
        <v>OPERACOES ESPECIAIS: CUMPRIMENTO DE SENTENCAS JUDICIAIS</v>
      </c>
      <c r="F14" s="27" t="str">
        <f>'Access-Abr'!H14</f>
        <v>SENTENCAS JUDICIAIS TRANSITADAS EM JULGADO (PRECATORIOS)</v>
      </c>
      <c r="G14" s="25" t="str">
        <f>'Access-Abr'!I14</f>
        <v>1</v>
      </c>
      <c r="H14" s="25" t="str">
        <f>'Access-Abr'!J14</f>
        <v>1000</v>
      </c>
      <c r="I14" s="26" t="str">
        <f>'Access-Abr'!K14</f>
        <v>RECURSOS LIVRES DA UNIAO</v>
      </c>
      <c r="J14" s="25" t="str">
        <f>'Access-Abr'!L14</f>
        <v>3</v>
      </c>
      <c r="K14" s="28"/>
      <c r="L14" s="28"/>
      <c r="M14" s="28"/>
      <c r="N14" s="29">
        <f t="shared" si="0"/>
        <v>0</v>
      </c>
      <c r="O14" s="28">
        <v>0</v>
      </c>
      <c r="P14" s="36">
        <f>IF('Access-Abr'!N14=0,'Access-Abr'!M14,0)</f>
        <v>0</v>
      </c>
      <c r="Q14" s="36">
        <f>IF('Access-Abr'!N14&gt;0,'Access-Abr'!N14-('Access-Abr'!N14-'Access-Abr'!M14),0)</f>
        <v>1323343068</v>
      </c>
      <c r="R14" s="36">
        <f t="shared" si="4"/>
        <v>1323343068</v>
      </c>
      <c r="S14" s="36">
        <f>'Access-Abr'!O14</f>
        <v>1323343067.5999999</v>
      </c>
      <c r="T14" s="37">
        <f t="shared" si="1"/>
        <v>0.99999999969773512</v>
      </c>
      <c r="U14" s="36">
        <f>'Access-Abr'!P14</f>
        <v>1323343067.5999999</v>
      </c>
      <c r="V14" s="37">
        <f t="shared" si="2"/>
        <v>0.99999999969773512</v>
      </c>
      <c r="W14" s="36">
        <f>'Access-Abr'!Q14</f>
        <v>1323343067.5999999</v>
      </c>
      <c r="X14" s="37">
        <f t="shared" si="3"/>
        <v>0.99999999969773512</v>
      </c>
    </row>
    <row r="15" spans="1:24" s="30" customFormat="1" ht="28.5" customHeight="1">
      <c r="A15" s="25" t="str">
        <f>'Access-Abr'!A15</f>
        <v>71103</v>
      </c>
      <c r="B15" s="25" t="str">
        <f>'Access-Abr'!B15</f>
        <v>ENCARGOS FINANC.DA UNIAO-SENTENCAS JUDICIAIS</v>
      </c>
      <c r="C15" s="25" t="str">
        <f>CONCATENATE('Access-Abr'!C15,".",'Access-Abr'!D15)</f>
        <v>28.846</v>
      </c>
      <c r="D15" s="25" t="str">
        <f>CONCATENATE('Access-Abr'!E15,".",'Access-Abr'!G15)</f>
        <v>0901.00G5</v>
      </c>
      <c r="E15" s="26" t="str">
        <f>'Access-Abr'!F15</f>
        <v>OPERACOES ESPECIAIS: CUMPRIMENTO DE SENTENCAS JUDICIAIS</v>
      </c>
      <c r="F15" s="27" t="str">
        <f>'Access-Abr'!H15</f>
        <v>CONTRIBUICAO DA UNIAO, DE SUAS AUTARQUIAS E FUNDACOES PARA O</v>
      </c>
      <c r="G15" s="25" t="str">
        <f>'Access-Abr'!I15</f>
        <v>1</v>
      </c>
      <c r="H15" s="25" t="str">
        <f>'Access-Abr'!J15</f>
        <v>1000</v>
      </c>
      <c r="I15" s="26" t="str">
        <f>'Access-Abr'!K15</f>
        <v>RECURSOS LIVRES DA UNIAO</v>
      </c>
      <c r="J15" s="25" t="str">
        <f>'Access-Abr'!L15</f>
        <v>1</v>
      </c>
      <c r="K15" s="28"/>
      <c r="L15" s="28"/>
      <c r="M15" s="28"/>
      <c r="N15" s="29">
        <f t="shared" si="0"/>
        <v>0</v>
      </c>
      <c r="O15" s="28">
        <v>0</v>
      </c>
      <c r="P15" s="36">
        <f>IF('Access-Abr'!N15=0,'Access-Abr'!M15,0)</f>
        <v>1759547</v>
      </c>
      <c r="Q15" s="36">
        <f>IF('Access-Abr'!N15&gt;0,'Access-Abr'!N15-('Access-Abr'!N15-'Access-Abr'!M15),0)</f>
        <v>0</v>
      </c>
      <c r="R15" s="36">
        <f t="shared" si="4"/>
        <v>1759547</v>
      </c>
      <c r="S15" s="36">
        <f>'Access-Abr'!O15</f>
        <v>1759546.12</v>
      </c>
      <c r="T15" s="37">
        <f t="shared" si="1"/>
        <v>0.99999949987127379</v>
      </c>
      <c r="U15" s="36">
        <f>'Access-Abr'!P15</f>
        <v>1759546.12</v>
      </c>
      <c r="V15" s="37">
        <f t="shared" si="2"/>
        <v>0.99999949987127379</v>
      </c>
      <c r="W15" s="36">
        <f>'Access-Abr'!Q15</f>
        <v>1759546.12</v>
      </c>
      <c r="X15" s="37">
        <f t="shared" si="3"/>
        <v>0.99999949987127379</v>
      </c>
    </row>
    <row r="16" spans="1:24" s="30" customFormat="1" ht="28.5" customHeight="1">
      <c r="A16" s="25" t="str">
        <f>'Access-Abr'!A16</f>
        <v>71103</v>
      </c>
      <c r="B16" s="25" t="str">
        <f>'Access-Abr'!B16</f>
        <v>ENCARGOS FINANC.DA UNIAO-SENTENCAS JUDICIAIS</v>
      </c>
      <c r="C16" s="25" t="str">
        <f>CONCATENATE('Access-Abr'!C16,".",'Access-Abr'!D16)</f>
        <v>28.846</v>
      </c>
      <c r="D16" s="25" t="str">
        <f>CONCATENATE('Access-Abr'!E16,".",'Access-Abr'!G16)</f>
        <v>0901.0625</v>
      </c>
      <c r="E16" s="26" t="str">
        <f>'Access-Abr'!F16</f>
        <v>OPERACOES ESPECIAIS: CUMPRIMENTO DE SENTENCAS JUDICIAIS</v>
      </c>
      <c r="F16" s="27" t="str">
        <f>'Access-Abr'!H16</f>
        <v>SENTENCAS JUDICIAIS TRANSITADAS EM JULGADO DE PEQUENO VALOR</v>
      </c>
      <c r="G16" s="25" t="str">
        <f>'Access-Abr'!I16</f>
        <v>1</v>
      </c>
      <c r="H16" s="25" t="str">
        <f>'Access-Abr'!J16</f>
        <v>1000</v>
      </c>
      <c r="I16" s="26" t="str">
        <f>'Access-Abr'!K16</f>
        <v>RECURSOS LIVRES DA UNIAO</v>
      </c>
      <c r="J16" s="25" t="str">
        <f>'Access-Abr'!L16</f>
        <v>5</v>
      </c>
      <c r="K16" s="28"/>
      <c r="L16" s="28"/>
      <c r="M16" s="28"/>
      <c r="N16" s="29">
        <f t="shared" si="0"/>
        <v>0</v>
      </c>
      <c r="O16" s="28">
        <v>0</v>
      </c>
      <c r="P16" s="36">
        <f>IF('Access-Abr'!N16=0,'Access-Abr'!M16,0)</f>
        <v>579456</v>
      </c>
      <c r="Q16" s="36">
        <f>IF('Access-Abr'!N16&gt;0,'Access-Abr'!N16-('Access-Abr'!N16-'Access-Abr'!M16),0)</f>
        <v>0</v>
      </c>
      <c r="R16" s="36">
        <f t="shared" si="4"/>
        <v>579456</v>
      </c>
      <c r="S16" s="36">
        <f>'Access-Abr'!O16</f>
        <v>579455.74</v>
      </c>
      <c r="T16" s="37">
        <f t="shared" si="1"/>
        <v>0.99999955130329132</v>
      </c>
      <c r="U16" s="36">
        <f>'Access-Abr'!P16</f>
        <v>579455.74</v>
      </c>
      <c r="V16" s="37">
        <f t="shared" si="2"/>
        <v>0.99999955130329132</v>
      </c>
      <c r="W16" s="36">
        <f>'Access-Abr'!Q16</f>
        <v>579455.74</v>
      </c>
      <c r="X16" s="37">
        <f t="shared" si="3"/>
        <v>0.99999955130329132</v>
      </c>
    </row>
    <row r="17" spans="1:25" s="30" customFormat="1" ht="28.5" customHeight="1">
      <c r="A17" s="25" t="str">
        <f>'Access-Abr'!A17</f>
        <v>71103</v>
      </c>
      <c r="B17" s="25" t="str">
        <f>'Access-Abr'!B17</f>
        <v>ENCARGOS FINANC.DA UNIAO-SENTENCAS JUDICIAIS</v>
      </c>
      <c r="C17" s="25" t="str">
        <f>CONCATENATE('Access-Abr'!C17,".",'Access-Abr'!D17)</f>
        <v>28.846</v>
      </c>
      <c r="D17" s="25" t="str">
        <f>CONCATENATE('Access-Abr'!E17,".",'Access-Abr'!G17)</f>
        <v>0901.0625</v>
      </c>
      <c r="E17" s="26" t="str">
        <f>'Access-Abr'!F17</f>
        <v>OPERACOES ESPECIAIS: CUMPRIMENTO DE SENTENCAS JUDICIAIS</v>
      </c>
      <c r="F17" s="27" t="str">
        <f>'Access-Abr'!H17</f>
        <v>SENTENCAS JUDICIAIS TRANSITADAS EM JULGADO DE PEQUENO VALOR</v>
      </c>
      <c r="G17" s="25" t="str">
        <f>'Access-Abr'!I17</f>
        <v>1</v>
      </c>
      <c r="H17" s="25" t="str">
        <f>'Access-Abr'!J17</f>
        <v>1000</v>
      </c>
      <c r="I17" s="26" t="str">
        <f>'Access-Abr'!K17</f>
        <v>RECURSOS LIVRES DA UNIAO</v>
      </c>
      <c r="J17" s="25" t="str">
        <f>'Access-Abr'!L17</f>
        <v>3</v>
      </c>
      <c r="K17" s="28"/>
      <c r="L17" s="28"/>
      <c r="M17" s="28"/>
      <c r="N17" s="29">
        <f t="shared" si="0"/>
        <v>0</v>
      </c>
      <c r="O17" s="28">
        <v>0</v>
      </c>
      <c r="P17" s="36">
        <f>IF('Access-Abr'!N17=0,'Access-Abr'!M17,0)</f>
        <v>303688958</v>
      </c>
      <c r="Q17" s="36">
        <f>IF('Access-Abr'!N17&gt;0,'Access-Abr'!N17-('Access-Abr'!N17-'Access-Abr'!M17),0)</f>
        <v>0</v>
      </c>
      <c r="R17" s="36">
        <f t="shared" si="4"/>
        <v>303688958</v>
      </c>
      <c r="S17" s="36">
        <f>'Access-Abr'!O17</f>
        <v>303427512.74000001</v>
      </c>
      <c r="T17" s="37">
        <f t="shared" si="1"/>
        <v>0.99913910185697308</v>
      </c>
      <c r="U17" s="36">
        <f>'Access-Abr'!P17</f>
        <v>303427512.74000001</v>
      </c>
      <c r="V17" s="37">
        <f t="shared" si="2"/>
        <v>0.99913910185697308</v>
      </c>
      <c r="W17" s="36">
        <f>'Access-Abr'!Q17</f>
        <v>303427512.74000001</v>
      </c>
      <c r="X17" s="37">
        <f t="shared" si="3"/>
        <v>0.99913910185697308</v>
      </c>
    </row>
    <row r="18" spans="1:25" s="30" customFormat="1" ht="28.5" customHeight="1">
      <c r="A18" s="25" t="str">
        <f>'Access-Abr'!A18</f>
        <v>71103</v>
      </c>
      <c r="B18" s="25" t="str">
        <f>'Access-Abr'!B18</f>
        <v>ENCARGOS FINANC.DA UNIAO-SENTENCAS JUDICIAIS</v>
      </c>
      <c r="C18" s="25" t="str">
        <f>CONCATENATE('Access-Abr'!C18,".",'Access-Abr'!D18)</f>
        <v>28.846</v>
      </c>
      <c r="D18" s="25" t="str">
        <f>CONCATENATE('Access-Abr'!E18,".",'Access-Abr'!G18)</f>
        <v>0901.0625</v>
      </c>
      <c r="E18" s="26" t="str">
        <f>'Access-Abr'!F18</f>
        <v>OPERACOES ESPECIAIS: CUMPRIMENTO DE SENTENCAS JUDICIAIS</v>
      </c>
      <c r="F18" s="27" t="str">
        <f>'Access-Abr'!H18</f>
        <v>SENTENCAS JUDICIAIS TRANSITADAS EM JULGADO DE PEQUENO VALOR</v>
      </c>
      <c r="G18" s="25" t="str">
        <f>'Access-Abr'!I18</f>
        <v>1</v>
      </c>
      <c r="H18" s="25" t="str">
        <f>'Access-Abr'!J18</f>
        <v>1000</v>
      </c>
      <c r="I18" s="26" t="str">
        <f>'Access-Abr'!K18</f>
        <v>RECURSOS LIVRES DA UNIAO</v>
      </c>
      <c r="J18" s="25" t="str">
        <f>'Access-Abr'!L18</f>
        <v>1</v>
      </c>
      <c r="K18" s="28"/>
      <c r="L18" s="28"/>
      <c r="M18" s="28"/>
      <c r="N18" s="29">
        <f t="shared" si="0"/>
        <v>0</v>
      </c>
      <c r="O18" s="28">
        <v>0</v>
      </c>
      <c r="P18" s="36">
        <f>IF('Access-Abr'!N18=0,'Access-Abr'!M18,0)</f>
        <v>45384415</v>
      </c>
      <c r="Q18" s="36">
        <f>IF('Access-Abr'!N18&gt;0,'Access-Abr'!N18-('Access-Abr'!N18-'Access-Abr'!M18),0)</f>
        <v>0</v>
      </c>
      <c r="R18" s="36">
        <f t="shared" si="4"/>
        <v>45384415</v>
      </c>
      <c r="S18" s="36">
        <f>'Access-Abr'!O18</f>
        <v>45354844.240000002</v>
      </c>
      <c r="T18" s="37">
        <f t="shared" si="1"/>
        <v>0.99934843800454409</v>
      </c>
      <c r="U18" s="36">
        <f>'Access-Abr'!P18</f>
        <v>45354844.240000002</v>
      </c>
      <c r="V18" s="37">
        <f t="shared" si="2"/>
        <v>0.99934843800454409</v>
      </c>
      <c r="W18" s="36">
        <f>'Access-Abr'!Q18</f>
        <v>45354844.240000002</v>
      </c>
      <c r="X18" s="37">
        <f t="shared" si="3"/>
        <v>0.99934843800454409</v>
      </c>
    </row>
    <row r="19" spans="1:25" s="30" customFormat="1" ht="28.5" customHeight="1" thickBot="1">
      <c r="A19" s="25" t="str">
        <f>'Access-Abr'!A19</f>
        <v>71103</v>
      </c>
      <c r="B19" s="25" t="str">
        <f>'Access-Abr'!B19</f>
        <v>ENCARGOS FINANC.DA UNIAO-SENTENCAS JUDICIAIS</v>
      </c>
      <c r="C19" s="25" t="str">
        <f>CONCATENATE('Access-Abr'!C19,".",'Access-Abr'!D19)</f>
        <v>28.846</v>
      </c>
      <c r="D19" s="25" t="str">
        <f>CONCATENATE('Access-Abr'!E19,".",'Access-Abr'!G19)</f>
        <v>0901.0EC7</v>
      </c>
      <c r="E19" s="26" t="str">
        <f>'Access-Abr'!F19</f>
        <v>OPERACOES ESPECIAIS: CUMPRIMENTO DE SENTENCAS JUDICIAIS</v>
      </c>
      <c r="F19" s="27" t="str">
        <f>'Access-Abr'!H19</f>
        <v>SENTENCAS JUDICIAIS TRANSITADAS EM JULGADO (PRECATORIOS RELA</v>
      </c>
      <c r="G19" s="25" t="str">
        <f>'Access-Abr'!I19</f>
        <v>1</v>
      </c>
      <c r="H19" s="25" t="str">
        <f>'Access-Abr'!J19</f>
        <v>1000</v>
      </c>
      <c r="I19" s="26" t="str">
        <f>'Access-Abr'!K19</f>
        <v>RECURSOS LIVRES DA UNIAO</v>
      </c>
      <c r="J19" s="25" t="str">
        <f>'Access-Abr'!L19</f>
        <v>3</v>
      </c>
      <c r="K19" s="28"/>
      <c r="L19" s="28"/>
      <c r="M19" s="28"/>
      <c r="N19" s="29">
        <f t="shared" si="0"/>
        <v>0</v>
      </c>
      <c r="O19" s="28">
        <v>0</v>
      </c>
      <c r="P19" s="36">
        <f>IF('Access-Abr'!N19=0,'Access-Abr'!M19,0)</f>
        <v>0</v>
      </c>
      <c r="Q19" s="36">
        <f>IF('Access-Abr'!N19&gt;0,'Access-Abr'!N19-('Access-Abr'!N19-'Access-Abr'!M19),0)</f>
        <v>1674516</v>
      </c>
      <c r="R19" s="36">
        <f t="shared" si="4"/>
        <v>1674516</v>
      </c>
      <c r="S19" s="36">
        <f>'Access-Abr'!O19</f>
        <v>1674515.73</v>
      </c>
      <c r="T19" s="37">
        <f t="shared" si="1"/>
        <v>0.99999983875937881</v>
      </c>
      <c r="U19" s="36">
        <f>'Access-Abr'!P19</f>
        <v>1674515.73</v>
      </c>
      <c r="V19" s="37">
        <f t="shared" si="2"/>
        <v>0.99999983875937881</v>
      </c>
      <c r="W19" s="36">
        <f>'Access-Abr'!Q19</f>
        <v>1674515.73</v>
      </c>
      <c r="X19" s="37">
        <f t="shared" si="3"/>
        <v>0.99999983875937881</v>
      </c>
    </row>
    <row r="20" spans="1:25" ht="28.5" customHeight="1" thickBot="1">
      <c r="A20" s="168" t="s">
        <v>69</v>
      </c>
      <c r="B20" s="169"/>
      <c r="C20" s="169"/>
      <c r="D20" s="169"/>
      <c r="E20" s="169"/>
      <c r="F20" s="169"/>
      <c r="G20" s="169"/>
      <c r="H20" s="169"/>
      <c r="I20" s="169"/>
      <c r="J20" s="170"/>
      <c r="K20" s="31">
        <f t="shared" ref="K20:S20" si="5">SUM(K10:K19)</f>
        <v>0</v>
      </c>
      <c r="L20" s="31">
        <f t="shared" si="5"/>
        <v>0</v>
      </c>
      <c r="M20" s="31">
        <f t="shared" si="5"/>
        <v>0</v>
      </c>
      <c r="N20" s="31">
        <f t="shared" si="5"/>
        <v>0</v>
      </c>
      <c r="O20" s="31">
        <f t="shared" si="5"/>
        <v>0</v>
      </c>
      <c r="P20" s="32">
        <f t="shared" si="5"/>
        <v>1159653686</v>
      </c>
      <c r="Q20" s="32">
        <f t="shared" si="5"/>
        <v>1450915280</v>
      </c>
      <c r="R20" s="32">
        <f t="shared" si="5"/>
        <v>2610568966</v>
      </c>
      <c r="S20" s="32">
        <f t="shared" si="5"/>
        <v>2609427312.7199998</v>
      </c>
      <c r="T20" s="38">
        <f t="shared" si="1"/>
        <v>0.99956268028354389</v>
      </c>
      <c r="U20" s="32">
        <f>SUM(U10:U19)</f>
        <v>2609427312.7199998</v>
      </c>
      <c r="V20" s="33">
        <f t="shared" si="2"/>
        <v>0.99956268028354389</v>
      </c>
      <c r="W20" s="32">
        <f>SUM(W10:W19)</f>
        <v>2609427312.7199998</v>
      </c>
      <c r="X20" s="33">
        <f t="shared" si="3"/>
        <v>0.99956268028354389</v>
      </c>
    </row>
    <row r="21" spans="1:25" ht="12.75">
      <c r="A21" s="10" t="s">
        <v>70</v>
      </c>
      <c r="B21" s="10"/>
      <c r="C21" s="10"/>
      <c r="D21" s="10"/>
      <c r="E21" s="10"/>
      <c r="F21" s="10"/>
      <c r="G21" s="10"/>
      <c r="H21" s="11"/>
      <c r="I21" s="11"/>
      <c r="J21" s="11"/>
      <c r="K21" s="10"/>
      <c r="L21" s="10"/>
      <c r="M21" s="10"/>
      <c r="N21" s="10"/>
      <c r="O21" s="10"/>
      <c r="P21" s="34"/>
      <c r="Q21" s="10"/>
      <c r="R21" s="10"/>
      <c r="S21" s="10"/>
      <c r="T21" s="10"/>
      <c r="U21" s="12"/>
      <c r="V21" s="10"/>
      <c r="W21" s="12"/>
      <c r="X21" s="10"/>
    </row>
    <row r="22" spans="1:25" ht="12.75">
      <c r="A22" s="10" t="s">
        <v>93</v>
      </c>
      <c r="B22" s="1"/>
      <c r="C22" s="10"/>
      <c r="D22" s="10"/>
      <c r="E22" s="10"/>
      <c r="F22" s="10"/>
      <c r="G22" s="10"/>
      <c r="H22" s="11"/>
      <c r="I22" s="11"/>
      <c r="J22" s="11"/>
      <c r="K22" s="10"/>
      <c r="L22" s="10"/>
      <c r="M22" s="10"/>
      <c r="N22" s="39"/>
      <c r="O22" s="39"/>
      <c r="P22" s="40"/>
      <c r="Q22" s="39"/>
      <c r="R22" s="10"/>
      <c r="S22" s="10"/>
      <c r="T22" s="10"/>
      <c r="U22" s="12"/>
      <c r="V22" s="10"/>
      <c r="W22" s="12"/>
      <c r="X22" s="10"/>
    </row>
    <row r="23" spans="1:25" s="4" customFormat="1" ht="15.95" customHeight="1">
      <c r="A23" s="2"/>
      <c r="B23" s="5"/>
      <c r="C23" s="2"/>
      <c r="D23" s="2"/>
      <c r="E23" s="2"/>
      <c r="F23" s="2"/>
      <c r="G23" s="2"/>
      <c r="H23" s="3"/>
      <c r="I23" s="3"/>
      <c r="J23" s="3"/>
      <c r="K23" s="2"/>
      <c r="L23" s="2"/>
      <c r="M23" s="7"/>
      <c r="N23" s="41"/>
      <c r="O23" s="41"/>
      <c r="P23" s="42"/>
      <c r="Q23" s="41"/>
      <c r="R23" s="7"/>
      <c r="S23" s="7"/>
      <c r="T23" s="7"/>
      <c r="U23" s="8"/>
      <c r="V23" s="7"/>
      <c r="W23" s="8"/>
      <c r="X23" s="7"/>
    </row>
    <row r="24" spans="1:25" s="4" customFormat="1" ht="15.95" customHeight="1">
      <c r="A24" s="2"/>
      <c r="B24" s="5"/>
      <c r="C24" s="2"/>
      <c r="D24" s="2"/>
      <c r="E24" s="2"/>
      <c r="F24" s="2"/>
      <c r="G24" s="2"/>
      <c r="H24" s="3"/>
      <c r="I24" s="3"/>
      <c r="J24" s="3"/>
      <c r="K24" s="2"/>
      <c r="L24" s="2"/>
      <c r="M24" s="49"/>
      <c r="N24" s="50"/>
      <c r="O24" s="127"/>
      <c r="P24" s="128" t="s">
        <v>106</v>
      </c>
      <c r="Q24" s="129"/>
      <c r="R24" s="130"/>
      <c r="S24" s="130"/>
      <c r="T24" s="130"/>
      <c r="U24" s="131"/>
      <c r="V24" s="130"/>
      <c r="W24" s="131"/>
      <c r="X24" s="49"/>
      <c r="Y24" s="13"/>
    </row>
    <row r="25" spans="1:25" s="4" customFormat="1" ht="15.95" customHeight="1">
      <c r="A25" s="2"/>
      <c r="B25" s="5"/>
      <c r="C25" s="2"/>
      <c r="D25" s="2"/>
      <c r="E25" s="2"/>
      <c r="F25" s="2"/>
      <c r="G25" s="2"/>
      <c r="H25" s="3"/>
      <c r="I25" s="3"/>
      <c r="J25" s="3"/>
      <c r="K25" s="2"/>
      <c r="L25" s="2"/>
      <c r="M25" s="49"/>
      <c r="N25" s="50"/>
      <c r="O25" s="127"/>
      <c r="P25" s="128"/>
      <c r="Q25" s="132" t="s">
        <v>107</v>
      </c>
      <c r="R25" s="130"/>
      <c r="S25" s="130" t="s">
        <v>99</v>
      </c>
      <c r="T25" s="130"/>
      <c r="U25" s="131" t="s">
        <v>100</v>
      </c>
      <c r="V25" s="130"/>
      <c r="W25" s="131" t="s">
        <v>101</v>
      </c>
      <c r="X25" s="49"/>
      <c r="Y25" s="13"/>
    </row>
    <row r="26" spans="1:25" s="4" customFormat="1" ht="15.95" customHeight="1">
      <c r="A26" s="2"/>
      <c r="B26" s="5"/>
      <c r="C26" s="2"/>
      <c r="D26" s="2"/>
      <c r="E26" s="2"/>
      <c r="F26" s="2"/>
      <c r="G26" s="2"/>
      <c r="H26" s="3"/>
      <c r="I26" s="3"/>
      <c r="J26" s="3"/>
      <c r="K26" s="2"/>
      <c r="L26" s="2"/>
      <c r="M26" s="49"/>
      <c r="N26" s="133" t="s">
        <v>94</v>
      </c>
      <c r="O26" s="133" t="s">
        <v>92</v>
      </c>
      <c r="P26" s="57">
        <f>+P20+Q20</f>
        <v>2610568966</v>
      </c>
      <c r="Q26" s="57">
        <f>SUM(Q20)</f>
        <v>1450915280</v>
      </c>
      <c r="R26" s="57">
        <f>SUM(R20)</f>
        <v>2610568966</v>
      </c>
      <c r="S26" s="57">
        <f>SUM(S20)</f>
        <v>2609427312.7199998</v>
      </c>
      <c r="T26" s="58"/>
      <c r="U26" s="57">
        <f>SUM(U20)</f>
        <v>2609427312.7199998</v>
      </c>
      <c r="V26" s="58"/>
      <c r="W26" s="57">
        <f>SUM(W20)</f>
        <v>2609427312.7199998</v>
      </c>
      <c r="X26" s="59"/>
      <c r="Y26" s="13"/>
    </row>
    <row r="27" spans="1:25" s="4" customFormat="1" ht="15.95" customHeight="1">
      <c r="M27" s="60"/>
      <c r="N27" s="134"/>
      <c r="O27" s="133" t="s">
        <v>98</v>
      </c>
      <c r="P27" s="57">
        <f>'Access-Abr'!M20</f>
        <v>2610568966</v>
      </c>
      <c r="Q27" s="62">
        <f>'Access-Abr'!N20</f>
        <v>1450915280</v>
      </c>
      <c r="R27" s="57">
        <f>'Access-Abr'!M20</f>
        <v>2610568966</v>
      </c>
      <c r="S27" s="57">
        <f>'Access-Abr'!O20</f>
        <v>2609427312.7199998</v>
      </c>
      <c r="T27" s="57"/>
      <c r="U27" s="57">
        <f>'Access-Abr'!P20</f>
        <v>2609427312.7199998</v>
      </c>
      <c r="V27" s="57"/>
      <c r="W27" s="57">
        <f>'Access-Abr'!Q20</f>
        <v>2609427312.7199998</v>
      </c>
      <c r="X27" s="59"/>
      <c r="Y27" s="13"/>
    </row>
    <row r="28" spans="1:25" s="4" customFormat="1" ht="15.95" customHeight="1">
      <c r="A28" s="5"/>
      <c r="B28" s="5"/>
      <c r="C28" s="5"/>
      <c r="M28" s="60"/>
      <c r="N28" s="134"/>
      <c r="O28" s="135" t="s">
        <v>97</v>
      </c>
      <c r="P28" s="92">
        <f>P26-P27</f>
        <v>0</v>
      </c>
      <c r="Q28" s="123">
        <f>Q26-Q27</f>
        <v>0</v>
      </c>
      <c r="R28" s="92">
        <f>R26-R27</f>
        <v>0</v>
      </c>
      <c r="S28" s="92">
        <f>S26-S27</f>
        <v>0</v>
      </c>
      <c r="T28" s="92"/>
      <c r="U28" s="92">
        <f>U26-U27</f>
        <v>0</v>
      </c>
      <c r="V28" s="92"/>
      <c r="W28" s="93">
        <f>W26-W27</f>
        <v>0</v>
      </c>
      <c r="X28" s="59"/>
      <c r="Y28" s="13"/>
    </row>
    <row r="29" spans="1:25" s="4" customFormat="1" ht="15.95" customHeight="1">
      <c r="A29" s="5"/>
      <c r="B29" s="5"/>
      <c r="C29" s="5"/>
      <c r="M29" s="60"/>
      <c r="N29" s="61"/>
      <c r="O29" s="56"/>
      <c r="P29" s="63"/>
      <c r="Q29" s="57"/>
      <c r="R29" s="57"/>
      <c r="S29" s="57"/>
      <c r="T29" s="57"/>
      <c r="U29" s="57"/>
      <c r="V29" s="57"/>
      <c r="W29" s="57"/>
      <c r="X29" s="59"/>
      <c r="Y29" s="13"/>
    </row>
    <row r="30" spans="1:25" s="4" customFormat="1" ht="15.95" customHeight="1">
      <c r="A30" s="5"/>
      <c r="B30" s="5"/>
      <c r="C30" s="5"/>
      <c r="M30" s="60"/>
      <c r="N30" s="61"/>
      <c r="O30" s="136"/>
      <c r="P30" s="137"/>
      <c r="Q30" s="138"/>
      <c r="R30" s="138" t="s">
        <v>105</v>
      </c>
      <c r="S30" s="138" t="s">
        <v>104</v>
      </c>
      <c r="T30" s="138"/>
      <c r="U30" s="138" t="s">
        <v>103</v>
      </c>
      <c r="V30" s="138"/>
      <c r="W30" s="138" t="s">
        <v>102</v>
      </c>
      <c r="X30" s="139"/>
      <c r="Y30" s="13"/>
    </row>
    <row r="31" spans="1:25" s="4" customFormat="1" ht="15.95" customHeight="1">
      <c r="C31" s="5"/>
      <c r="M31" s="60"/>
      <c r="N31" s="61"/>
      <c r="O31" s="133" t="s">
        <v>111</v>
      </c>
      <c r="P31" s="140"/>
      <c r="Q31" s="141"/>
      <c r="R31" s="140"/>
      <c r="S31" s="140"/>
      <c r="T31" s="142"/>
      <c r="U31" s="140"/>
      <c r="V31" s="142"/>
      <c r="W31" s="140"/>
      <c r="X31" s="139"/>
      <c r="Y31" s="13"/>
    </row>
    <row r="32" spans="1:25" s="4" customFormat="1" ht="15.95" customHeight="1">
      <c r="C32" s="5"/>
      <c r="M32" s="60"/>
      <c r="N32" s="134" t="s">
        <v>95</v>
      </c>
      <c r="O32" s="143" t="s">
        <v>96</v>
      </c>
      <c r="P32" s="68">
        <v>2610552102.0599999</v>
      </c>
      <c r="Q32" s="68"/>
      <c r="R32" s="70">
        <v>2610552102.0599999</v>
      </c>
      <c r="S32" s="70">
        <v>2609427312.7199998</v>
      </c>
      <c r="T32" s="70"/>
      <c r="U32" s="70">
        <v>2609427312.7199998</v>
      </c>
      <c r="V32" s="70"/>
      <c r="W32" s="70">
        <v>2609427312.7199998</v>
      </c>
      <c r="X32" s="71"/>
      <c r="Y32" s="13"/>
    </row>
    <row r="33" spans="10:36" s="4" customFormat="1" ht="15.95" customHeight="1">
      <c r="M33" s="60"/>
      <c r="N33" s="144"/>
      <c r="O33" s="145" t="s">
        <v>97</v>
      </c>
      <c r="P33" s="92">
        <f>P27-P32</f>
        <v>16863.94000005722</v>
      </c>
      <c r="Q33" s="95" t="s">
        <v>109</v>
      </c>
      <c r="R33" s="92">
        <f>R27-R32</f>
        <v>16863.94000005722</v>
      </c>
      <c r="S33" s="92">
        <f>S27-S32</f>
        <v>0</v>
      </c>
      <c r="T33" s="96"/>
      <c r="U33" s="92">
        <f>U27-U32</f>
        <v>0</v>
      </c>
      <c r="V33" s="96"/>
      <c r="W33" s="92">
        <f>W27-W32</f>
        <v>0</v>
      </c>
      <c r="X33" s="60"/>
      <c r="Y33" s="13"/>
    </row>
    <row r="34" spans="10:36" s="4" customFormat="1" ht="15.95" customHeight="1">
      <c r="M34" s="60"/>
      <c r="N34" s="73"/>
      <c r="O34" s="73"/>
      <c r="P34" s="73"/>
      <c r="Q34" s="73"/>
      <c r="R34" s="90"/>
      <c r="S34" s="77"/>
      <c r="T34" s="77"/>
      <c r="U34" s="77"/>
      <c r="V34" s="77"/>
      <c r="W34" s="77"/>
      <c r="X34" s="60"/>
      <c r="Y34" s="13"/>
    </row>
    <row r="35" spans="10:36" s="4" customFormat="1" ht="15.95" customHeight="1">
      <c r="M35" s="60"/>
      <c r="N35" s="60"/>
      <c r="O35" s="60" t="s">
        <v>124</v>
      </c>
      <c r="P35" s="60"/>
      <c r="Q35" s="60"/>
      <c r="R35" s="87"/>
      <c r="S35" s="77"/>
      <c r="T35" s="77"/>
      <c r="U35" s="77"/>
      <c r="V35" s="77"/>
      <c r="W35" s="77"/>
      <c r="X35" s="60"/>
      <c r="Y35" s="13"/>
    </row>
    <row r="36" spans="10:36" s="2" customFormat="1" ht="15.95" customHeight="1">
      <c r="M36" s="49"/>
      <c r="N36" s="49"/>
      <c r="O36" s="60" t="s">
        <v>125</v>
      </c>
      <c r="P36" s="49"/>
      <c r="Q36" s="49"/>
      <c r="R36" s="79"/>
      <c r="S36" s="80"/>
      <c r="T36" s="80"/>
      <c r="U36" s="80"/>
      <c r="V36" s="80"/>
      <c r="W36" s="80"/>
      <c r="X36" s="74"/>
      <c r="Y36" s="10"/>
    </row>
    <row r="37" spans="10:36" s="2" customFormat="1" ht="15.95" customHeight="1">
      <c r="M37" s="49"/>
      <c r="N37" s="49"/>
      <c r="O37" s="60" t="s">
        <v>126</v>
      </c>
      <c r="P37" s="49"/>
      <c r="Q37" s="49"/>
      <c r="R37" s="79"/>
      <c r="S37" s="80"/>
      <c r="T37" s="80"/>
      <c r="U37" s="80"/>
      <c r="V37" s="80"/>
      <c r="W37" s="80"/>
      <c r="X37" s="74"/>
      <c r="Y37" s="10"/>
    </row>
    <row r="38" spans="10:36" s="4" customFormat="1" ht="15.95" customHeight="1">
      <c r="M38" s="60"/>
      <c r="N38" s="60"/>
      <c r="O38" s="60" t="s">
        <v>127</v>
      </c>
      <c r="P38" s="60"/>
      <c r="Q38" s="60"/>
      <c r="R38" s="78"/>
      <c r="S38" s="77"/>
      <c r="T38" s="77"/>
      <c r="U38" s="77"/>
      <c r="V38" s="77"/>
      <c r="W38" s="77"/>
      <c r="X38" s="75"/>
      <c r="Y38" s="13"/>
    </row>
    <row r="39" spans="10:36" s="4" customFormat="1" ht="15.95" customHeight="1">
      <c r="M39" s="13"/>
      <c r="N39" s="13"/>
      <c r="O39" s="60" t="s">
        <v>128</v>
      </c>
      <c r="P39" s="13"/>
      <c r="Q39" s="13"/>
      <c r="R39" s="81"/>
      <c r="S39" s="13"/>
      <c r="T39" s="13"/>
      <c r="U39" s="88"/>
      <c r="V39" s="77"/>
      <c r="W39" s="13"/>
      <c r="X39" s="13"/>
      <c r="Y39" s="13"/>
    </row>
    <row r="40" spans="10:36" s="4" customFormat="1" ht="15.95" customHeight="1">
      <c r="J40" s="84"/>
      <c r="K40" s="84"/>
      <c r="L40" s="84"/>
      <c r="M40" s="85"/>
      <c r="N40" s="86"/>
      <c r="O40" s="60" t="s">
        <v>129</v>
      </c>
      <c r="P40" s="48"/>
      <c r="Q40" s="48"/>
      <c r="R40" s="48"/>
      <c r="S40" s="13"/>
      <c r="T40" s="89"/>
      <c r="U40" s="76"/>
      <c r="V40" s="13"/>
      <c r="W40" s="83"/>
      <c r="X40" s="13"/>
      <c r="Y40" s="13"/>
    </row>
    <row r="41" spans="10:36" s="4" customFormat="1" ht="15.95" customHeight="1">
      <c r="K41" s="171"/>
      <c r="L41" s="171"/>
      <c r="M41" s="171"/>
      <c r="N41" s="171"/>
      <c r="O41" s="60" t="s">
        <v>130</v>
      </c>
      <c r="P41" s="81"/>
      <c r="Q41" s="171"/>
      <c r="R41" s="171"/>
      <c r="S41" s="81"/>
      <c r="T41" s="13"/>
      <c r="U41" s="13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2"/>
    </row>
    <row r="42" spans="10:36" s="4" customFormat="1" ht="15.95" customHeight="1">
      <c r="K42" s="106"/>
      <c r="L42" s="106"/>
      <c r="M42" s="106"/>
      <c r="N42" s="106"/>
      <c r="O42" s="60" t="s">
        <v>131</v>
      </c>
      <c r="P42" s="106"/>
      <c r="Q42" s="106"/>
      <c r="R42" s="106"/>
      <c r="S42" s="45"/>
      <c r="T42" s="13"/>
      <c r="U42" s="13"/>
      <c r="V42" s="106"/>
      <c r="W42" s="106"/>
      <c r="X42" s="106"/>
      <c r="Y42" s="106"/>
      <c r="Z42" s="106"/>
      <c r="AA42" s="106"/>
      <c r="AB42" s="106"/>
      <c r="AC42" s="106"/>
      <c r="AD42" s="106"/>
      <c r="AE42" s="108"/>
      <c r="AF42" s="108"/>
      <c r="AG42" s="108"/>
      <c r="AH42" s="108"/>
      <c r="AI42" s="108"/>
      <c r="AJ42" s="108"/>
    </row>
    <row r="43" spans="10:36" s="4" customFormat="1" ht="15.95" customHeight="1">
      <c r="K43" s="106"/>
      <c r="L43" s="106"/>
      <c r="M43" s="106"/>
      <c r="N43" s="106"/>
      <c r="O43" s="60" t="s">
        <v>132</v>
      </c>
      <c r="P43" s="106"/>
      <c r="Q43" s="106"/>
      <c r="R43" s="106"/>
      <c r="S43" s="45"/>
      <c r="T43" s="13"/>
      <c r="U43" s="13"/>
      <c r="V43" s="106"/>
      <c r="W43" s="106"/>
      <c r="X43" s="106"/>
      <c r="Y43" s="106"/>
      <c r="Z43" s="106"/>
      <c r="AA43" s="106"/>
      <c r="AB43" s="106"/>
      <c r="AC43" s="106"/>
      <c r="AD43" s="106"/>
      <c r="AE43" s="108"/>
      <c r="AF43" s="108"/>
      <c r="AG43" s="108"/>
      <c r="AH43" s="108"/>
      <c r="AI43" s="108"/>
      <c r="AJ43" s="108"/>
    </row>
    <row r="44" spans="10:36" s="4" customFormat="1" ht="15.95" customHeight="1">
      <c r="K44" s="106"/>
      <c r="L44" s="106"/>
      <c r="M44" s="106"/>
      <c r="N44" s="106"/>
      <c r="O44" s="60" t="s">
        <v>133</v>
      </c>
      <c r="P44" s="106"/>
      <c r="Q44" s="106"/>
      <c r="R44" s="106"/>
      <c r="S44" s="45"/>
      <c r="T44" s="13"/>
      <c r="U44" s="13"/>
      <c r="V44" s="109"/>
      <c r="W44" s="109"/>
      <c r="X44" s="109"/>
      <c r="Y44" s="109"/>
      <c r="Z44" s="109"/>
      <c r="AA44" s="109"/>
      <c r="AB44" s="109"/>
      <c r="AC44" s="109"/>
      <c r="AD44" s="109"/>
      <c r="AE44" s="110"/>
      <c r="AF44" s="110"/>
      <c r="AG44" s="110"/>
      <c r="AH44" s="110"/>
      <c r="AI44" s="110"/>
      <c r="AJ44" s="110"/>
    </row>
    <row r="45" spans="10:36" s="4" customFormat="1" ht="15.95" customHeight="1">
      <c r="K45" s="106"/>
      <c r="L45" s="106"/>
      <c r="M45" s="106"/>
      <c r="N45" s="106"/>
      <c r="O45" s="60" t="s">
        <v>134</v>
      </c>
      <c r="P45" s="106"/>
      <c r="Q45" s="106"/>
      <c r="R45" s="106"/>
      <c r="S45" s="45"/>
      <c r="T45" s="13"/>
      <c r="U45" s="13"/>
      <c r="V45" s="106"/>
      <c r="W45" s="106"/>
      <c r="X45" s="106"/>
      <c r="Y45" s="106"/>
      <c r="Z45" s="106"/>
      <c r="AA45" s="106"/>
      <c r="AB45" s="106"/>
      <c r="AC45" s="106"/>
      <c r="AD45" s="106"/>
      <c r="AE45" s="108"/>
      <c r="AF45" s="111"/>
      <c r="AG45" s="111"/>
      <c r="AH45" s="111"/>
      <c r="AI45" s="111"/>
      <c r="AJ45" s="108"/>
    </row>
    <row r="46" spans="10:36" s="4" customFormat="1" ht="15.95" customHeight="1">
      <c r="K46" s="106"/>
      <c r="L46" s="106"/>
      <c r="M46" s="106"/>
      <c r="N46" s="106"/>
      <c r="O46" s="106"/>
      <c r="P46" s="106"/>
      <c r="Q46" s="106"/>
      <c r="R46" s="106"/>
      <c r="S46" s="45"/>
      <c r="T46" s="13"/>
      <c r="U46" s="13"/>
      <c r="V46" s="106"/>
      <c r="W46" s="106"/>
      <c r="X46" s="106"/>
      <c r="Y46" s="106"/>
      <c r="Z46" s="106"/>
      <c r="AA46" s="106"/>
      <c r="AB46" s="106"/>
      <c r="AC46" s="106"/>
      <c r="AD46" s="106"/>
      <c r="AE46" s="108"/>
      <c r="AF46" s="111"/>
      <c r="AG46" s="111"/>
      <c r="AH46" s="111"/>
      <c r="AI46" s="111"/>
      <c r="AJ46" s="108"/>
    </row>
    <row r="47" spans="10:36" s="4" customFormat="1" ht="15.95" customHeight="1">
      <c r="K47" s="106"/>
      <c r="L47" s="106"/>
      <c r="M47" s="106"/>
      <c r="N47" s="106"/>
      <c r="O47" s="106"/>
      <c r="P47" s="106"/>
      <c r="Q47" s="106"/>
      <c r="R47" s="106"/>
      <c r="S47" s="45"/>
      <c r="T47" s="13"/>
      <c r="U47" s="13"/>
      <c r="V47" s="106"/>
      <c r="W47" s="106"/>
      <c r="X47" s="106"/>
      <c r="Y47" s="106"/>
      <c r="Z47" s="106"/>
      <c r="AA47" s="106"/>
      <c r="AB47" s="106"/>
      <c r="AC47" s="106"/>
      <c r="AD47" s="106"/>
      <c r="AE47" s="108"/>
      <c r="AF47" s="108"/>
      <c r="AG47" s="108"/>
      <c r="AH47" s="108"/>
      <c r="AI47" s="108"/>
      <c r="AJ47" s="108"/>
    </row>
    <row r="48" spans="10:36" s="4" customFormat="1" ht="15.95" customHeight="1">
      <c r="K48" s="106"/>
      <c r="L48" s="106"/>
      <c r="M48" s="106"/>
      <c r="N48" s="106"/>
      <c r="O48" s="106"/>
      <c r="P48" s="106"/>
      <c r="Q48" s="106"/>
      <c r="R48" s="106"/>
      <c r="S48" s="45"/>
      <c r="T48" s="13"/>
      <c r="U48" s="13"/>
      <c r="V48" s="13"/>
      <c r="W48" s="13"/>
      <c r="X48" s="13"/>
      <c r="Y48" s="13"/>
      <c r="AJ48" s="112"/>
    </row>
    <row r="49" spans="11:25" s="4" customFormat="1" ht="15.95" customHeight="1">
      <c r="K49" s="106"/>
      <c r="L49" s="106"/>
      <c r="M49" s="106"/>
      <c r="N49" s="106"/>
      <c r="O49" s="106"/>
      <c r="P49" s="106"/>
      <c r="Q49" s="106"/>
      <c r="R49" s="106"/>
      <c r="S49" s="45"/>
      <c r="V49" s="13"/>
      <c r="W49" s="13"/>
      <c r="X49" s="13"/>
      <c r="Y49" s="13"/>
    </row>
    <row r="50" spans="11:25" s="4" customFormat="1" ht="15.95" customHeight="1">
      <c r="K50" s="106"/>
      <c r="L50" s="106"/>
      <c r="M50" s="106"/>
      <c r="N50" s="106"/>
      <c r="O50" s="106"/>
      <c r="P50" s="106"/>
      <c r="Q50" s="106"/>
      <c r="R50" s="106"/>
      <c r="S50" s="45"/>
      <c r="V50" s="13"/>
      <c r="W50" s="13"/>
      <c r="X50" s="13"/>
      <c r="Y50" s="13"/>
    </row>
    <row r="51" spans="11:25" s="4" customFormat="1" ht="15.95" customHeight="1">
      <c r="K51" s="106"/>
      <c r="L51" s="106"/>
      <c r="M51" s="106"/>
      <c r="N51" s="106"/>
      <c r="O51" s="106"/>
      <c r="P51" s="106"/>
      <c r="Q51" s="106"/>
      <c r="R51" s="106"/>
      <c r="S51" s="45"/>
    </row>
    <row r="52" spans="11:25" s="4" customFormat="1" ht="15.95" customHeight="1">
      <c r="M52" s="13"/>
      <c r="N52" s="13"/>
      <c r="O52" s="48"/>
      <c r="P52" s="48"/>
      <c r="Q52" s="48"/>
      <c r="R52" s="48"/>
      <c r="S52" s="98"/>
    </row>
    <row r="53" spans="11:25" s="4" customFormat="1" ht="15.95" customHeight="1">
      <c r="M53" s="13"/>
      <c r="N53" s="13"/>
      <c r="O53" s="48"/>
      <c r="P53" s="48"/>
      <c r="Q53" s="48"/>
      <c r="R53" s="48"/>
      <c r="S53" s="13"/>
    </row>
    <row r="54" spans="11:25" s="4" customFormat="1" ht="15.95" customHeight="1">
      <c r="O54" s="43"/>
      <c r="P54" s="43"/>
      <c r="Q54" s="43"/>
      <c r="R54" s="43"/>
    </row>
    <row r="55" spans="11:25" s="4" customFormat="1" ht="15.95" customHeight="1">
      <c r="K55" s="81"/>
      <c r="L55" s="81"/>
      <c r="M55" s="81"/>
      <c r="N55" s="81"/>
      <c r="O55" s="81"/>
      <c r="P55" s="82"/>
      <c r="Q55" s="82"/>
      <c r="R55" s="43"/>
    </row>
    <row r="56" spans="11:25" s="4" customFormat="1" ht="15.95" customHeight="1">
      <c r="K56" s="103"/>
      <c r="L56" s="104"/>
      <c r="M56" s="81"/>
      <c r="N56" s="81"/>
      <c r="O56" s="81"/>
      <c r="P56" s="82"/>
      <c r="Q56" s="82"/>
      <c r="R56" s="43"/>
    </row>
    <row r="57" spans="11:25" s="4" customFormat="1" ht="15.95" customHeight="1">
      <c r="K57" s="81"/>
      <c r="L57" s="81"/>
      <c r="M57" s="81"/>
      <c r="N57" s="81"/>
      <c r="O57" s="81"/>
      <c r="P57" s="82"/>
      <c r="Q57" s="82"/>
      <c r="R57" s="43"/>
    </row>
    <row r="58" spans="11:25" s="4" customFormat="1" ht="15.95" customHeight="1">
      <c r="K58" s="81"/>
      <c r="L58" s="81"/>
      <c r="M58" s="81"/>
      <c r="N58" s="81"/>
      <c r="O58" s="81"/>
      <c r="P58" s="82"/>
      <c r="Q58" s="82"/>
      <c r="R58" s="44"/>
      <c r="U58" s="35"/>
    </row>
    <row r="59" spans="11:25" s="4" customFormat="1" ht="15.95" customHeight="1">
      <c r="K59" s="81"/>
      <c r="L59" s="81"/>
      <c r="M59" s="81"/>
      <c r="N59" s="81"/>
      <c r="O59" s="81"/>
      <c r="P59" s="82"/>
      <c r="Q59" s="82"/>
      <c r="R59" s="44"/>
    </row>
    <row r="60" spans="11:25" s="4" customFormat="1" ht="15.95" customHeight="1">
      <c r="K60" s="81"/>
      <c r="L60" s="81"/>
      <c r="M60" s="81"/>
      <c r="N60" s="81"/>
      <c r="O60" s="81"/>
      <c r="P60" s="82"/>
      <c r="Q60" s="82"/>
      <c r="R60" s="44"/>
    </row>
    <row r="61" spans="11:25" s="4" customFormat="1" ht="15.95" customHeight="1">
      <c r="K61" s="81"/>
      <c r="L61" s="81"/>
      <c r="M61" s="81"/>
      <c r="N61" s="81"/>
      <c r="O61" s="81"/>
      <c r="P61" s="82"/>
      <c r="Q61" s="82"/>
      <c r="R61" s="44"/>
    </row>
    <row r="62" spans="11:25" s="4" customFormat="1" ht="15.95" customHeight="1">
      <c r="K62" s="81"/>
      <c r="L62" s="81"/>
      <c r="M62" s="81"/>
      <c r="N62" s="81"/>
      <c r="O62" s="81"/>
      <c r="P62" s="82"/>
      <c r="Q62" s="82"/>
      <c r="R62" s="44"/>
    </row>
    <row r="63" spans="11:25" s="4" customFormat="1" ht="15.95" customHeight="1">
      <c r="K63" s="81"/>
      <c r="L63" s="81"/>
      <c r="M63" s="81"/>
      <c r="N63" s="81"/>
      <c r="O63" s="81"/>
      <c r="P63" s="82"/>
      <c r="Q63" s="82"/>
      <c r="R63" s="6"/>
    </row>
    <row r="64" spans="11:25" s="4" customFormat="1" ht="15.95" customHeight="1">
      <c r="K64" s="81"/>
      <c r="L64" s="81"/>
      <c r="M64" s="81"/>
      <c r="N64" s="81"/>
      <c r="O64" s="81"/>
      <c r="P64" s="82"/>
      <c r="Q64" s="82"/>
    </row>
    <row r="65" spans="11:17" s="4" customFormat="1" ht="15.95" customHeight="1">
      <c r="K65" s="81"/>
      <c r="L65" s="81"/>
      <c r="M65" s="81"/>
      <c r="N65" s="81"/>
      <c r="O65" s="81"/>
      <c r="P65" s="82"/>
      <c r="Q65" s="82"/>
    </row>
    <row r="66" spans="11:17" s="4" customFormat="1" ht="15.95" customHeight="1">
      <c r="K66" s="81"/>
      <c r="L66" s="81"/>
      <c r="M66" s="81"/>
      <c r="N66" s="81"/>
      <c r="O66" s="81"/>
      <c r="P66" s="82"/>
      <c r="Q66" s="82"/>
    </row>
    <row r="67" spans="11:17" s="4" customFormat="1" ht="15.95" customHeight="1">
      <c r="K67" s="81"/>
      <c r="L67" s="81"/>
      <c r="M67" s="81"/>
      <c r="N67" s="81"/>
      <c r="O67" s="81"/>
      <c r="P67" s="82"/>
      <c r="Q67" s="82"/>
    </row>
    <row r="68" spans="11:17" s="4" customFormat="1" ht="15.95" customHeight="1">
      <c r="K68" s="81"/>
      <c r="L68" s="81"/>
      <c r="M68" s="81"/>
      <c r="N68" s="105"/>
      <c r="O68" s="81"/>
      <c r="P68" s="82"/>
      <c r="Q68" s="82"/>
    </row>
    <row r="69" spans="11:17" s="4" customFormat="1" ht="15.95" customHeight="1">
      <c r="K69" s="82"/>
      <c r="L69" s="82"/>
      <c r="M69" s="82"/>
      <c r="N69" s="82"/>
      <c r="O69" s="82"/>
      <c r="P69" s="82"/>
      <c r="Q69" s="82"/>
    </row>
    <row r="70" spans="11:17" s="4" customFormat="1" ht="15.95" customHeight="1">
      <c r="K70" s="82"/>
      <c r="L70" s="82"/>
      <c r="M70" s="82"/>
      <c r="N70" s="82"/>
      <c r="O70" s="82"/>
      <c r="P70" s="82"/>
      <c r="Q70" s="82"/>
    </row>
    <row r="71" spans="11:17" s="4" customFormat="1" ht="15.95" customHeight="1">
      <c r="K71" s="82"/>
    </row>
    <row r="72" spans="11:17" s="4" customFormat="1" ht="15.95" customHeight="1">
      <c r="N72" s="107"/>
    </row>
    <row r="73" spans="11:17" s="4" customFormat="1" ht="15.95" customHeight="1"/>
    <row r="74" spans="11:17" s="4" customFormat="1" ht="15.95" customHeight="1"/>
    <row r="75" spans="11:17" s="4" customFormat="1" ht="15.95" customHeight="1"/>
    <row r="76" spans="11:17" s="4" customFormat="1" ht="15.95" customHeight="1"/>
    <row r="77" spans="11:17" s="4" customFormat="1" ht="15.95" customHeight="1"/>
    <row r="78" spans="11:17" s="4" customFormat="1" ht="15.95" customHeight="1"/>
    <row r="79" spans="11:17" s="4" customFormat="1" ht="15.95" customHeight="1"/>
    <row r="80" spans="11:17" s="4" customFormat="1" ht="15.95" customHeight="1"/>
    <row r="81" s="4" customFormat="1" ht="15.95" customHeight="1"/>
    <row r="82" s="4" customFormat="1" ht="15.95" customHeight="1"/>
    <row r="83" s="4" customFormat="1" ht="15.95" customHeight="1"/>
    <row r="84" s="4" customFormat="1" ht="15.95" customHeight="1"/>
    <row r="85" s="4" customFormat="1" ht="15.95" customHeight="1"/>
    <row r="86" s="4" customFormat="1" ht="15.95" customHeight="1"/>
    <row r="87" s="4" customFormat="1" ht="15.95" customHeight="1"/>
    <row r="88" s="4" customFormat="1" ht="15.95" customHeight="1"/>
    <row r="89" s="4" customFormat="1" ht="15.95" customHeight="1"/>
    <row r="90" s="4" customFormat="1" ht="15.95" customHeight="1"/>
    <row r="91" s="4" customFormat="1" ht="15.95" customHeight="1"/>
    <row r="92" s="4" customFormat="1" ht="15.95" customHeight="1"/>
    <row r="93" s="4" customFormat="1" ht="15.95" customHeight="1"/>
    <row r="94" s="4" customFormat="1" ht="15.95" customHeight="1"/>
    <row r="95" s="4" customFormat="1" ht="15.95" customHeight="1"/>
    <row r="96" s="4" customFormat="1" ht="15.95" customHeight="1"/>
    <row r="97" s="4" customFormat="1" ht="15.95" customHeight="1"/>
    <row r="98" s="4" customFormat="1" ht="15.95" customHeight="1"/>
    <row r="99" s="4" customFormat="1" ht="15.95" customHeight="1"/>
    <row r="100" s="4" customFormat="1" ht="15.95" customHeight="1"/>
    <row r="101" s="4" customFormat="1" ht="15.95" customHeight="1"/>
    <row r="102" s="4" customFormat="1" ht="15.95" customHeight="1"/>
    <row r="103" s="4" customFormat="1" ht="15.95" customHeight="1"/>
    <row r="104" s="4" customFormat="1" ht="15.95" customHeight="1"/>
    <row r="105" s="4" customFormat="1" ht="15.95" customHeight="1"/>
    <row r="106" s="4" customFormat="1" ht="15.95" customHeight="1"/>
    <row r="107" s="4" customFormat="1" ht="15.95" customHeight="1"/>
    <row r="108" s="4" customFormat="1" ht="15.95" customHeight="1"/>
    <row r="109" s="4" customFormat="1" ht="15.95" customHeight="1"/>
    <row r="110" s="4" customFormat="1" ht="15.95" customHeight="1"/>
    <row r="111" s="4" customFormat="1" ht="15.95" customHeight="1"/>
    <row r="112" s="4" customFormat="1" ht="15.95" customHeight="1"/>
    <row r="113" spans="10:36" s="4" customFormat="1" ht="15.95" customHeight="1"/>
    <row r="114" spans="10:36" s="4" customFormat="1" ht="15.95" customHeight="1"/>
    <row r="115" spans="10:36" s="4" customFormat="1" ht="15.95" customHeight="1"/>
    <row r="116" spans="10:36" s="4" customFormat="1" ht="15.95" customHeight="1"/>
    <row r="117" spans="10:36" s="4" customFormat="1" ht="15.95" customHeight="1"/>
    <row r="118" spans="10:36" s="4" customFormat="1" ht="15.95" customHeight="1"/>
    <row r="119" spans="10:36" s="4" customFormat="1" ht="15.95" customHeight="1"/>
    <row r="120" spans="10:36" s="4" customFormat="1" ht="15.95" customHeight="1">
      <c r="J120" s="13"/>
    </row>
    <row r="121" spans="10:36" s="4" customFormat="1" ht="15.95" customHeight="1">
      <c r="J121" s="13"/>
    </row>
    <row r="122" spans="10:36" s="4" customFormat="1" ht="15.95" customHeight="1">
      <c r="J122" s="13"/>
    </row>
    <row r="123" spans="10:36" s="4" customFormat="1" ht="15.95" customHeight="1">
      <c r="J123" s="13"/>
    </row>
    <row r="124" spans="10:36" ht="15.95" customHeight="1">
      <c r="K124" s="4"/>
      <c r="L124" s="4"/>
      <c r="M124" s="4"/>
      <c r="N124" s="4"/>
      <c r="O124" s="4"/>
      <c r="P124" s="4"/>
      <c r="Q124" s="4"/>
      <c r="R124" s="4"/>
      <c r="S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</row>
    <row r="125" spans="10:36" ht="15.95" customHeight="1">
      <c r="K125" s="4"/>
      <c r="L125" s="4"/>
      <c r="M125" s="4"/>
      <c r="N125" s="4"/>
      <c r="O125" s="4"/>
      <c r="P125" s="4"/>
      <c r="Q125" s="4"/>
      <c r="R125" s="4"/>
      <c r="S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</row>
    <row r="126" spans="10:36" ht="15.95" customHeight="1">
      <c r="K126" s="4"/>
      <c r="L126" s="4"/>
      <c r="M126" s="4"/>
      <c r="N126" s="4"/>
      <c r="O126" s="4"/>
      <c r="P126" s="4"/>
      <c r="Q126" s="4"/>
      <c r="R126" s="4"/>
      <c r="S126" s="4"/>
    </row>
    <row r="127" spans="10:36" ht="15.95" customHeight="1">
      <c r="K127" s="4"/>
      <c r="L127" s="4"/>
      <c r="M127" s="4"/>
      <c r="N127" s="4"/>
      <c r="O127" s="4"/>
      <c r="P127" s="4"/>
      <c r="Q127" s="4"/>
      <c r="R127" s="4"/>
      <c r="S127" s="4"/>
    </row>
    <row r="128" spans="10:36" ht="15.95" customHeight="1"/>
    <row r="129" ht="15.95" customHeight="1"/>
  </sheetData>
  <mergeCells count="20">
    <mergeCell ref="A20:J20"/>
    <mergeCell ref="K41:L41"/>
    <mergeCell ref="M41:N41"/>
    <mergeCell ref="Q41:R41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39370078740157483" header="0.31496062992125984" footer="0.31496062992125984"/>
  <pageSetup paperSize="9" scale="32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29"/>
  <sheetViews>
    <sheetView showGridLines="0" view="pageBreakPreview" zoomScale="80" zoomScaleNormal="100" zoomScaleSheetLayoutView="80" workbookViewId="0">
      <selection activeCell="T39" sqref="T39"/>
    </sheetView>
  </sheetViews>
  <sheetFormatPr defaultRowHeight="25.5" customHeight="1"/>
  <cols>
    <col min="1" max="1" width="17.7109375" style="13" customWidth="1"/>
    <col min="2" max="2" width="35.7109375" style="13" customWidth="1"/>
    <col min="3" max="4" width="15.7109375" style="13" customWidth="1"/>
    <col min="5" max="6" width="55.7109375" style="13" customWidth="1"/>
    <col min="7" max="8" width="8.7109375" style="13" customWidth="1"/>
    <col min="9" max="9" width="35.7109375" style="13" customWidth="1"/>
    <col min="10" max="10" width="8.7109375" style="13" customWidth="1"/>
    <col min="11" max="11" width="14.7109375" style="13" bestFit="1" customWidth="1"/>
    <col min="12" max="12" width="11.28515625" style="13" bestFit="1" customWidth="1"/>
    <col min="13" max="13" width="12.42578125" style="13" bestFit="1" customWidth="1"/>
    <col min="14" max="14" width="14.85546875" style="13" bestFit="1" customWidth="1"/>
    <col min="15" max="15" width="15.42578125" style="13" bestFit="1" customWidth="1"/>
    <col min="16" max="19" width="17.28515625" style="13" customWidth="1"/>
    <col min="20" max="20" width="8.7109375" style="13" customWidth="1"/>
    <col min="21" max="21" width="17.28515625" style="13" customWidth="1"/>
    <col min="22" max="22" width="8.7109375" style="13" customWidth="1"/>
    <col min="23" max="23" width="17.28515625" style="13" customWidth="1"/>
    <col min="24" max="24" width="8.7109375" style="13" customWidth="1"/>
    <col min="25" max="30" width="9.140625" style="13"/>
    <col min="31" max="31" width="9.85546875" style="13" bestFit="1" customWidth="1"/>
    <col min="32" max="32" width="12.28515625" style="13" customWidth="1"/>
    <col min="33" max="33" width="9.28515625" style="13" bestFit="1" customWidth="1"/>
    <col min="34" max="35" width="11.7109375" style="13" bestFit="1" customWidth="1"/>
    <col min="36" max="36" width="12.42578125" style="13" bestFit="1" customWidth="1"/>
    <col min="37" max="16384" width="9.140625" style="13"/>
  </cols>
  <sheetData>
    <row r="1" spans="1:24" ht="12.75">
      <c r="A1" s="9" t="s">
        <v>36</v>
      </c>
      <c r="B1" s="9"/>
      <c r="C1" s="9"/>
      <c r="D1" s="9"/>
      <c r="E1" s="10"/>
      <c r="F1" s="10"/>
      <c r="G1" s="10"/>
      <c r="H1" s="11"/>
      <c r="I1" s="11"/>
      <c r="J1" s="11"/>
      <c r="K1" s="10"/>
      <c r="L1" s="10"/>
      <c r="M1" s="10"/>
      <c r="N1" s="10"/>
      <c r="O1" s="10"/>
      <c r="P1" s="10"/>
      <c r="Q1" s="10"/>
      <c r="R1" s="10"/>
      <c r="S1" s="10"/>
      <c r="T1" s="10"/>
      <c r="U1" s="12"/>
      <c r="V1" s="10"/>
      <c r="W1" s="12"/>
      <c r="X1" s="10"/>
    </row>
    <row r="2" spans="1:24" ht="12.75">
      <c r="A2" s="9" t="s">
        <v>37</v>
      </c>
      <c r="B2" s="9" t="s">
        <v>71</v>
      </c>
      <c r="C2" s="9"/>
      <c r="D2" s="9"/>
      <c r="E2" s="10"/>
      <c r="F2" s="10"/>
      <c r="G2" s="10"/>
      <c r="H2" s="11"/>
      <c r="I2" s="11"/>
      <c r="J2" s="11"/>
      <c r="K2" s="10"/>
      <c r="L2" s="10"/>
      <c r="M2" s="10"/>
      <c r="N2" s="10"/>
      <c r="O2" s="10"/>
      <c r="P2" s="10"/>
      <c r="Q2" s="10"/>
      <c r="R2" s="10"/>
      <c r="S2" s="10"/>
      <c r="T2" s="10"/>
      <c r="U2" s="12"/>
      <c r="V2" s="10"/>
      <c r="W2" s="12"/>
      <c r="X2" s="10"/>
    </row>
    <row r="3" spans="1:24" ht="12.75">
      <c r="A3" s="9" t="s">
        <v>38</v>
      </c>
      <c r="B3" s="14" t="s">
        <v>72</v>
      </c>
      <c r="C3" s="14"/>
      <c r="D3" s="14"/>
      <c r="E3" s="10"/>
      <c r="F3" s="10"/>
      <c r="G3" s="10"/>
      <c r="H3" s="11"/>
      <c r="I3" s="11"/>
      <c r="J3" s="11"/>
      <c r="K3" s="10"/>
      <c r="L3" s="10"/>
      <c r="M3" s="10"/>
      <c r="N3" s="10"/>
      <c r="O3" s="10"/>
      <c r="P3" s="10"/>
      <c r="Q3" s="10"/>
      <c r="R3" s="10"/>
      <c r="S3" s="10"/>
      <c r="T3" s="10"/>
      <c r="U3" s="12"/>
      <c r="V3" s="10"/>
      <c r="W3" s="12"/>
      <c r="X3" s="10"/>
    </row>
    <row r="4" spans="1:24" ht="12.75">
      <c r="A4" s="13" t="s">
        <v>39</v>
      </c>
      <c r="B4" s="15">
        <v>45413</v>
      </c>
      <c r="C4" s="16"/>
      <c r="E4" s="10"/>
      <c r="F4" s="10"/>
      <c r="G4" s="10"/>
      <c r="H4" s="11"/>
      <c r="I4" s="11"/>
      <c r="J4" s="11"/>
      <c r="K4" s="10"/>
      <c r="L4" s="10"/>
      <c r="M4" s="10"/>
      <c r="N4" s="10"/>
      <c r="O4" s="10"/>
      <c r="P4" s="10"/>
      <c r="Q4" s="10"/>
      <c r="R4" s="10"/>
      <c r="S4" s="10"/>
      <c r="T4" s="10"/>
      <c r="U4" s="12"/>
      <c r="V4" s="10"/>
      <c r="W4" s="12"/>
      <c r="X4" s="10"/>
    </row>
    <row r="5" spans="1:24" ht="12.75">
      <c r="A5" s="178" t="s">
        <v>40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</row>
    <row r="6" spans="1:24" ht="13.5" thickBot="1">
      <c r="A6" s="10"/>
      <c r="B6" s="10"/>
      <c r="C6" s="10"/>
      <c r="D6" s="10"/>
      <c r="E6" s="10"/>
      <c r="F6" s="10"/>
      <c r="G6" s="10"/>
      <c r="H6" s="11"/>
      <c r="I6" s="11"/>
      <c r="J6" s="11"/>
      <c r="K6" s="10"/>
      <c r="L6" s="10"/>
      <c r="M6" s="10"/>
      <c r="N6" s="10"/>
      <c r="O6" s="10"/>
      <c r="P6" s="10"/>
      <c r="Q6" s="10"/>
      <c r="R6" s="10"/>
      <c r="S6" s="10"/>
      <c r="T6" s="10"/>
      <c r="U6" s="12"/>
      <c r="V6" s="10"/>
      <c r="W6" s="12"/>
      <c r="X6" s="10"/>
    </row>
    <row r="7" spans="1:24" ht="28.5" customHeight="1" thickBot="1">
      <c r="A7" s="179" t="s">
        <v>41</v>
      </c>
      <c r="B7" s="180"/>
      <c r="C7" s="180"/>
      <c r="D7" s="180"/>
      <c r="E7" s="180"/>
      <c r="F7" s="180"/>
      <c r="G7" s="180"/>
      <c r="H7" s="180"/>
      <c r="I7" s="180"/>
      <c r="J7" s="181"/>
      <c r="K7" s="182" t="s">
        <v>3</v>
      </c>
      <c r="L7" s="168" t="s">
        <v>42</v>
      </c>
      <c r="M7" s="170"/>
      <c r="N7" s="182" t="s">
        <v>43</v>
      </c>
      <c r="O7" s="182" t="s">
        <v>44</v>
      </c>
      <c r="P7" s="179" t="s">
        <v>45</v>
      </c>
      <c r="Q7" s="181"/>
      <c r="R7" s="182" t="s">
        <v>6</v>
      </c>
      <c r="S7" s="179" t="s">
        <v>46</v>
      </c>
      <c r="T7" s="180"/>
      <c r="U7" s="180"/>
      <c r="V7" s="180"/>
      <c r="W7" s="180"/>
      <c r="X7" s="181"/>
    </row>
    <row r="8" spans="1:24" ht="28.5" customHeight="1">
      <c r="A8" s="174" t="s">
        <v>14</v>
      </c>
      <c r="B8" s="175"/>
      <c r="C8" s="172" t="s">
        <v>47</v>
      </c>
      <c r="D8" s="172" t="s">
        <v>48</v>
      </c>
      <c r="E8" s="174" t="s">
        <v>49</v>
      </c>
      <c r="F8" s="175"/>
      <c r="G8" s="172" t="s">
        <v>0</v>
      </c>
      <c r="H8" s="176" t="s">
        <v>2</v>
      </c>
      <c r="I8" s="177"/>
      <c r="J8" s="172" t="s">
        <v>1</v>
      </c>
      <c r="K8" s="183"/>
      <c r="L8" s="150" t="s">
        <v>50</v>
      </c>
      <c r="M8" s="150" t="s">
        <v>51</v>
      </c>
      <c r="N8" s="183"/>
      <c r="O8" s="183"/>
      <c r="P8" s="17" t="s">
        <v>4</v>
      </c>
      <c r="Q8" s="17" t="s">
        <v>5</v>
      </c>
      <c r="R8" s="183"/>
      <c r="S8" s="151" t="s">
        <v>7</v>
      </c>
      <c r="T8" s="18" t="s">
        <v>8</v>
      </c>
      <c r="U8" s="151" t="s">
        <v>9</v>
      </c>
      <c r="V8" s="19" t="s">
        <v>8</v>
      </c>
      <c r="W8" s="20" t="s">
        <v>10</v>
      </c>
      <c r="X8" s="19" t="s">
        <v>8</v>
      </c>
    </row>
    <row r="9" spans="1:24" ht="28.5" customHeight="1" thickBot="1">
      <c r="A9" s="149" t="s">
        <v>52</v>
      </c>
      <c r="B9" s="149" t="s">
        <v>53</v>
      </c>
      <c r="C9" s="173"/>
      <c r="D9" s="173"/>
      <c r="E9" s="21" t="s">
        <v>54</v>
      </c>
      <c r="F9" s="21" t="s">
        <v>55</v>
      </c>
      <c r="G9" s="173"/>
      <c r="H9" s="21" t="s">
        <v>52</v>
      </c>
      <c r="I9" s="21" t="s">
        <v>53</v>
      </c>
      <c r="J9" s="173"/>
      <c r="K9" s="149" t="s">
        <v>56</v>
      </c>
      <c r="L9" s="21" t="s">
        <v>57</v>
      </c>
      <c r="M9" s="21" t="s">
        <v>58</v>
      </c>
      <c r="N9" s="21" t="s">
        <v>59</v>
      </c>
      <c r="O9" s="21" t="s">
        <v>60</v>
      </c>
      <c r="P9" s="21" t="s">
        <v>11</v>
      </c>
      <c r="Q9" s="21" t="s">
        <v>61</v>
      </c>
      <c r="R9" s="149" t="s">
        <v>62</v>
      </c>
      <c r="S9" s="22" t="s">
        <v>63</v>
      </c>
      <c r="T9" s="23" t="s">
        <v>64</v>
      </c>
      <c r="U9" s="22" t="s">
        <v>65</v>
      </c>
      <c r="V9" s="23" t="s">
        <v>66</v>
      </c>
      <c r="W9" s="24" t="s">
        <v>67</v>
      </c>
      <c r="X9" s="23" t="s">
        <v>68</v>
      </c>
    </row>
    <row r="10" spans="1:24" s="30" customFormat="1" ht="28.5" customHeight="1">
      <c r="A10" s="25" t="str">
        <f>'Access-Mai'!A10</f>
        <v>33904</v>
      </c>
      <c r="B10" s="25" t="str">
        <f>'Access-Mai'!B10</f>
        <v>FUNDO DO REGIME GERAL DA PREVIDENCIA SOCIAL</v>
      </c>
      <c r="C10" s="25" t="str">
        <f>CONCATENATE('Access-Mai'!C10,".",'Access-Mai'!D10)</f>
        <v>28.846</v>
      </c>
      <c r="D10" s="25" t="str">
        <f>CONCATENATE('Access-Mai'!E10,".",'Access-Mai'!G10)</f>
        <v>0901.0625</v>
      </c>
      <c r="E10" s="26" t="str">
        <f>'Access-Mai'!F10</f>
        <v>OPERACOES ESPECIAIS: CUMPRIMENTO DE SENTENCAS JUDICIAIS</v>
      </c>
      <c r="F10" s="27" t="str">
        <f>'Access-Mai'!H10</f>
        <v>SENTENCAS JUDICIAIS TRANSITADAS EM JULGADO DE PEQUENO VALOR</v>
      </c>
      <c r="G10" s="25" t="str">
        <f>'Access-Mai'!I10</f>
        <v>2</v>
      </c>
      <c r="H10" s="25" t="str">
        <f>'Access-Mai'!J10</f>
        <v>1001</v>
      </c>
      <c r="I10" s="26" t="str">
        <f>'Access-Mai'!K10</f>
        <v>RECURSOS LIVRES DA SEGURIDADE SOCIAL</v>
      </c>
      <c r="J10" s="25" t="str">
        <f>'Access-Mai'!L10</f>
        <v>3</v>
      </c>
      <c r="K10" s="28"/>
      <c r="L10" s="28"/>
      <c r="M10" s="28"/>
      <c r="N10" s="29">
        <f t="shared" ref="N10:N19" si="0">K10+L10-M10</f>
        <v>0</v>
      </c>
      <c r="O10" s="28">
        <v>0</v>
      </c>
      <c r="P10" s="36">
        <f>IF('Access-Mai'!N10=0,'Access-Mai'!M10,0)</f>
        <v>997013555</v>
      </c>
      <c r="Q10" s="36">
        <f>IF('Access-Mai'!N10&gt;0,'Access-Mai'!N10-('Access-Mai'!N10-'Access-Mai'!M10),0)</f>
        <v>0</v>
      </c>
      <c r="R10" s="36">
        <f>N10-O10+P10+Q10</f>
        <v>997013555</v>
      </c>
      <c r="S10" s="36">
        <f>'Access-Mai'!O10</f>
        <v>995654624.44000006</v>
      </c>
      <c r="T10" s="37">
        <f t="shared" ref="T10:T20" si="1">IF(R10&gt;0,S10/R10,0)</f>
        <v>0.99863699891221647</v>
      </c>
      <c r="U10" s="36">
        <f>'Access-Mai'!P10</f>
        <v>995654624.44000006</v>
      </c>
      <c r="V10" s="37">
        <f t="shared" ref="V10:V20" si="2">IF(R10&gt;0,U10/R10,0)</f>
        <v>0.99863699891221647</v>
      </c>
      <c r="W10" s="36">
        <f>'Access-Mai'!Q10</f>
        <v>995654624.44000006</v>
      </c>
      <c r="X10" s="37">
        <f t="shared" ref="X10:X20" si="3">IF(R10&gt;0,W10/R10,0)</f>
        <v>0.99863699891221647</v>
      </c>
    </row>
    <row r="11" spans="1:24" s="30" customFormat="1" ht="28.5" customHeight="1">
      <c r="A11" s="25" t="str">
        <f>'Access-Mai'!A11</f>
        <v>40901</v>
      </c>
      <c r="B11" s="25" t="str">
        <f>'Access-Mai'!B11</f>
        <v>FUNDO DE AMPARO AO TRABALHADOR - FAT</v>
      </c>
      <c r="C11" s="25" t="str">
        <f>CONCATENATE('Access-Mai'!C11,".",'Access-Mai'!D11)</f>
        <v>28.846</v>
      </c>
      <c r="D11" s="25" t="str">
        <f>CONCATENATE('Access-Mai'!E11,".",'Access-Mai'!G11)</f>
        <v>0901.0625</v>
      </c>
      <c r="E11" s="26" t="str">
        <f>'Access-Mai'!F11</f>
        <v>OPERACOES ESPECIAIS: CUMPRIMENTO DE SENTENCAS JUDICIAIS</v>
      </c>
      <c r="F11" s="27" t="str">
        <f>'Access-Mai'!H11</f>
        <v>SENTENCAS JUDICIAIS TRANSITADAS EM JULGADO DE PEQUENO VALOR</v>
      </c>
      <c r="G11" s="25" t="str">
        <f>'Access-Mai'!I11</f>
        <v>2</v>
      </c>
      <c r="H11" s="25" t="str">
        <f>'Access-Mai'!J11</f>
        <v>1049</v>
      </c>
      <c r="I11" s="26" t="str">
        <f>'Access-Mai'!K11</f>
        <v>REC.PROP.UO PARA APLIC. EM SEGURIDADE SOCIAL</v>
      </c>
      <c r="J11" s="25" t="str">
        <f>'Access-Mai'!L11</f>
        <v>3</v>
      </c>
      <c r="K11" s="28"/>
      <c r="L11" s="28"/>
      <c r="M11" s="28"/>
      <c r="N11" s="29">
        <f t="shared" si="0"/>
        <v>0</v>
      </c>
      <c r="O11" s="28">
        <v>0</v>
      </c>
      <c r="P11" s="36">
        <f>IF('Access-Mai'!N11=0,'Access-Mai'!M11,0)</f>
        <v>109602</v>
      </c>
      <c r="Q11" s="36">
        <f>IF('Access-Mai'!N11&gt;0,'Access-Mai'!N11-('Access-Mai'!N11-'Access-Mai'!M11),0)</f>
        <v>0</v>
      </c>
      <c r="R11" s="36">
        <f t="shared" ref="R11:R19" si="4">N11-O11+P11+Q11</f>
        <v>109602</v>
      </c>
      <c r="S11" s="36">
        <f>'Access-Mai'!O11</f>
        <v>109599.83</v>
      </c>
      <c r="T11" s="37">
        <f t="shared" si="1"/>
        <v>0.99998020109122099</v>
      </c>
      <c r="U11" s="36">
        <f>'Access-Mai'!P11</f>
        <v>109599.83</v>
      </c>
      <c r="V11" s="37">
        <f t="shared" si="2"/>
        <v>0.99998020109122099</v>
      </c>
      <c r="W11" s="36">
        <f>'Access-Mai'!Q11</f>
        <v>109599.83</v>
      </c>
      <c r="X11" s="37">
        <f t="shared" si="3"/>
        <v>0.99998020109122099</v>
      </c>
    </row>
    <row r="12" spans="1:24" s="30" customFormat="1" ht="28.5" customHeight="1">
      <c r="A12" s="25" t="str">
        <f>'Access-Mai'!A12</f>
        <v>55901</v>
      </c>
      <c r="B12" s="25" t="str">
        <f>'Access-Mai'!B12</f>
        <v>FUNDO NACIONAL DE ASSISTENCIA SOCIAL</v>
      </c>
      <c r="C12" s="25" t="str">
        <f>CONCATENATE('Access-Mai'!C12,".",'Access-Mai'!D12)</f>
        <v>28.846</v>
      </c>
      <c r="D12" s="25" t="str">
        <f>CONCATENATE('Access-Mai'!E12,".",'Access-Mai'!G12)</f>
        <v>0901.0625</v>
      </c>
      <c r="E12" s="26" t="str">
        <f>'Access-Mai'!F12</f>
        <v>OPERACOES ESPECIAIS: CUMPRIMENTO DE SENTENCAS JUDICIAIS</v>
      </c>
      <c r="F12" s="27" t="str">
        <f>'Access-Mai'!H12</f>
        <v>SENTENCAS JUDICIAIS TRANSITADAS EM JULGADO DE PEQUENO VALOR</v>
      </c>
      <c r="G12" s="25" t="str">
        <f>'Access-Mai'!I12</f>
        <v>2</v>
      </c>
      <c r="H12" s="25" t="str">
        <f>'Access-Mai'!J12</f>
        <v>1001</v>
      </c>
      <c r="I12" s="26" t="str">
        <f>'Access-Mai'!K12</f>
        <v>RECURSOS LIVRES DA SEGURIDADE SOCIAL</v>
      </c>
      <c r="J12" s="25" t="str">
        <f>'Access-Mai'!L12</f>
        <v>3</v>
      </c>
      <c r="K12" s="28"/>
      <c r="L12" s="28"/>
      <c r="M12" s="28"/>
      <c r="N12" s="29">
        <f t="shared" si="0"/>
        <v>0</v>
      </c>
      <c r="O12" s="28">
        <v>0</v>
      </c>
      <c r="P12" s="36">
        <f>IF('Access-Mai'!N12=0,'Access-Mai'!M12,0)</f>
        <v>155034827</v>
      </c>
      <c r="Q12" s="36">
        <f>IF('Access-Mai'!N12&gt;0,'Access-Mai'!N12-('Access-Mai'!N12-'Access-Mai'!M12),0)</f>
        <v>0</v>
      </c>
      <c r="R12" s="36">
        <f t="shared" si="4"/>
        <v>155034827</v>
      </c>
      <c r="S12" s="36">
        <f>'Access-Mai'!O12</f>
        <v>154953939.59999999</v>
      </c>
      <c r="T12" s="37">
        <f t="shared" si="1"/>
        <v>0.99947826303569842</v>
      </c>
      <c r="U12" s="36">
        <f>'Access-Mai'!P12</f>
        <v>154953939.59999999</v>
      </c>
      <c r="V12" s="37">
        <f t="shared" si="2"/>
        <v>0.99947826303569842</v>
      </c>
      <c r="W12" s="36">
        <f>'Access-Mai'!Q12</f>
        <v>154953939.59999999</v>
      </c>
      <c r="X12" s="37">
        <f t="shared" si="3"/>
        <v>0.99947826303569842</v>
      </c>
    </row>
    <row r="13" spans="1:24" s="30" customFormat="1" ht="28.5" customHeight="1">
      <c r="A13" s="25" t="str">
        <f>'Access-Mai'!A13</f>
        <v>71103</v>
      </c>
      <c r="B13" s="25" t="str">
        <f>'Access-Mai'!B13</f>
        <v>ENCARGOS FINANC.DA UNIAO-SENTENCAS JUDICIAIS</v>
      </c>
      <c r="C13" s="25" t="str">
        <f>CONCATENATE('Access-Mai'!C13,".",'Access-Mai'!D13)</f>
        <v>28.846</v>
      </c>
      <c r="D13" s="25" t="str">
        <f>CONCATENATE('Access-Mai'!E13,".",'Access-Mai'!G13)</f>
        <v>0901.0005</v>
      </c>
      <c r="E13" s="26" t="str">
        <f>'Access-Mai'!F13</f>
        <v>OPERACOES ESPECIAIS: CUMPRIMENTO DE SENTENCAS JUDICIAIS</v>
      </c>
      <c r="F13" s="27" t="str">
        <f>'Access-Mai'!H13</f>
        <v>SENTENCAS JUDICIAIS TRANSITADAS EM JULGADO (PRECATORIOS)</v>
      </c>
      <c r="G13" s="25" t="str">
        <f>'Access-Mai'!I13</f>
        <v>1</v>
      </c>
      <c r="H13" s="25" t="str">
        <f>'Access-Mai'!J13</f>
        <v>1000</v>
      </c>
      <c r="I13" s="26" t="str">
        <f>'Access-Mai'!K13</f>
        <v>RECURSOS LIVRES DA UNIAO</v>
      </c>
      <c r="J13" s="25" t="str">
        <f>'Access-Mai'!L13</f>
        <v>5</v>
      </c>
      <c r="K13" s="28"/>
      <c r="L13" s="28"/>
      <c r="M13" s="28"/>
      <c r="N13" s="29">
        <f t="shared" si="0"/>
        <v>0</v>
      </c>
      <c r="O13" s="28">
        <v>0</v>
      </c>
      <c r="P13" s="36">
        <f>IF('Access-Mai'!N13=0,'Access-Mai'!M13,0)</f>
        <v>0</v>
      </c>
      <c r="Q13" s="36">
        <f>IF('Access-Mai'!N13&gt;0,'Access-Mai'!N13-('Access-Mai'!N13-'Access-Mai'!M13),0)</f>
        <v>125897696</v>
      </c>
      <c r="R13" s="36">
        <f t="shared" si="4"/>
        <v>125897696</v>
      </c>
      <c r="S13" s="36">
        <f>'Access-Mai'!O13</f>
        <v>125897695.36</v>
      </c>
      <c r="T13" s="37">
        <f t="shared" si="1"/>
        <v>0.99999999491650748</v>
      </c>
      <c r="U13" s="36">
        <f>'Access-Mai'!P13</f>
        <v>125897695.36</v>
      </c>
      <c r="V13" s="37">
        <f t="shared" si="2"/>
        <v>0.99999999491650748</v>
      </c>
      <c r="W13" s="36">
        <f>'Access-Mai'!Q13</f>
        <v>125897695.36</v>
      </c>
      <c r="X13" s="37">
        <f t="shared" si="3"/>
        <v>0.99999999491650748</v>
      </c>
    </row>
    <row r="14" spans="1:24" s="30" customFormat="1" ht="28.5" customHeight="1">
      <c r="A14" s="25" t="str">
        <f>'Access-Mai'!A14</f>
        <v>71103</v>
      </c>
      <c r="B14" s="25" t="str">
        <f>'Access-Mai'!B14</f>
        <v>ENCARGOS FINANC.DA UNIAO-SENTENCAS JUDICIAIS</v>
      </c>
      <c r="C14" s="25" t="str">
        <f>CONCATENATE('Access-Mai'!C14,".",'Access-Mai'!D14)</f>
        <v>28.846</v>
      </c>
      <c r="D14" s="25" t="str">
        <f>CONCATENATE('Access-Mai'!E14,".",'Access-Mai'!G14)</f>
        <v>0901.0005</v>
      </c>
      <c r="E14" s="26" t="str">
        <f>'Access-Mai'!F14</f>
        <v>OPERACOES ESPECIAIS: CUMPRIMENTO DE SENTENCAS JUDICIAIS</v>
      </c>
      <c r="F14" s="27" t="str">
        <f>'Access-Mai'!H14</f>
        <v>SENTENCAS JUDICIAIS TRANSITADAS EM JULGADO (PRECATORIOS)</v>
      </c>
      <c r="G14" s="25" t="str">
        <f>'Access-Mai'!I14</f>
        <v>1</v>
      </c>
      <c r="H14" s="25" t="str">
        <f>'Access-Mai'!J14</f>
        <v>1000</v>
      </c>
      <c r="I14" s="26" t="str">
        <f>'Access-Mai'!K14</f>
        <v>RECURSOS LIVRES DA UNIAO</v>
      </c>
      <c r="J14" s="25" t="str">
        <f>'Access-Mai'!L14</f>
        <v>3</v>
      </c>
      <c r="K14" s="28"/>
      <c r="L14" s="28"/>
      <c r="M14" s="28"/>
      <c r="N14" s="29">
        <f t="shared" si="0"/>
        <v>0</v>
      </c>
      <c r="O14" s="28">
        <v>0</v>
      </c>
      <c r="P14" s="36">
        <f>IF('Access-Mai'!N14=0,'Access-Mai'!M14,0)</f>
        <v>0</v>
      </c>
      <c r="Q14" s="36">
        <f>IF('Access-Mai'!N14&gt;0,'Access-Mai'!N14-('Access-Mai'!N14-'Access-Mai'!M14),0)</f>
        <v>1323343068</v>
      </c>
      <c r="R14" s="36">
        <f t="shared" si="4"/>
        <v>1323343068</v>
      </c>
      <c r="S14" s="36">
        <f>'Access-Mai'!O14</f>
        <v>1323343067.5999999</v>
      </c>
      <c r="T14" s="37">
        <f t="shared" si="1"/>
        <v>0.99999999969773512</v>
      </c>
      <c r="U14" s="36">
        <f>'Access-Mai'!P14</f>
        <v>1323343067.5999999</v>
      </c>
      <c r="V14" s="37">
        <f t="shared" si="2"/>
        <v>0.99999999969773512</v>
      </c>
      <c r="W14" s="36">
        <f>'Access-Mai'!Q14</f>
        <v>1323343067.5999999</v>
      </c>
      <c r="X14" s="37">
        <f t="shared" si="3"/>
        <v>0.99999999969773512</v>
      </c>
    </row>
    <row r="15" spans="1:24" s="30" customFormat="1" ht="28.5" customHeight="1">
      <c r="A15" s="25" t="str">
        <f>'Access-Mai'!A15</f>
        <v>71103</v>
      </c>
      <c r="B15" s="25" t="str">
        <f>'Access-Mai'!B15</f>
        <v>ENCARGOS FINANC.DA UNIAO-SENTENCAS JUDICIAIS</v>
      </c>
      <c r="C15" s="25" t="str">
        <f>CONCATENATE('Access-Mai'!C15,".",'Access-Mai'!D15)</f>
        <v>28.846</v>
      </c>
      <c r="D15" s="25" t="str">
        <f>CONCATENATE('Access-Mai'!E15,".",'Access-Mai'!G15)</f>
        <v>0901.00G5</v>
      </c>
      <c r="E15" s="26" t="str">
        <f>'Access-Mai'!F15</f>
        <v>OPERACOES ESPECIAIS: CUMPRIMENTO DE SENTENCAS JUDICIAIS</v>
      </c>
      <c r="F15" s="27" t="str">
        <f>'Access-Mai'!H15</f>
        <v>CONTRIBUICAO DA UNIAO, DE SUAS AUTARQUIAS E FUNDACOES PARA O</v>
      </c>
      <c r="G15" s="25" t="str">
        <f>'Access-Mai'!I15</f>
        <v>1</v>
      </c>
      <c r="H15" s="25" t="str">
        <f>'Access-Mai'!J15</f>
        <v>1000</v>
      </c>
      <c r="I15" s="26" t="str">
        <f>'Access-Mai'!K15</f>
        <v>RECURSOS LIVRES DA UNIAO</v>
      </c>
      <c r="J15" s="25" t="str">
        <f>'Access-Mai'!L15</f>
        <v>1</v>
      </c>
      <c r="K15" s="28"/>
      <c r="L15" s="28"/>
      <c r="M15" s="28"/>
      <c r="N15" s="29">
        <f t="shared" si="0"/>
        <v>0</v>
      </c>
      <c r="O15" s="28">
        <v>0</v>
      </c>
      <c r="P15" s="36">
        <f>IF('Access-Mai'!N15=0,'Access-Mai'!M15,0)</f>
        <v>3201265</v>
      </c>
      <c r="Q15" s="36">
        <f>IF('Access-Mai'!N15&gt;0,'Access-Mai'!N15-('Access-Mai'!N15-'Access-Mai'!M15),0)</f>
        <v>0</v>
      </c>
      <c r="R15" s="36">
        <f t="shared" si="4"/>
        <v>3201265</v>
      </c>
      <c r="S15" s="36">
        <f>'Access-Mai'!O15</f>
        <v>3201263.22</v>
      </c>
      <c r="T15" s="37">
        <f t="shared" si="1"/>
        <v>0.99999944396980578</v>
      </c>
      <c r="U15" s="36">
        <f>'Access-Mai'!P15</f>
        <v>3201263.22</v>
      </c>
      <c r="V15" s="37">
        <f t="shared" si="2"/>
        <v>0.99999944396980578</v>
      </c>
      <c r="W15" s="36">
        <f>'Access-Mai'!Q15</f>
        <v>3201263.22</v>
      </c>
      <c r="X15" s="37">
        <f t="shared" si="3"/>
        <v>0.99999944396980578</v>
      </c>
    </row>
    <row r="16" spans="1:24" s="30" customFormat="1" ht="28.5" customHeight="1">
      <c r="A16" s="25" t="str">
        <f>'Access-Mai'!A16</f>
        <v>71103</v>
      </c>
      <c r="B16" s="25" t="str">
        <f>'Access-Mai'!B16</f>
        <v>ENCARGOS FINANC.DA UNIAO-SENTENCAS JUDICIAIS</v>
      </c>
      <c r="C16" s="25" t="str">
        <f>CONCATENATE('Access-Mai'!C16,".",'Access-Mai'!D16)</f>
        <v>28.846</v>
      </c>
      <c r="D16" s="25" t="str">
        <f>CONCATENATE('Access-Mai'!E16,".",'Access-Mai'!G16)</f>
        <v>0901.0625</v>
      </c>
      <c r="E16" s="26" t="str">
        <f>'Access-Mai'!F16</f>
        <v>OPERACOES ESPECIAIS: CUMPRIMENTO DE SENTENCAS JUDICIAIS</v>
      </c>
      <c r="F16" s="27" t="str">
        <f>'Access-Mai'!H16</f>
        <v>SENTENCAS JUDICIAIS TRANSITADAS EM JULGADO DE PEQUENO VALOR</v>
      </c>
      <c r="G16" s="25" t="str">
        <f>'Access-Mai'!I16</f>
        <v>1</v>
      </c>
      <c r="H16" s="25" t="str">
        <f>'Access-Mai'!J16</f>
        <v>1000</v>
      </c>
      <c r="I16" s="26" t="str">
        <f>'Access-Mai'!K16</f>
        <v>RECURSOS LIVRES DA UNIAO</v>
      </c>
      <c r="J16" s="25" t="str">
        <f>'Access-Mai'!L16</f>
        <v>5</v>
      </c>
      <c r="K16" s="28"/>
      <c r="L16" s="28"/>
      <c r="M16" s="28"/>
      <c r="N16" s="29">
        <f t="shared" si="0"/>
        <v>0</v>
      </c>
      <c r="O16" s="28">
        <v>0</v>
      </c>
      <c r="P16" s="36">
        <f>IF('Access-Mai'!N16=0,'Access-Mai'!M16,0)</f>
        <v>579456</v>
      </c>
      <c r="Q16" s="36">
        <f>IF('Access-Mai'!N16&gt;0,'Access-Mai'!N16-('Access-Mai'!N16-'Access-Mai'!M16),0)</f>
        <v>0</v>
      </c>
      <c r="R16" s="36">
        <f t="shared" si="4"/>
        <v>579456</v>
      </c>
      <c r="S16" s="36">
        <f>'Access-Mai'!O16</f>
        <v>579455.74</v>
      </c>
      <c r="T16" s="37">
        <f t="shared" si="1"/>
        <v>0.99999955130329132</v>
      </c>
      <c r="U16" s="36">
        <f>'Access-Mai'!P16</f>
        <v>579455.74</v>
      </c>
      <c r="V16" s="37">
        <f t="shared" si="2"/>
        <v>0.99999955130329132</v>
      </c>
      <c r="W16" s="36">
        <f>'Access-Mai'!Q16</f>
        <v>579455.74</v>
      </c>
      <c r="X16" s="37">
        <f t="shared" si="3"/>
        <v>0.99999955130329132</v>
      </c>
    </row>
    <row r="17" spans="1:25" s="30" customFormat="1" ht="28.5" customHeight="1">
      <c r="A17" s="25" t="str">
        <f>'Access-Mai'!A17</f>
        <v>71103</v>
      </c>
      <c r="B17" s="25" t="str">
        <f>'Access-Mai'!B17</f>
        <v>ENCARGOS FINANC.DA UNIAO-SENTENCAS JUDICIAIS</v>
      </c>
      <c r="C17" s="25" t="str">
        <f>CONCATENATE('Access-Mai'!C17,".",'Access-Mai'!D17)</f>
        <v>28.846</v>
      </c>
      <c r="D17" s="25" t="str">
        <f>CONCATENATE('Access-Mai'!E17,".",'Access-Mai'!G17)</f>
        <v>0901.0625</v>
      </c>
      <c r="E17" s="26" t="str">
        <f>'Access-Mai'!F17</f>
        <v>OPERACOES ESPECIAIS: CUMPRIMENTO DE SENTENCAS JUDICIAIS</v>
      </c>
      <c r="F17" s="27" t="str">
        <f>'Access-Mai'!H17</f>
        <v>SENTENCAS JUDICIAIS TRANSITADAS EM JULGADO DE PEQUENO VALOR</v>
      </c>
      <c r="G17" s="25" t="str">
        <f>'Access-Mai'!I17</f>
        <v>1</v>
      </c>
      <c r="H17" s="25" t="str">
        <f>'Access-Mai'!J17</f>
        <v>1000</v>
      </c>
      <c r="I17" s="26" t="str">
        <f>'Access-Mai'!K17</f>
        <v>RECURSOS LIVRES DA UNIAO</v>
      </c>
      <c r="J17" s="25" t="str">
        <f>'Access-Mai'!L17</f>
        <v>3</v>
      </c>
      <c r="K17" s="28"/>
      <c r="L17" s="28"/>
      <c r="M17" s="28"/>
      <c r="N17" s="29">
        <f t="shared" si="0"/>
        <v>0</v>
      </c>
      <c r="O17" s="28">
        <v>0</v>
      </c>
      <c r="P17" s="36">
        <f>IF('Access-Mai'!N17=0,'Access-Mai'!M17,0)</f>
        <v>381404158</v>
      </c>
      <c r="Q17" s="36">
        <f>IF('Access-Mai'!N17&gt;0,'Access-Mai'!N17-('Access-Mai'!N17-'Access-Mai'!M17),0)</f>
        <v>0</v>
      </c>
      <c r="R17" s="36">
        <f t="shared" si="4"/>
        <v>381404158</v>
      </c>
      <c r="S17" s="36">
        <f>'Access-Mai'!O17</f>
        <v>381048350.38999999</v>
      </c>
      <c r="T17" s="37">
        <f t="shared" si="1"/>
        <v>0.99906711135015991</v>
      </c>
      <c r="U17" s="36">
        <f>'Access-Mai'!P17</f>
        <v>381048350.38999999</v>
      </c>
      <c r="V17" s="37">
        <f t="shared" si="2"/>
        <v>0.99906711135015991</v>
      </c>
      <c r="W17" s="36">
        <f>'Access-Mai'!Q17</f>
        <v>381048350.38999999</v>
      </c>
      <c r="X17" s="37">
        <f t="shared" si="3"/>
        <v>0.99906711135015991</v>
      </c>
    </row>
    <row r="18" spans="1:25" s="30" customFormat="1" ht="28.5" customHeight="1">
      <c r="A18" s="25" t="str">
        <f>'Access-Mai'!A18</f>
        <v>71103</v>
      </c>
      <c r="B18" s="25" t="str">
        <f>'Access-Mai'!B18</f>
        <v>ENCARGOS FINANC.DA UNIAO-SENTENCAS JUDICIAIS</v>
      </c>
      <c r="C18" s="25" t="str">
        <f>CONCATENATE('Access-Mai'!C18,".",'Access-Mai'!D18)</f>
        <v>28.846</v>
      </c>
      <c r="D18" s="25" t="str">
        <f>CONCATENATE('Access-Mai'!E18,".",'Access-Mai'!G18)</f>
        <v>0901.0625</v>
      </c>
      <c r="E18" s="26" t="str">
        <f>'Access-Mai'!F18</f>
        <v>OPERACOES ESPECIAIS: CUMPRIMENTO DE SENTENCAS JUDICIAIS</v>
      </c>
      <c r="F18" s="27" t="str">
        <f>'Access-Mai'!H18</f>
        <v>SENTENCAS JUDICIAIS TRANSITADAS EM JULGADO DE PEQUENO VALOR</v>
      </c>
      <c r="G18" s="25" t="str">
        <f>'Access-Mai'!I18</f>
        <v>1</v>
      </c>
      <c r="H18" s="25" t="str">
        <f>'Access-Mai'!J18</f>
        <v>1000</v>
      </c>
      <c r="I18" s="26" t="str">
        <f>'Access-Mai'!K18</f>
        <v>RECURSOS LIVRES DA UNIAO</v>
      </c>
      <c r="J18" s="25" t="str">
        <f>'Access-Mai'!L18</f>
        <v>1</v>
      </c>
      <c r="K18" s="28"/>
      <c r="L18" s="28"/>
      <c r="M18" s="28"/>
      <c r="N18" s="29">
        <f t="shared" si="0"/>
        <v>0</v>
      </c>
      <c r="O18" s="28">
        <v>0</v>
      </c>
      <c r="P18" s="36">
        <f>IF('Access-Mai'!N18=0,'Access-Mai'!M18,0)</f>
        <v>52127665</v>
      </c>
      <c r="Q18" s="36">
        <f>IF('Access-Mai'!N18&gt;0,'Access-Mai'!N18-('Access-Mai'!N18-'Access-Mai'!M18),0)</f>
        <v>0</v>
      </c>
      <c r="R18" s="36">
        <f t="shared" si="4"/>
        <v>52127665</v>
      </c>
      <c r="S18" s="36">
        <f>'Access-Mai'!O18</f>
        <v>52112037.369999997</v>
      </c>
      <c r="T18" s="37">
        <f t="shared" si="1"/>
        <v>0.99970020468018272</v>
      </c>
      <c r="U18" s="36">
        <f>'Access-Mai'!P18</f>
        <v>52112037.369999997</v>
      </c>
      <c r="V18" s="37">
        <f t="shared" si="2"/>
        <v>0.99970020468018272</v>
      </c>
      <c r="W18" s="36">
        <f>'Access-Mai'!Q18</f>
        <v>52112037.369999997</v>
      </c>
      <c r="X18" s="37">
        <f t="shared" si="3"/>
        <v>0.99970020468018272</v>
      </c>
    </row>
    <row r="19" spans="1:25" s="30" customFormat="1" ht="28.5" customHeight="1" thickBot="1">
      <c r="A19" s="25" t="str">
        <f>'Access-Mai'!A19</f>
        <v>71103</v>
      </c>
      <c r="B19" s="25" t="str">
        <f>'Access-Mai'!B19</f>
        <v>ENCARGOS FINANC.DA UNIAO-SENTENCAS JUDICIAIS</v>
      </c>
      <c r="C19" s="25" t="str">
        <f>CONCATENATE('Access-Mai'!C19,".",'Access-Mai'!D19)</f>
        <v>28.846</v>
      </c>
      <c r="D19" s="25" t="str">
        <f>CONCATENATE('Access-Mai'!E19,".",'Access-Mai'!G19)</f>
        <v>0901.0EC7</v>
      </c>
      <c r="E19" s="26" t="str">
        <f>'Access-Mai'!F19</f>
        <v>OPERACOES ESPECIAIS: CUMPRIMENTO DE SENTENCAS JUDICIAIS</v>
      </c>
      <c r="F19" s="27" t="str">
        <f>'Access-Mai'!H19</f>
        <v>SENTENCAS JUDICIAIS TRANSITADAS EM JULGADO (PRECATORIOS RELA</v>
      </c>
      <c r="G19" s="25" t="str">
        <f>'Access-Mai'!I19</f>
        <v>1</v>
      </c>
      <c r="H19" s="25" t="str">
        <f>'Access-Mai'!J19</f>
        <v>1000</v>
      </c>
      <c r="I19" s="26" t="str">
        <f>'Access-Mai'!K19</f>
        <v>RECURSOS LIVRES DA UNIAO</v>
      </c>
      <c r="J19" s="25" t="str">
        <f>'Access-Mai'!L19</f>
        <v>3</v>
      </c>
      <c r="K19" s="28"/>
      <c r="L19" s="28"/>
      <c r="M19" s="28"/>
      <c r="N19" s="29">
        <f t="shared" si="0"/>
        <v>0</v>
      </c>
      <c r="O19" s="28">
        <v>0</v>
      </c>
      <c r="P19" s="36">
        <f>IF('Access-Mai'!N19=0,'Access-Mai'!M19,0)</f>
        <v>0</v>
      </c>
      <c r="Q19" s="36">
        <f>IF('Access-Mai'!N19&gt;0,'Access-Mai'!N19-('Access-Mai'!N19-'Access-Mai'!M19),0)</f>
        <v>1674516</v>
      </c>
      <c r="R19" s="36">
        <f t="shared" si="4"/>
        <v>1674516</v>
      </c>
      <c r="S19" s="36">
        <f>'Access-Mai'!O19</f>
        <v>1674515.73</v>
      </c>
      <c r="T19" s="37">
        <f t="shared" si="1"/>
        <v>0.99999983875937881</v>
      </c>
      <c r="U19" s="36">
        <f>'Access-Mai'!P19</f>
        <v>1674515.73</v>
      </c>
      <c r="V19" s="37">
        <f t="shared" si="2"/>
        <v>0.99999983875937881</v>
      </c>
      <c r="W19" s="36">
        <f>'Access-Mai'!Q19</f>
        <v>1674515.73</v>
      </c>
      <c r="X19" s="37">
        <f t="shared" si="3"/>
        <v>0.99999983875937881</v>
      </c>
    </row>
    <row r="20" spans="1:25" ht="28.5" customHeight="1" thickBot="1">
      <c r="A20" s="168" t="s">
        <v>69</v>
      </c>
      <c r="B20" s="169"/>
      <c r="C20" s="169"/>
      <c r="D20" s="169"/>
      <c r="E20" s="169"/>
      <c r="F20" s="169"/>
      <c r="G20" s="169"/>
      <c r="H20" s="169"/>
      <c r="I20" s="169"/>
      <c r="J20" s="170"/>
      <c r="K20" s="31">
        <f t="shared" ref="K20:S20" si="5">SUM(K10:K19)</f>
        <v>0</v>
      </c>
      <c r="L20" s="31">
        <f t="shared" si="5"/>
        <v>0</v>
      </c>
      <c r="M20" s="31">
        <f t="shared" si="5"/>
        <v>0</v>
      </c>
      <c r="N20" s="31">
        <f t="shared" si="5"/>
        <v>0</v>
      </c>
      <c r="O20" s="31">
        <f t="shared" si="5"/>
        <v>0</v>
      </c>
      <c r="P20" s="32">
        <f t="shared" si="5"/>
        <v>1589470528</v>
      </c>
      <c r="Q20" s="32">
        <f t="shared" si="5"/>
        <v>1450915280</v>
      </c>
      <c r="R20" s="32">
        <f t="shared" si="5"/>
        <v>3040385808</v>
      </c>
      <c r="S20" s="32">
        <f t="shared" si="5"/>
        <v>3038574549.2799993</v>
      </c>
      <c r="T20" s="38">
        <f t="shared" si="1"/>
        <v>0.99940426681533812</v>
      </c>
      <c r="U20" s="32">
        <f>SUM(U10:U19)</f>
        <v>3038574549.2799993</v>
      </c>
      <c r="V20" s="33">
        <f t="shared" si="2"/>
        <v>0.99940426681533812</v>
      </c>
      <c r="W20" s="32">
        <f>SUM(W10:W19)</f>
        <v>3038574549.2799993</v>
      </c>
      <c r="X20" s="33">
        <f t="shared" si="3"/>
        <v>0.99940426681533812</v>
      </c>
    </row>
    <row r="21" spans="1:25" ht="12.75">
      <c r="A21" s="10" t="s">
        <v>70</v>
      </c>
      <c r="B21" s="10"/>
      <c r="C21" s="10"/>
      <c r="D21" s="10"/>
      <c r="E21" s="10"/>
      <c r="F21" s="10"/>
      <c r="G21" s="10"/>
      <c r="H21" s="11"/>
      <c r="I21" s="11"/>
      <c r="J21" s="11"/>
      <c r="K21" s="10"/>
      <c r="L21" s="10"/>
      <c r="M21" s="10"/>
      <c r="N21" s="10"/>
      <c r="O21" s="10"/>
      <c r="P21" s="34"/>
      <c r="Q21" s="10"/>
      <c r="R21" s="10"/>
      <c r="S21" s="10"/>
      <c r="T21" s="10"/>
      <c r="U21" s="12"/>
      <c r="V21" s="10"/>
      <c r="W21" s="12"/>
      <c r="X21" s="10"/>
    </row>
    <row r="22" spans="1:25" ht="12.75">
      <c r="A22" s="10" t="s">
        <v>93</v>
      </c>
      <c r="B22" s="1"/>
      <c r="C22" s="10"/>
      <c r="D22" s="10"/>
      <c r="E22" s="10"/>
      <c r="F22" s="10"/>
      <c r="G22" s="10"/>
      <c r="H22" s="11"/>
      <c r="I22" s="11"/>
      <c r="J22" s="11"/>
      <c r="K22" s="10"/>
      <c r="L22" s="10"/>
      <c r="M22" s="10"/>
      <c r="N22" s="39"/>
      <c r="O22" s="39"/>
      <c r="P22" s="40"/>
      <c r="Q22" s="39"/>
      <c r="R22" s="10"/>
      <c r="S22" s="10"/>
      <c r="T22" s="10"/>
      <c r="U22" s="12"/>
      <c r="V22" s="10"/>
      <c r="W22" s="12"/>
      <c r="X22" s="10"/>
    </row>
    <row r="23" spans="1:25" s="4" customFormat="1" ht="15.95" customHeight="1">
      <c r="A23" s="2"/>
      <c r="B23" s="5"/>
      <c r="C23" s="2"/>
      <c r="D23" s="2"/>
      <c r="E23" s="2"/>
      <c r="F23" s="2"/>
      <c r="G23" s="2"/>
      <c r="H23" s="3"/>
      <c r="I23" s="3"/>
      <c r="J23" s="3"/>
      <c r="K23" s="2"/>
      <c r="L23" s="2"/>
      <c r="M23" s="7"/>
      <c r="N23" s="41"/>
      <c r="O23" s="41"/>
      <c r="P23" s="42"/>
      <c r="Q23" s="41"/>
      <c r="R23" s="7"/>
      <c r="S23" s="7"/>
      <c r="T23" s="7"/>
      <c r="U23" s="8"/>
      <c r="V23" s="7"/>
      <c r="W23" s="8"/>
      <c r="X23" s="7"/>
    </row>
    <row r="24" spans="1:25" s="4" customFormat="1" ht="15.95" customHeight="1">
      <c r="A24" s="2"/>
      <c r="B24" s="5"/>
      <c r="C24" s="2"/>
      <c r="D24" s="2"/>
      <c r="E24" s="2"/>
      <c r="F24" s="2"/>
      <c r="G24" s="2"/>
      <c r="H24" s="3"/>
      <c r="I24" s="3"/>
      <c r="J24" s="3"/>
      <c r="K24" s="2"/>
      <c r="L24" s="2"/>
      <c r="M24" s="49"/>
      <c r="N24" s="50"/>
      <c r="O24" s="127"/>
      <c r="P24" s="128" t="s">
        <v>106</v>
      </c>
      <c r="Q24" s="129"/>
      <c r="R24" s="130"/>
      <c r="S24" s="130"/>
      <c r="T24" s="130"/>
      <c r="U24" s="131"/>
      <c r="V24" s="130"/>
      <c r="W24" s="131"/>
      <c r="X24" s="49"/>
      <c r="Y24" s="13"/>
    </row>
    <row r="25" spans="1:25" s="4" customFormat="1" ht="15.95" customHeight="1">
      <c r="A25" s="2"/>
      <c r="B25" s="5"/>
      <c r="C25" s="2"/>
      <c r="D25" s="2"/>
      <c r="E25" s="2"/>
      <c r="F25" s="2"/>
      <c r="G25" s="2"/>
      <c r="H25" s="3"/>
      <c r="I25" s="3"/>
      <c r="J25" s="3"/>
      <c r="K25" s="2"/>
      <c r="L25" s="2"/>
      <c r="M25" s="49"/>
      <c r="N25" s="50"/>
      <c r="O25" s="127"/>
      <c r="P25" s="128"/>
      <c r="Q25" s="132" t="s">
        <v>107</v>
      </c>
      <c r="R25" s="130"/>
      <c r="S25" s="130" t="s">
        <v>99</v>
      </c>
      <c r="T25" s="130"/>
      <c r="U25" s="131" t="s">
        <v>100</v>
      </c>
      <c r="V25" s="130"/>
      <c r="W25" s="131" t="s">
        <v>101</v>
      </c>
      <c r="X25" s="49"/>
      <c r="Y25" s="13"/>
    </row>
    <row r="26" spans="1:25" s="4" customFormat="1" ht="15.95" customHeight="1">
      <c r="A26" s="2"/>
      <c r="B26" s="5"/>
      <c r="C26" s="2"/>
      <c r="D26" s="2"/>
      <c r="E26" s="2"/>
      <c r="F26" s="2"/>
      <c r="G26" s="2"/>
      <c r="H26" s="3"/>
      <c r="I26" s="3"/>
      <c r="J26" s="3"/>
      <c r="K26" s="2"/>
      <c r="L26" s="2"/>
      <c r="M26" s="49"/>
      <c r="N26" s="133" t="s">
        <v>94</v>
      </c>
      <c r="O26" s="133" t="s">
        <v>92</v>
      </c>
      <c r="P26" s="57">
        <f>+P20+Q20</f>
        <v>3040385808</v>
      </c>
      <c r="Q26" s="57">
        <f>SUM(Q20)</f>
        <v>1450915280</v>
      </c>
      <c r="R26" s="57">
        <f>SUM(R20)</f>
        <v>3040385808</v>
      </c>
      <c r="S26" s="57">
        <f>SUM(S20)</f>
        <v>3038574549.2799993</v>
      </c>
      <c r="T26" s="58"/>
      <c r="U26" s="57">
        <f>SUM(U20)</f>
        <v>3038574549.2799993</v>
      </c>
      <c r="V26" s="58"/>
      <c r="W26" s="57">
        <f>SUM(W20)</f>
        <v>3038574549.2799993</v>
      </c>
      <c r="X26" s="59"/>
      <c r="Y26" s="13"/>
    </row>
    <row r="27" spans="1:25" s="4" customFormat="1" ht="15.95" customHeight="1">
      <c r="M27" s="60"/>
      <c r="N27" s="134"/>
      <c r="O27" s="133" t="s">
        <v>98</v>
      </c>
      <c r="P27" s="57">
        <f>'Access-Mai'!M20</f>
        <v>3040385808</v>
      </c>
      <c r="Q27" s="62">
        <f>'Access-Mai'!N20</f>
        <v>1450915280</v>
      </c>
      <c r="R27" s="57">
        <f>'Access-Mai'!M20</f>
        <v>3040385808</v>
      </c>
      <c r="S27" s="57">
        <f>'Access-Mai'!O20</f>
        <v>3038574549.2799993</v>
      </c>
      <c r="T27" s="57"/>
      <c r="U27" s="57">
        <f>'Access-Mai'!P20</f>
        <v>3038574549.2799993</v>
      </c>
      <c r="V27" s="57"/>
      <c r="W27" s="57">
        <f>'Access-Mai'!Q20</f>
        <v>3038574549.2799993</v>
      </c>
      <c r="X27" s="59"/>
      <c r="Y27" s="13"/>
    </row>
    <row r="28" spans="1:25" s="4" customFormat="1" ht="15.95" customHeight="1">
      <c r="A28" s="5"/>
      <c r="B28" s="5"/>
      <c r="C28" s="5"/>
      <c r="M28" s="60"/>
      <c r="N28" s="134"/>
      <c r="O28" s="135" t="s">
        <v>97</v>
      </c>
      <c r="P28" s="92">
        <f>P26-P27</f>
        <v>0</v>
      </c>
      <c r="Q28" s="123">
        <f>Q26-Q27</f>
        <v>0</v>
      </c>
      <c r="R28" s="92">
        <f>R26-R27</f>
        <v>0</v>
      </c>
      <c r="S28" s="92">
        <f>S26-S27</f>
        <v>0</v>
      </c>
      <c r="T28" s="92"/>
      <c r="U28" s="92">
        <f>U26-U27</f>
        <v>0</v>
      </c>
      <c r="V28" s="92"/>
      <c r="W28" s="93">
        <f>W26-W27</f>
        <v>0</v>
      </c>
      <c r="X28" s="59"/>
      <c r="Y28" s="13"/>
    </row>
    <row r="29" spans="1:25" s="4" customFormat="1" ht="15.95" customHeight="1">
      <c r="A29" s="5"/>
      <c r="B29" s="5"/>
      <c r="C29" s="5"/>
      <c r="M29" s="60"/>
      <c r="N29" s="61"/>
      <c r="O29" s="56"/>
      <c r="P29" s="63"/>
      <c r="Q29" s="57"/>
      <c r="R29" s="57"/>
      <c r="S29" s="57"/>
      <c r="T29" s="57"/>
      <c r="U29" s="57"/>
      <c r="V29" s="57"/>
      <c r="W29" s="57"/>
      <c r="X29" s="59"/>
      <c r="Y29" s="13"/>
    </row>
    <row r="30" spans="1:25" s="4" customFormat="1" ht="15.95" customHeight="1">
      <c r="A30" s="5"/>
      <c r="B30" s="5"/>
      <c r="C30" s="5"/>
      <c r="M30" s="60"/>
      <c r="N30" s="61"/>
      <c r="O30" s="136"/>
      <c r="P30" s="137"/>
      <c r="Q30" s="138"/>
      <c r="R30" s="138" t="s">
        <v>105</v>
      </c>
      <c r="S30" s="138" t="s">
        <v>104</v>
      </c>
      <c r="T30" s="138"/>
      <c r="U30" s="138" t="s">
        <v>103</v>
      </c>
      <c r="V30" s="138"/>
      <c r="W30" s="138" t="s">
        <v>102</v>
      </c>
      <c r="X30" s="139"/>
      <c r="Y30" s="13"/>
    </row>
    <row r="31" spans="1:25" s="4" customFormat="1" ht="15.95" customHeight="1">
      <c r="C31" s="5"/>
      <c r="M31" s="60"/>
      <c r="N31" s="61"/>
      <c r="O31" s="133" t="s">
        <v>111</v>
      </c>
      <c r="P31" s="140"/>
      <c r="Q31" s="141"/>
      <c r="R31" s="140"/>
      <c r="S31" s="140"/>
      <c r="T31" s="142"/>
      <c r="U31" s="140"/>
      <c r="V31" s="142"/>
      <c r="W31" s="140"/>
      <c r="X31" s="139"/>
      <c r="Y31" s="13"/>
    </row>
    <row r="32" spans="1:25" s="4" customFormat="1" ht="15.95" customHeight="1">
      <c r="C32" s="5"/>
      <c r="M32" s="60"/>
      <c r="N32" s="134" t="s">
        <v>95</v>
      </c>
      <c r="O32" s="143" t="s">
        <v>96</v>
      </c>
      <c r="P32" s="68">
        <v>3040368944.0599999</v>
      </c>
      <c r="Q32" s="68"/>
      <c r="R32" s="68">
        <v>3040368944.0599999</v>
      </c>
      <c r="S32" s="70">
        <v>3038574549.2800002</v>
      </c>
      <c r="T32" s="70"/>
      <c r="U32" s="70">
        <v>3038574549.2800002</v>
      </c>
      <c r="V32" s="70"/>
      <c r="W32" s="70">
        <v>3038574549.2800002</v>
      </c>
      <c r="X32" s="71"/>
      <c r="Y32" s="13"/>
    </row>
    <row r="33" spans="10:36" s="4" customFormat="1" ht="15.95" customHeight="1">
      <c r="M33" s="60"/>
      <c r="N33" s="144"/>
      <c r="O33" s="145" t="s">
        <v>97</v>
      </c>
      <c r="P33" s="92">
        <f>P27-P32</f>
        <v>16863.94000005722</v>
      </c>
      <c r="Q33" s="95" t="s">
        <v>109</v>
      </c>
      <c r="R33" s="92">
        <f>R27-R32</f>
        <v>16863.94000005722</v>
      </c>
      <c r="S33" s="92">
        <f>S27-S32</f>
        <v>0</v>
      </c>
      <c r="T33" s="96"/>
      <c r="U33" s="92">
        <f>U27-U32</f>
        <v>0</v>
      </c>
      <c r="V33" s="96"/>
      <c r="W33" s="92">
        <f>W27-W32</f>
        <v>0</v>
      </c>
      <c r="X33" s="60"/>
      <c r="Y33" s="13"/>
    </row>
    <row r="34" spans="10:36" s="4" customFormat="1" ht="15.95" customHeight="1">
      <c r="M34" s="60"/>
      <c r="N34" s="73"/>
      <c r="O34" s="73"/>
      <c r="P34" s="73"/>
      <c r="Q34" s="73"/>
      <c r="R34" s="90"/>
      <c r="S34" s="77"/>
      <c r="T34" s="77"/>
      <c r="U34" s="77"/>
      <c r="V34" s="77"/>
      <c r="W34" s="77"/>
      <c r="X34" s="60"/>
      <c r="Y34" s="13"/>
    </row>
    <row r="35" spans="10:36" s="4" customFormat="1" ht="15.95" customHeight="1">
      <c r="M35" s="60"/>
      <c r="N35" s="60"/>
      <c r="O35" s="60" t="s">
        <v>124</v>
      </c>
      <c r="P35" s="60"/>
      <c r="Q35" s="60"/>
      <c r="R35" s="87"/>
      <c r="S35" s="77"/>
      <c r="T35" s="77"/>
      <c r="U35" s="77"/>
      <c r="V35" s="77"/>
      <c r="W35" s="77"/>
      <c r="X35" s="60"/>
      <c r="Y35" s="13"/>
    </row>
    <row r="36" spans="10:36" s="2" customFormat="1" ht="15.95" customHeight="1">
      <c r="M36" s="49"/>
      <c r="N36" s="49"/>
      <c r="O36" s="60" t="s">
        <v>125</v>
      </c>
      <c r="P36" s="49"/>
      <c r="Q36" s="49"/>
      <c r="R36" s="79"/>
      <c r="S36" s="80"/>
      <c r="T36" s="80"/>
      <c r="U36" s="80"/>
      <c r="V36" s="80"/>
      <c r="W36" s="80"/>
      <c r="X36" s="74"/>
      <c r="Y36" s="10"/>
    </row>
    <row r="37" spans="10:36" s="2" customFormat="1" ht="15.95" customHeight="1">
      <c r="M37" s="49"/>
      <c r="N37" s="49"/>
      <c r="O37" s="60" t="s">
        <v>126</v>
      </c>
      <c r="P37" s="49"/>
      <c r="Q37" s="49"/>
      <c r="R37" s="79"/>
      <c r="S37" s="80"/>
      <c r="T37" s="80"/>
      <c r="U37" s="80"/>
      <c r="V37" s="80"/>
      <c r="W37" s="80"/>
      <c r="X37" s="74"/>
      <c r="Y37" s="10"/>
    </row>
    <row r="38" spans="10:36" s="4" customFormat="1" ht="15.95" customHeight="1">
      <c r="M38" s="60"/>
      <c r="N38" s="60"/>
      <c r="O38" s="60" t="s">
        <v>127</v>
      </c>
      <c r="P38" s="60"/>
      <c r="Q38" s="60"/>
      <c r="R38" s="78"/>
      <c r="S38" s="77"/>
      <c r="T38" s="77"/>
      <c r="U38" s="77"/>
      <c r="V38" s="77"/>
      <c r="W38" s="77"/>
      <c r="X38" s="75"/>
      <c r="Y38" s="13"/>
    </row>
    <row r="39" spans="10:36" s="4" customFormat="1" ht="15.95" customHeight="1">
      <c r="M39" s="13"/>
      <c r="N39" s="13"/>
      <c r="O39" s="60" t="s">
        <v>128</v>
      </c>
      <c r="P39" s="13"/>
      <c r="Q39" s="13"/>
      <c r="R39" s="81"/>
      <c r="S39" s="13"/>
      <c r="T39" s="13"/>
      <c r="U39" s="88"/>
      <c r="V39" s="77"/>
      <c r="W39" s="13"/>
      <c r="X39" s="13"/>
      <c r="Y39" s="13"/>
    </row>
    <row r="40" spans="10:36" s="4" customFormat="1" ht="15.95" customHeight="1">
      <c r="J40" s="84"/>
      <c r="K40" s="84"/>
      <c r="L40" s="84"/>
      <c r="M40" s="85"/>
      <c r="N40" s="86"/>
      <c r="O40" s="60" t="s">
        <v>129</v>
      </c>
      <c r="P40" s="48"/>
      <c r="Q40" s="48"/>
      <c r="R40" s="48"/>
      <c r="S40" s="13"/>
      <c r="T40" s="89"/>
      <c r="U40" s="76"/>
      <c r="V40" s="13"/>
      <c r="W40" s="83"/>
      <c r="X40" s="13"/>
      <c r="Y40" s="13"/>
    </row>
    <row r="41" spans="10:36" s="4" customFormat="1" ht="15.95" customHeight="1">
      <c r="K41" s="171"/>
      <c r="L41" s="171"/>
      <c r="M41" s="171"/>
      <c r="N41" s="171"/>
      <c r="O41" s="60" t="s">
        <v>130</v>
      </c>
      <c r="P41" s="81"/>
      <c r="Q41" s="171"/>
      <c r="R41" s="171"/>
      <c r="S41" s="81"/>
      <c r="T41" s="13"/>
      <c r="U41" s="13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2"/>
    </row>
    <row r="42" spans="10:36" s="4" customFormat="1" ht="15.95" customHeight="1">
      <c r="K42" s="106"/>
      <c r="L42" s="106"/>
      <c r="M42" s="106"/>
      <c r="N42" s="106"/>
      <c r="O42" s="60" t="s">
        <v>131</v>
      </c>
      <c r="P42" s="106"/>
      <c r="Q42" s="106"/>
      <c r="R42" s="106"/>
      <c r="S42" s="45"/>
      <c r="T42" s="13"/>
      <c r="U42" s="13"/>
      <c r="V42" s="106"/>
      <c r="W42" s="106"/>
      <c r="X42" s="106"/>
      <c r="Y42" s="106"/>
      <c r="Z42" s="106"/>
      <c r="AA42" s="106"/>
      <c r="AB42" s="106"/>
      <c r="AC42" s="106"/>
      <c r="AD42" s="106"/>
      <c r="AE42" s="108"/>
      <c r="AF42" s="108"/>
      <c r="AG42" s="108"/>
      <c r="AH42" s="108"/>
      <c r="AI42" s="108"/>
      <c r="AJ42" s="108"/>
    </row>
    <row r="43" spans="10:36" s="4" customFormat="1" ht="15.95" customHeight="1">
      <c r="K43" s="106"/>
      <c r="L43" s="106"/>
      <c r="M43" s="106"/>
      <c r="N43" s="106"/>
      <c r="O43" s="60" t="s">
        <v>132</v>
      </c>
      <c r="P43" s="106"/>
      <c r="Q43" s="106"/>
      <c r="R43" s="106"/>
      <c r="S43" s="45"/>
      <c r="T43" s="13"/>
      <c r="U43" s="13"/>
      <c r="V43" s="106"/>
      <c r="W43" s="106"/>
      <c r="X43" s="106"/>
      <c r="Y43" s="106"/>
      <c r="Z43" s="106"/>
      <c r="AA43" s="106"/>
      <c r="AB43" s="106"/>
      <c r="AC43" s="106"/>
      <c r="AD43" s="106"/>
      <c r="AE43" s="108"/>
      <c r="AF43" s="108"/>
      <c r="AG43" s="108"/>
      <c r="AH43" s="108"/>
      <c r="AI43" s="108"/>
      <c r="AJ43" s="108"/>
    </row>
    <row r="44" spans="10:36" s="4" customFormat="1" ht="15.95" customHeight="1">
      <c r="K44" s="106"/>
      <c r="L44" s="106"/>
      <c r="M44" s="106"/>
      <c r="N44" s="106"/>
      <c r="O44" s="60" t="s">
        <v>133</v>
      </c>
      <c r="P44" s="106"/>
      <c r="Q44" s="106"/>
      <c r="R44" s="106"/>
      <c r="S44" s="45"/>
      <c r="T44" s="13"/>
      <c r="U44" s="13"/>
      <c r="V44" s="109"/>
      <c r="W44" s="109"/>
      <c r="X44" s="109"/>
      <c r="Y44" s="109"/>
      <c r="Z44" s="109"/>
      <c r="AA44" s="109"/>
      <c r="AB44" s="109"/>
      <c r="AC44" s="109"/>
      <c r="AD44" s="109"/>
      <c r="AE44" s="110"/>
      <c r="AF44" s="110"/>
      <c r="AG44" s="110"/>
      <c r="AH44" s="110"/>
      <c r="AI44" s="110"/>
      <c r="AJ44" s="110"/>
    </row>
    <row r="45" spans="10:36" s="4" customFormat="1" ht="15.95" customHeight="1">
      <c r="K45" s="106"/>
      <c r="L45" s="106"/>
      <c r="M45" s="106"/>
      <c r="N45" s="106"/>
      <c r="O45" s="60" t="s">
        <v>134</v>
      </c>
      <c r="P45" s="106"/>
      <c r="Q45" s="106"/>
      <c r="R45" s="106"/>
      <c r="S45" s="45"/>
      <c r="T45" s="13"/>
      <c r="U45" s="13"/>
      <c r="V45" s="106"/>
      <c r="W45" s="106"/>
      <c r="X45" s="106"/>
      <c r="Y45" s="106"/>
      <c r="Z45" s="106"/>
      <c r="AA45" s="106"/>
      <c r="AB45" s="106"/>
      <c r="AC45" s="106"/>
      <c r="AD45" s="106"/>
      <c r="AE45" s="108"/>
      <c r="AF45" s="111"/>
      <c r="AG45" s="111"/>
      <c r="AH45" s="111"/>
      <c r="AI45" s="111"/>
      <c r="AJ45" s="108"/>
    </row>
    <row r="46" spans="10:36" s="4" customFormat="1" ht="15.95" customHeight="1">
      <c r="K46" s="106"/>
      <c r="L46" s="106"/>
      <c r="M46" s="106"/>
      <c r="N46" s="106"/>
      <c r="O46" s="106"/>
      <c r="P46" s="106"/>
      <c r="Q46" s="106"/>
      <c r="R46" s="106"/>
      <c r="S46" s="45"/>
      <c r="T46" s="13"/>
      <c r="U46" s="13"/>
      <c r="V46" s="106"/>
      <c r="W46" s="106"/>
      <c r="X46" s="106"/>
      <c r="Y46" s="106"/>
      <c r="Z46" s="106"/>
      <c r="AA46" s="106"/>
      <c r="AB46" s="106"/>
      <c r="AC46" s="106"/>
      <c r="AD46" s="106"/>
      <c r="AE46" s="108"/>
      <c r="AF46" s="111"/>
      <c r="AG46" s="111"/>
      <c r="AH46" s="111"/>
      <c r="AI46" s="111"/>
      <c r="AJ46" s="108"/>
    </row>
    <row r="47" spans="10:36" s="4" customFormat="1" ht="15.95" customHeight="1">
      <c r="K47" s="106"/>
      <c r="L47" s="106"/>
      <c r="M47" s="106"/>
      <c r="N47" s="106"/>
      <c r="O47" s="106"/>
      <c r="P47" s="106"/>
      <c r="Q47" s="106"/>
      <c r="R47" s="106"/>
      <c r="S47" s="45"/>
      <c r="T47" s="13"/>
      <c r="U47" s="13"/>
      <c r="V47" s="106"/>
      <c r="W47" s="106"/>
      <c r="X47" s="106"/>
      <c r="Y47" s="106"/>
      <c r="Z47" s="106"/>
      <c r="AA47" s="106"/>
      <c r="AB47" s="106"/>
      <c r="AC47" s="106"/>
      <c r="AD47" s="106"/>
      <c r="AE47" s="108"/>
      <c r="AF47" s="108"/>
      <c r="AG47" s="108"/>
      <c r="AH47" s="108"/>
      <c r="AI47" s="108"/>
      <c r="AJ47" s="108"/>
    </row>
    <row r="48" spans="10:36" s="4" customFormat="1" ht="15.95" customHeight="1">
      <c r="K48" s="106"/>
      <c r="L48" s="106"/>
      <c r="M48" s="106"/>
      <c r="N48" s="106"/>
      <c r="O48" s="106"/>
      <c r="P48" s="106"/>
      <c r="Q48" s="106"/>
      <c r="R48" s="106"/>
      <c r="S48" s="45"/>
      <c r="T48" s="13"/>
      <c r="U48" s="13"/>
      <c r="V48" s="13"/>
      <c r="W48" s="13"/>
      <c r="X48" s="13"/>
      <c r="Y48" s="13"/>
      <c r="AJ48" s="112"/>
    </row>
    <row r="49" spans="11:25" s="4" customFormat="1" ht="15.95" customHeight="1">
      <c r="K49" s="106"/>
      <c r="L49" s="106"/>
      <c r="M49" s="106"/>
      <c r="N49" s="106"/>
      <c r="O49" s="106"/>
      <c r="P49" s="106"/>
      <c r="Q49" s="106"/>
      <c r="R49" s="106"/>
      <c r="S49" s="45"/>
      <c r="V49" s="13"/>
      <c r="W49" s="13"/>
      <c r="X49" s="13"/>
      <c r="Y49" s="13"/>
    </row>
    <row r="50" spans="11:25" s="4" customFormat="1" ht="15.95" customHeight="1">
      <c r="K50" s="106"/>
      <c r="L50" s="106"/>
      <c r="M50" s="106"/>
      <c r="N50" s="106"/>
      <c r="O50" s="106"/>
      <c r="P50" s="106"/>
      <c r="Q50" s="106"/>
      <c r="R50" s="106"/>
      <c r="S50" s="45"/>
      <c r="V50" s="13"/>
      <c r="W50" s="13"/>
      <c r="X50" s="13"/>
      <c r="Y50" s="13"/>
    </row>
    <row r="51" spans="11:25" s="4" customFormat="1" ht="15.95" customHeight="1">
      <c r="K51" s="106"/>
      <c r="L51" s="106"/>
      <c r="M51" s="106"/>
      <c r="N51" s="106"/>
      <c r="O51" s="106"/>
      <c r="P51" s="106"/>
      <c r="Q51" s="106"/>
      <c r="R51" s="106"/>
      <c r="S51" s="45"/>
    </row>
    <row r="52" spans="11:25" s="4" customFormat="1" ht="15.95" customHeight="1">
      <c r="M52" s="13"/>
      <c r="N52" s="13"/>
      <c r="O52" s="48"/>
      <c r="P52" s="48"/>
      <c r="Q52" s="48"/>
      <c r="R52" s="48"/>
      <c r="S52" s="98"/>
    </row>
    <row r="53" spans="11:25" s="4" customFormat="1" ht="15.95" customHeight="1">
      <c r="M53" s="13"/>
      <c r="N53" s="13"/>
      <c r="O53" s="48"/>
      <c r="P53" s="48"/>
      <c r="Q53" s="48"/>
      <c r="R53" s="48"/>
      <c r="S53" s="13"/>
    </row>
    <row r="54" spans="11:25" s="4" customFormat="1" ht="15.95" customHeight="1">
      <c r="O54" s="43"/>
      <c r="P54" s="43"/>
      <c r="Q54" s="43"/>
      <c r="R54" s="43"/>
    </row>
    <row r="55" spans="11:25" s="4" customFormat="1" ht="15.95" customHeight="1">
      <c r="K55" s="81"/>
      <c r="L55" s="81"/>
      <c r="M55" s="81"/>
      <c r="N55" s="81"/>
      <c r="O55" s="81"/>
      <c r="P55" s="82"/>
      <c r="Q55" s="82"/>
      <c r="R55" s="43"/>
    </row>
    <row r="56" spans="11:25" s="4" customFormat="1" ht="15.95" customHeight="1">
      <c r="K56" s="103"/>
      <c r="L56" s="104"/>
      <c r="M56" s="81"/>
      <c r="N56" s="81"/>
      <c r="O56" s="81"/>
      <c r="P56" s="82"/>
      <c r="Q56" s="82"/>
      <c r="R56" s="43"/>
    </row>
    <row r="57" spans="11:25" s="4" customFormat="1" ht="15.95" customHeight="1">
      <c r="K57" s="81"/>
      <c r="L57" s="81"/>
      <c r="M57" s="81"/>
      <c r="N57" s="81"/>
      <c r="O57" s="81"/>
      <c r="P57" s="82"/>
      <c r="Q57" s="82"/>
      <c r="R57" s="43"/>
    </row>
    <row r="58" spans="11:25" s="4" customFormat="1" ht="15.95" customHeight="1">
      <c r="K58" s="81"/>
      <c r="L58" s="81"/>
      <c r="M58" s="81"/>
      <c r="N58" s="81"/>
      <c r="O58" s="81"/>
      <c r="P58" s="82"/>
      <c r="Q58" s="82"/>
      <c r="R58" s="44"/>
      <c r="U58" s="35"/>
    </row>
    <row r="59" spans="11:25" s="4" customFormat="1" ht="15.95" customHeight="1">
      <c r="K59" s="81"/>
      <c r="L59" s="81"/>
      <c r="M59" s="81"/>
      <c r="N59" s="81"/>
      <c r="O59" s="81"/>
      <c r="P59" s="82"/>
      <c r="Q59" s="82"/>
      <c r="R59" s="44"/>
    </row>
    <row r="60" spans="11:25" s="4" customFormat="1" ht="15.95" customHeight="1">
      <c r="K60" s="81"/>
      <c r="L60" s="81"/>
      <c r="M60" s="81"/>
      <c r="N60" s="81"/>
      <c r="O60" s="81"/>
      <c r="P60" s="82"/>
      <c r="Q60" s="82"/>
      <c r="R60" s="44"/>
    </row>
    <row r="61" spans="11:25" s="4" customFormat="1" ht="15.95" customHeight="1">
      <c r="K61" s="81"/>
      <c r="L61" s="81"/>
      <c r="M61" s="81"/>
      <c r="N61" s="81"/>
      <c r="O61" s="81"/>
      <c r="P61" s="82"/>
      <c r="Q61" s="82"/>
      <c r="R61" s="44"/>
    </row>
    <row r="62" spans="11:25" s="4" customFormat="1" ht="15.95" customHeight="1">
      <c r="K62" s="81"/>
      <c r="L62" s="81"/>
      <c r="M62" s="81"/>
      <c r="N62" s="81"/>
      <c r="O62" s="81"/>
      <c r="P62" s="82"/>
      <c r="Q62" s="82"/>
      <c r="R62" s="44"/>
    </row>
    <row r="63" spans="11:25" s="4" customFormat="1" ht="15.95" customHeight="1">
      <c r="K63" s="81"/>
      <c r="L63" s="81"/>
      <c r="M63" s="81"/>
      <c r="N63" s="81"/>
      <c r="O63" s="81"/>
      <c r="P63" s="82"/>
      <c r="Q63" s="82"/>
      <c r="R63" s="6"/>
    </row>
    <row r="64" spans="11:25" s="4" customFormat="1" ht="15.95" customHeight="1">
      <c r="K64" s="81"/>
      <c r="L64" s="81"/>
      <c r="M64" s="81"/>
      <c r="N64" s="81"/>
      <c r="O64" s="81"/>
      <c r="P64" s="82"/>
      <c r="Q64" s="82"/>
    </row>
    <row r="65" spans="11:17" s="4" customFormat="1" ht="15.95" customHeight="1">
      <c r="K65" s="81"/>
      <c r="L65" s="81"/>
      <c r="M65" s="81"/>
      <c r="N65" s="81"/>
      <c r="O65" s="81"/>
      <c r="P65" s="82"/>
      <c r="Q65" s="82"/>
    </row>
    <row r="66" spans="11:17" s="4" customFormat="1" ht="15.95" customHeight="1">
      <c r="K66" s="81"/>
      <c r="L66" s="81"/>
      <c r="M66" s="81"/>
      <c r="N66" s="81"/>
      <c r="O66" s="81"/>
      <c r="P66" s="82"/>
      <c r="Q66" s="82"/>
    </row>
    <row r="67" spans="11:17" s="4" customFormat="1" ht="15.95" customHeight="1">
      <c r="K67" s="81"/>
      <c r="L67" s="81"/>
      <c r="M67" s="81"/>
      <c r="N67" s="81"/>
      <c r="O67" s="81"/>
      <c r="P67" s="82"/>
      <c r="Q67" s="82"/>
    </row>
    <row r="68" spans="11:17" s="4" customFormat="1" ht="15.95" customHeight="1">
      <c r="K68" s="81"/>
      <c r="L68" s="81"/>
      <c r="M68" s="81"/>
      <c r="N68" s="105"/>
      <c r="O68" s="81"/>
      <c r="P68" s="82"/>
      <c r="Q68" s="82"/>
    </row>
    <row r="69" spans="11:17" s="4" customFormat="1" ht="15.95" customHeight="1">
      <c r="K69" s="82"/>
      <c r="L69" s="82"/>
      <c r="M69" s="82"/>
      <c r="N69" s="82"/>
      <c r="O69" s="82"/>
      <c r="P69" s="82"/>
      <c r="Q69" s="82"/>
    </row>
    <row r="70" spans="11:17" s="4" customFormat="1" ht="15.95" customHeight="1">
      <c r="K70" s="82"/>
      <c r="L70" s="82"/>
      <c r="M70" s="82"/>
      <c r="N70" s="82"/>
      <c r="O70" s="82"/>
      <c r="P70" s="82"/>
      <c r="Q70" s="82"/>
    </row>
    <row r="71" spans="11:17" s="4" customFormat="1" ht="15.95" customHeight="1">
      <c r="K71" s="82"/>
    </row>
    <row r="72" spans="11:17" s="4" customFormat="1" ht="15.95" customHeight="1">
      <c r="N72" s="107"/>
    </row>
    <row r="73" spans="11:17" s="4" customFormat="1" ht="15.95" customHeight="1"/>
    <row r="74" spans="11:17" s="4" customFormat="1" ht="15.95" customHeight="1"/>
    <row r="75" spans="11:17" s="4" customFormat="1" ht="15.95" customHeight="1"/>
    <row r="76" spans="11:17" s="4" customFormat="1" ht="15.95" customHeight="1"/>
    <row r="77" spans="11:17" s="4" customFormat="1" ht="15.95" customHeight="1"/>
    <row r="78" spans="11:17" s="4" customFormat="1" ht="15.95" customHeight="1"/>
    <row r="79" spans="11:17" s="4" customFormat="1" ht="15.95" customHeight="1"/>
    <row r="80" spans="11:17" s="4" customFormat="1" ht="15.95" customHeight="1"/>
    <row r="81" s="4" customFormat="1" ht="15.95" customHeight="1"/>
    <row r="82" s="4" customFormat="1" ht="15.95" customHeight="1"/>
    <row r="83" s="4" customFormat="1" ht="15.95" customHeight="1"/>
    <row r="84" s="4" customFormat="1" ht="15.95" customHeight="1"/>
    <row r="85" s="4" customFormat="1" ht="15.95" customHeight="1"/>
    <row r="86" s="4" customFormat="1" ht="15.95" customHeight="1"/>
    <row r="87" s="4" customFormat="1" ht="15.95" customHeight="1"/>
    <row r="88" s="4" customFormat="1" ht="15.95" customHeight="1"/>
    <row r="89" s="4" customFormat="1" ht="15.95" customHeight="1"/>
    <row r="90" s="4" customFormat="1" ht="15.95" customHeight="1"/>
    <row r="91" s="4" customFormat="1" ht="15.95" customHeight="1"/>
    <row r="92" s="4" customFormat="1" ht="15.95" customHeight="1"/>
    <row r="93" s="4" customFormat="1" ht="15.95" customHeight="1"/>
    <row r="94" s="4" customFormat="1" ht="15.95" customHeight="1"/>
    <row r="95" s="4" customFormat="1" ht="15.95" customHeight="1"/>
    <row r="96" s="4" customFormat="1" ht="15.95" customHeight="1"/>
    <row r="97" s="4" customFormat="1" ht="15.95" customHeight="1"/>
    <row r="98" s="4" customFormat="1" ht="15.95" customHeight="1"/>
    <row r="99" s="4" customFormat="1" ht="15.95" customHeight="1"/>
    <row r="100" s="4" customFormat="1" ht="15.95" customHeight="1"/>
    <row r="101" s="4" customFormat="1" ht="15.95" customHeight="1"/>
    <row r="102" s="4" customFormat="1" ht="15.95" customHeight="1"/>
    <row r="103" s="4" customFormat="1" ht="15.95" customHeight="1"/>
    <row r="104" s="4" customFormat="1" ht="15.95" customHeight="1"/>
    <row r="105" s="4" customFormat="1" ht="15.95" customHeight="1"/>
    <row r="106" s="4" customFormat="1" ht="15.95" customHeight="1"/>
    <row r="107" s="4" customFormat="1" ht="15.95" customHeight="1"/>
    <row r="108" s="4" customFormat="1" ht="15.95" customHeight="1"/>
    <row r="109" s="4" customFormat="1" ht="15.95" customHeight="1"/>
    <row r="110" s="4" customFormat="1" ht="15.95" customHeight="1"/>
    <row r="111" s="4" customFormat="1" ht="15.95" customHeight="1"/>
    <row r="112" s="4" customFormat="1" ht="15.95" customHeight="1"/>
    <row r="113" spans="10:36" s="4" customFormat="1" ht="15.95" customHeight="1"/>
    <row r="114" spans="10:36" s="4" customFormat="1" ht="15.95" customHeight="1"/>
    <row r="115" spans="10:36" s="4" customFormat="1" ht="15.95" customHeight="1"/>
    <row r="116" spans="10:36" s="4" customFormat="1" ht="15.95" customHeight="1"/>
    <row r="117" spans="10:36" s="4" customFormat="1" ht="15.95" customHeight="1"/>
    <row r="118" spans="10:36" s="4" customFormat="1" ht="15.95" customHeight="1"/>
    <row r="119" spans="10:36" s="4" customFormat="1" ht="15.95" customHeight="1"/>
    <row r="120" spans="10:36" s="4" customFormat="1" ht="15.95" customHeight="1">
      <c r="J120" s="13"/>
    </row>
    <row r="121" spans="10:36" s="4" customFormat="1" ht="15.95" customHeight="1">
      <c r="J121" s="13"/>
    </row>
    <row r="122" spans="10:36" s="4" customFormat="1" ht="15.95" customHeight="1">
      <c r="J122" s="13"/>
    </row>
    <row r="123" spans="10:36" s="4" customFormat="1" ht="15.95" customHeight="1">
      <c r="J123" s="13"/>
    </row>
    <row r="124" spans="10:36" ht="15.95" customHeight="1">
      <c r="K124" s="4"/>
      <c r="L124" s="4"/>
      <c r="M124" s="4"/>
      <c r="N124" s="4"/>
      <c r="O124" s="4"/>
      <c r="P124" s="4"/>
      <c r="Q124" s="4"/>
      <c r="R124" s="4"/>
      <c r="S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</row>
    <row r="125" spans="10:36" ht="15.95" customHeight="1">
      <c r="K125" s="4"/>
      <c r="L125" s="4"/>
      <c r="M125" s="4"/>
      <c r="N125" s="4"/>
      <c r="O125" s="4"/>
      <c r="P125" s="4"/>
      <c r="Q125" s="4"/>
      <c r="R125" s="4"/>
      <c r="S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</row>
    <row r="126" spans="10:36" ht="15.95" customHeight="1">
      <c r="K126" s="4"/>
      <c r="L126" s="4"/>
      <c r="M126" s="4"/>
      <c r="N126" s="4"/>
      <c r="O126" s="4"/>
      <c r="P126" s="4"/>
      <c r="Q126" s="4"/>
      <c r="R126" s="4"/>
      <c r="S126" s="4"/>
    </row>
    <row r="127" spans="10:36" ht="15.95" customHeight="1">
      <c r="K127" s="4"/>
      <c r="L127" s="4"/>
      <c r="M127" s="4"/>
      <c r="N127" s="4"/>
      <c r="O127" s="4"/>
      <c r="P127" s="4"/>
      <c r="Q127" s="4"/>
      <c r="R127" s="4"/>
      <c r="S127" s="4"/>
    </row>
    <row r="128" spans="10:36" ht="15.95" customHeight="1"/>
    <row r="129" ht="15.95" customHeight="1"/>
  </sheetData>
  <mergeCells count="20"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  <mergeCell ref="A20:J20"/>
    <mergeCell ref="K41:L41"/>
    <mergeCell ref="M41:N41"/>
    <mergeCell ref="Q41:R41"/>
    <mergeCell ref="C8:C9"/>
    <mergeCell ref="D8:D9"/>
    <mergeCell ref="E8:F8"/>
    <mergeCell ref="G8:G9"/>
    <mergeCell ref="H8:I8"/>
    <mergeCell ref="J8:J9"/>
  </mergeCells>
  <printOptions horizontalCentered="1"/>
  <pageMargins left="0.23622047244094491" right="0.23622047244094491" top="0.74803149606299213" bottom="0.39370078740157483" header="0.31496062992125984" footer="0.31496062992125984"/>
  <pageSetup paperSize="9" scale="3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29"/>
  <sheetViews>
    <sheetView showGridLines="0" view="pageBreakPreview" zoomScale="80" zoomScaleNormal="100" zoomScaleSheetLayoutView="80" workbookViewId="0">
      <selection activeCell="A7" sqref="A7:J7"/>
    </sheetView>
  </sheetViews>
  <sheetFormatPr defaultRowHeight="25.5" customHeight="1"/>
  <cols>
    <col min="1" max="1" width="17.7109375" style="13" customWidth="1"/>
    <col min="2" max="2" width="35.7109375" style="13" customWidth="1"/>
    <col min="3" max="4" width="15.7109375" style="13" customWidth="1"/>
    <col min="5" max="6" width="55.7109375" style="13" customWidth="1"/>
    <col min="7" max="8" width="8.7109375" style="13" customWidth="1"/>
    <col min="9" max="9" width="35.7109375" style="13" customWidth="1"/>
    <col min="10" max="10" width="8.7109375" style="13" customWidth="1"/>
    <col min="11" max="11" width="14.7109375" style="13" bestFit="1" customWidth="1"/>
    <col min="12" max="12" width="11.28515625" style="13" bestFit="1" customWidth="1"/>
    <col min="13" max="13" width="12.42578125" style="13" bestFit="1" customWidth="1"/>
    <col min="14" max="14" width="14.85546875" style="13" bestFit="1" customWidth="1"/>
    <col min="15" max="15" width="15.42578125" style="13" bestFit="1" customWidth="1"/>
    <col min="16" max="19" width="17.28515625" style="13" customWidth="1"/>
    <col min="20" max="20" width="8.7109375" style="13" customWidth="1"/>
    <col min="21" max="21" width="17.28515625" style="13" customWidth="1"/>
    <col min="22" max="22" width="8.7109375" style="13" customWidth="1"/>
    <col min="23" max="23" width="17.28515625" style="13" customWidth="1"/>
    <col min="24" max="24" width="8.7109375" style="13" customWidth="1"/>
    <col min="25" max="30" width="9.140625" style="13"/>
    <col min="31" max="31" width="9.85546875" style="13" bestFit="1" customWidth="1"/>
    <col min="32" max="32" width="12.28515625" style="13" customWidth="1"/>
    <col min="33" max="33" width="9.28515625" style="13" bestFit="1" customWidth="1"/>
    <col min="34" max="35" width="11.7109375" style="13" bestFit="1" customWidth="1"/>
    <col min="36" max="36" width="12.42578125" style="13" bestFit="1" customWidth="1"/>
    <col min="37" max="16384" width="9.140625" style="13"/>
  </cols>
  <sheetData>
    <row r="1" spans="1:24" ht="12.75">
      <c r="A1" s="9" t="s">
        <v>36</v>
      </c>
      <c r="B1" s="9"/>
      <c r="C1" s="9"/>
      <c r="D1" s="9"/>
      <c r="E1" s="10"/>
      <c r="F1" s="10"/>
      <c r="G1" s="10"/>
      <c r="H1" s="11"/>
      <c r="I1" s="11"/>
      <c r="J1" s="11"/>
      <c r="K1" s="10"/>
      <c r="L1" s="10"/>
      <c r="M1" s="10"/>
      <c r="N1" s="10"/>
      <c r="O1" s="10"/>
      <c r="P1" s="10"/>
      <c r="Q1" s="10"/>
      <c r="R1" s="10"/>
      <c r="S1" s="10"/>
      <c r="T1" s="10"/>
      <c r="U1" s="12"/>
      <c r="V1" s="10"/>
      <c r="W1" s="12"/>
      <c r="X1" s="10"/>
    </row>
    <row r="2" spans="1:24" ht="12.75">
      <c r="A2" s="9" t="s">
        <v>37</v>
      </c>
      <c r="B2" s="9" t="s">
        <v>71</v>
      </c>
      <c r="C2" s="9"/>
      <c r="D2" s="9"/>
      <c r="E2" s="10"/>
      <c r="F2" s="10"/>
      <c r="G2" s="10"/>
      <c r="H2" s="11"/>
      <c r="I2" s="11"/>
      <c r="J2" s="11"/>
      <c r="K2" s="10"/>
      <c r="L2" s="10"/>
      <c r="M2" s="10"/>
      <c r="N2" s="10"/>
      <c r="O2" s="10"/>
      <c r="P2" s="10"/>
      <c r="Q2" s="10"/>
      <c r="R2" s="10"/>
      <c r="S2" s="10"/>
      <c r="T2" s="10"/>
      <c r="U2" s="12"/>
      <c r="V2" s="10"/>
      <c r="W2" s="12"/>
      <c r="X2" s="10"/>
    </row>
    <row r="3" spans="1:24" ht="12.75">
      <c r="A3" s="9" t="s">
        <v>38</v>
      </c>
      <c r="B3" s="14" t="s">
        <v>72</v>
      </c>
      <c r="C3" s="14"/>
      <c r="D3" s="14"/>
      <c r="E3" s="10"/>
      <c r="F3" s="10"/>
      <c r="G3" s="10"/>
      <c r="H3" s="11"/>
      <c r="I3" s="11"/>
      <c r="J3" s="11"/>
      <c r="K3" s="10"/>
      <c r="L3" s="10"/>
      <c r="M3" s="10"/>
      <c r="N3" s="10"/>
      <c r="O3" s="10"/>
      <c r="P3" s="10"/>
      <c r="Q3" s="10"/>
      <c r="R3" s="10"/>
      <c r="S3" s="10"/>
      <c r="T3" s="10"/>
      <c r="U3" s="12"/>
      <c r="V3" s="10"/>
      <c r="W3" s="12"/>
      <c r="X3" s="10"/>
    </row>
    <row r="4" spans="1:24" ht="12.75">
      <c r="A4" s="13" t="s">
        <v>39</v>
      </c>
      <c r="B4" s="15">
        <v>45444</v>
      </c>
      <c r="C4" s="16"/>
      <c r="E4" s="10"/>
      <c r="F4" s="10"/>
      <c r="G4" s="10"/>
      <c r="H4" s="11"/>
      <c r="I4" s="11"/>
      <c r="J4" s="11"/>
      <c r="K4" s="10"/>
      <c r="L4" s="10"/>
      <c r="M4" s="10"/>
      <c r="N4" s="10"/>
      <c r="O4" s="10"/>
      <c r="P4" s="10"/>
      <c r="Q4" s="10"/>
      <c r="R4" s="10"/>
      <c r="S4" s="10"/>
      <c r="T4" s="10"/>
      <c r="U4" s="12"/>
      <c r="V4" s="10"/>
      <c r="W4" s="12"/>
      <c r="X4" s="10"/>
    </row>
    <row r="5" spans="1:24" ht="12.75">
      <c r="A5" s="178" t="s">
        <v>40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</row>
    <row r="6" spans="1:24" ht="13.5" thickBot="1">
      <c r="A6" s="10"/>
      <c r="B6" s="10"/>
      <c r="C6" s="10"/>
      <c r="D6" s="10"/>
      <c r="E6" s="10"/>
      <c r="F6" s="10"/>
      <c r="G6" s="10"/>
      <c r="H6" s="11"/>
      <c r="I6" s="11"/>
      <c r="J6" s="11"/>
      <c r="K6" s="10"/>
      <c r="L6" s="10"/>
      <c r="M6" s="10"/>
      <c r="N6" s="10"/>
      <c r="O6" s="10"/>
      <c r="P6" s="10"/>
      <c r="Q6" s="10"/>
      <c r="R6" s="10"/>
      <c r="S6" s="10"/>
      <c r="T6" s="10"/>
      <c r="U6" s="12"/>
      <c r="V6" s="10"/>
      <c r="W6" s="12"/>
      <c r="X6" s="10"/>
    </row>
    <row r="7" spans="1:24" ht="28.5" customHeight="1" thickBot="1">
      <c r="A7" s="179" t="s">
        <v>41</v>
      </c>
      <c r="B7" s="180"/>
      <c r="C7" s="180"/>
      <c r="D7" s="180"/>
      <c r="E7" s="180"/>
      <c r="F7" s="180"/>
      <c r="G7" s="180"/>
      <c r="H7" s="180"/>
      <c r="I7" s="180"/>
      <c r="J7" s="181"/>
      <c r="K7" s="182" t="s">
        <v>3</v>
      </c>
      <c r="L7" s="168" t="s">
        <v>42</v>
      </c>
      <c r="M7" s="170"/>
      <c r="N7" s="182" t="s">
        <v>43</v>
      </c>
      <c r="O7" s="182" t="s">
        <v>44</v>
      </c>
      <c r="P7" s="179" t="s">
        <v>45</v>
      </c>
      <c r="Q7" s="181"/>
      <c r="R7" s="182" t="s">
        <v>6</v>
      </c>
      <c r="S7" s="179" t="s">
        <v>46</v>
      </c>
      <c r="T7" s="180"/>
      <c r="U7" s="180"/>
      <c r="V7" s="180"/>
      <c r="W7" s="180"/>
      <c r="X7" s="181"/>
    </row>
    <row r="8" spans="1:24" ht="28.5" customHeight="1">
      <c r="A8" s="174" t="s">
        <v>14</v>
      </c>
      <c r="B8" s="175"/>
      <c r="C8" s="172" t="s">
        <v>47</v>
      </c>
      <c r="D8" s="172" t="s">
        <v>48</v>
      </c>
      <c r="E8" s="174" t="s">
        <v>49</v>
      </c>
      <c r="F8" s="175"/>
      <c r="G8" s="172" t="s">
        <v>0</v>
      </c>
      <c r="H8" s="176" t="s">
        <v>2</v>
      </c>
      <c r="I8" s="177"/>
      <c r="J8" s="172" t="s">
        <v>1</v>
      </c>
      <c r="K8" s="183"/>
      <c r="L8" s="152" t="s">
        <v>50</v>
      </c>
      <c r="M8" s="152" t="s">
        <v>51</v>
      </c>
      <c r="N8" s="183"/>
      <c r="O8" s="183"/>
      <c r="P8" s="17" t="s">
        <v>4</v>
      </c>
      <c r="Q8" s="17" t="s">
        <v>5</v>
      </c>
      <c r="R8" s="183"/>
      <c r="S8" s="153" t="s">
        <v>7</v>
      </c>
      <c r="T8" s="18" t="s">
        <v>8</v>
      </c>
      <c r="U8" s="153" t="s">
        <v>9</v>
      </c>
      <c r="V8" s="19" t="s">
        <v>8</v>
      </c>
      <c r="W8" s="20" t="s">
        <v>10</v>
      </c>
      <c r="X8" s="19" t="s">
        <v>8</v>
      </c>
    </row>
    <row r="9" spans="1:24" ht="28.5" customHeight="1" thickBot="1">
      <c r="A9" s="154" t="s">
        <v>52</v>
      </c>
      <c r="B9" s="154" t="s">
        <v>53</v>
      </c>
      <c r="C9" s="173"/>
      <c r="D9" s="173"/>
      <c r="E9" s="21" t="s">
        <v>54</v>
      </c>
      <c r="F9" s="21" t="s">
        <v>55</v>
      </c>
      <c r="G9" s="173"/>
      <c r="H9" s="21" t="s">
        <v>52</v>
      </c>
      <c r="I9" s="21" t="s">
        <v>53</v>
      </c>
      <c r="J9" s="173"/>
      <c r="K9" s="154" t="s">
        <v>56</v>
      </c>
      <c r="L9" s="21" t="s">
        <v>57</v>
      </c>
      <c r="M9" s="21" t="s">
        <v>58</v>
      </c>
      <c r="N9" s="21" t="s">
        <v>59</v>
      </c>
      <c r="O9" s="21" t="s">
        <v>60</v>
      </c>
      <c r="P9" s="21" t="s">
        <v>11</v>
      </c>
      <c r="Q9" s="21" t="s">
        <v>61</v>
      </c>
      <c r="R9" s="154" t="s">
        <v>62</v>
      </c>
      <c r="S9" s="22" t="s">
        <v>63</v>
      </c>
      <c r="T9" s="23" t="s">
        <v>64</v>
      </c>
      <c r="U9" s="22" t="s">
        <v>65</v>
      </c>
      <c r="V9" s="23" t="s">
        <v>66</v>
      </c>
      <c r="W9" s="24" t="s">
        <v>67</v>
      </c>
      <c r="X9" s="23" t="s">
        <v>68</v>
      </c>
    </row>
    <row r="10" spans="1:24" s="30" customFormat="1" ht="28.5" customHeight="1">
      <c r="A10" s="25" t="str">
        <f>'Access-Jun'!A10</f>
        <v>33904</v>
      </c>
      <c r="B10" s="25" t="str">
        <f>'Access-Jun'!B10</f>
        <v>FUNDO DO REGIME GERAL DA PREVIDENCIA SOCIAL</v>
      </c>
      <c r="C10" s="25" t="str">
        <f>CONCATENATE('Access-Jun'!C10,".",'Access-Jun'!D10)</f>
        <v>28.846</v>
      </c>
      <c r="D10" s="25" t="str">
        <f>CONCATENATE('Access-Jun'!E10,".",'Access-Jun'!G10)</f>
        <v>0901.0625</v>
      </c>
      <c r="E10" s="26" t="str">
        <f>'Access-Jun'!F10</f>
        <v>OPERACOES ESPECIAIS: CUMPRIMENTO DE SENTENCAS JUDICIAIS</v>
      </c>
      <c r="F10" s="27" t="str">
        <f>'Access-Jun'!H10</f>
        <v>SENTENCAS JUDICIAIS TRANSITADAS EM JULGADO DE PEQUENO VALOR</v>
      </c>
      <c r="G10" s="25" t="str">
        <f>'Access-Jun'!I10</f>
        <v>2</v>
      </c>
      <c r="H10" s="25" t="str">
        <f>'Access-Jun'!J10</f>
        <v>1001</v>
      </c>
      <c r="I10" s="26" t="str">
        <f>'Access-Jun'!K10</f>
        <v>RECURSOS LIVRES DA SEGURIDADE SOCIAL</v>
      </c>
      <c r="J10" s="25" t="str">
        <f>'Access-Jun'!L10</f>
        <v>3</v>
      </c>
      <c r="K10" s="28"/>
      <c r="L10" s="28"/>
      <c r="M10" s="28"/>
      <c r="N10" s="29">
        <f t="shared" ref="N10:N19" si="0">K10+L10-M10</f>
        <v>0</v>
      </c>
      <c r="O10" s="28">
        <v>0</v>
      </c>
      <c r="P10" s="36">
        <f>IF('Access-Jun'!N10=0,'Access-Jun'!M10,0)</f>
        <v>1228421118</v>
      </c>
      <c r="Q10" s="36">
        <f>IF('Access-Jun'!N10&gt;0,'Access-Jun'!N10-('Access-Jun'!N10-'Access-Jun'!M10),0)</f>
        <v>0</v>
      </c>
      <c r="R10" s="36">
        <f>N10-O10+P10+Q10</f>
        <v>1228421118</v>
      </c>
      <c r="S10" s="36">
        <f>'Access-Jun'!O10</f>
        <v>1227655817.3</v>
      </c>
      <c r="T10" s="37">
        <f t="shared" ref="T10:T20" si="1">IF(R10&gt;0,S10/R10,0)</f>
        <v>0.99937700460470258</v>
      </c>
      <c r="U10" s="36">
        <f>'Access-Jun'!P10</f>
        <v>1227655817.3</v>
      </c>
      <c r="V10" s="37">
        <f t="shared" ref="V10:V20" si="2">IF(R10&gt;0,U10/R10,0)</f>
        <v>0.99937700460470258</v>
      </c>
      <c r="W10" s="36">
        <f>'Access-Jun'!Q10</f>
        <v>1227655817.3</v>
      </c>
      <c r="X10" s="37">
        <f t="shared" ref="X10:X20" si="3">IF(R10&gt;0,W10/R10,0)</f>
        <v>0.99937700460470258</v>
      </c>
    </row>
    <row r="11" spans="1:24" s="30" customFormat="1" ht="28.5" customHeight="1">
      <c r="A11" s="25" t="str">
        <f>'Access-Jun'!A11</f>
        <v>40901</v>
      </c>
      <c r="B11" s="25" t="str">
        <f>'Access-Jun'!B11</f>
        <v>FUNDO DE AMPARO AO TRABALHADOR - FAT</v>
      </c>
      <c r="C11" s="25" t="str">
        <f>CONCATENATE('Access-Jun'!C11,".",'Access-Jun'!D11)</f>
        <v>28.846</v>
      </c>
      <c r="D11" s="25" t="str">
        <f>CONCATENATE('Access-Jun'!E11,".",'Access-Jun'!G11)</f>
        <v>0901.0625</v>
      </c>
      <c r="E11" s="26" t="str">
        <f>'Access-Jun'!F11</f>
        <v>OPERACOES ESPECIAIS: CUMPRIMENTO DE SENTENCAS JUDICIAIS</v>
      </c>
      <c r="F11" s="27" t="str">
        <f>'Access-Jun'!H11</f>
        <v>SENTENCAS JUDICIAIS TRANSITADAS EM JULGADO DE PEQUENO VALOR</v>
      </c>
      <c r="G11" s="25" t="str">
        <f>'Access-Jun'!I11</f>
        <v>2</v>
      </c>
      <c r="H11" s="25" t="str">
        <f>'Access-Jun'!J11</f>
        <v>1049</v>
      </c>
      <c r="I11" s="26" t="str">
        <f>'Access-Jun'!K11</f>
        <v>REC.PROP.UO PARA APLIC. EM SEGURIDADE SOCIAL</v>
      </c>
      <c r="J11" s="25" t="str">
        <f>'Access-Jun'!L11</f>
        <v>3</v>
      </c>
      <c r="K11" s="28"/>
      <c r="L11" s="28"/>
      <c r="M11" s="28"/>
      <c r="N11" s="29">
        <f t="shared" si="0"/>
        <v>0</v>
      </c>
      <c r="O11" s="28">
        <v>0</v>
      </c>
      <c r="P11" s="36">
        <f>IF('Access-Jun'!N11=0,'Access-Jun'!M11,0)</f>
        <v>146525</v>
      </c>
      <c r="Q11" s="36">
        <f>IF('Access-Jun'!N11&gt;0,'Access-Jun'!N11-('Access-Jun'!N11-'Access-Jun'!M11),0)</f>
        <v>0</v>
      </c>
      <c r="R11" s="36">
        <f t="shared" ref="R11:R19" si="4">N11-O11+P11+Q11</f>
        <v>146525</v>
      </c>
      <c r="S11" s="36">
        <f>'Access-Jun'!O11</f>
        <v>146522.06</v>
      </c>
      <c r="T11" s="37">
        <f t="shared" si="1"/>
        <v>0.99997993516464767</v>
      </c>
      <c r="U11" s="36">
        <f>'Access-Jun'!P11</f>
        <v>146522.06</v>
      </c>
      <c r="V11" s="37">
        <f t="shared" si="2"/>
        <v>0.99997993516464767</v>
      </c>
      <c r="W11" s="36">
        <f>'Access-Jun'!Q11</f>
        <v>146522.06</v>
      </c>
      <c r="X11" s="37">
        <f t="shared" si="3"/>
        <v>0.99997993516464767</v>
      </c>
    </row>
    <row r="12" spans="1:24" s="30" customFormat="1" ht="28.5" customHeight="1">
      <c r="A12" s="25" t="str">
        <f>'Access-Jun'!A12</f>
        <v>55901</v>
      </c>
      <c r="B12" s="25" t="str">
        <f>'Access-Jun'!B12</f>
        <v>FUNDO NACIONAL DE ASSISTENCIA SOCIAL</v>
      </c>
      <c r="C12" s="25" t="str">
        <f>CONCATENATE('Access-Jun'!C12,".",'Access-Jun'!D12)</f>
        <v>28.846</v>
      </c>
      <c r="D12" s="25" t="str">
        <f>CONCATENATE('Access-Jun'!E12,".",'Access-Jun'!G12)</f>
        <v>0901.0625</v>
      </c>
      <c r="E12" s="26" t="str">
        <f>'Access-Jun'!F12</f>
        <v>OPERACOES ESPECIAIS: CUMPRIMENTO DE SENTENCAS JUDICIAIS</v>
      </c>
      <c r="F12" s="27" t="str">
        <f>'Access-Jun'!H12</f>
        <v>SENTENCAS JUDICIAIS TRANSITADAS EM JULGADO DE PEQUENO VALOR</v>
      </c>
      <c r="G12" s="25" t="str">
        <f>'Access-Jun'!I12</f>
        <v>2</v>
      </c>
      <c r="H12" s="25" t="str">
        <f>'Access-Jun'!J12</f>
        <v>1001</v>
      </c>
      <c r="I12" s="26" t="str">
        <f>'Access-Jun'!K12</f>
        <v>RECURSOS LIVRES DA SEGURIDADE SOCIAL</v>
      </c>
      <c r="J12" s="25" t="str">
        <f>'Access-Jun'!L12</f>
        <v>3</v>
      </c>
      <c r="K12" s="28"/>
      <c r="L12" s="28"/>
      <c r="M12" s="28"/>
      <c r="N12" s="29">
        <f t="shared" si="0"/>
        <v>0</v>
      </c>
      <c r="O12" s="28">
        <v>0</v>
      </c>
      <c r="P12" s="36">
        <f>IF('Access-Jun'!N12=0,'Access-Jun'!M12,0)</f>
        <v>199004850</v>
      </c>
      <c r="Q12" s="36">
        <f>IF('Access-Jun'!N12&gt;0,'Access-Jun'!N12-('Access-Jun'!N12-'Access-Jun'!M12),0)</f>
        <v>0</v>
      </c>
      <c r="R12" s="36">
        <f t="shared" si="4"/>
        <v>199004850</v>
      </c>
      <c r="S12" s="36">
        <f>'Access-Jun'!O12</f>
        <v>198820163.96000001</v>
      </c>
      <c r="T12" s="37">
        <f t="shared" si="1"/>
        <v>0.99907195206548993</v>
      </c>
      <c r="U12" s="36">
        <f>'Access-Jun'!P12</f>
        <v>198820163.96000001</v>
      </c>
      <c r="V12" s="37">
        <f t="shared" si="2"/>
        <v>0.99907195206548993</v>
      </c>
      <c r="W12" s="36">
        <f>'Access-Jun'!Q12</f>
        <v>198820163.96000001</v>
      </c>
      <c r="X12" s="37">
        <f t="shared" si="3"/>
        <v>0.99907195206548993</v>
      </c>
    </row>
    <row r="13" spans="1:24" s="30" customFormat="1" ht="28.5" customHeight="1">
      <c r="A13" s="25" t="str">
        <f>'Access-Jun'!A13</f>
        <v>71103</v>
      </c>
      <c r="B13" s="25" t="str">
        <f>'Access-Jun'!B13</f>
        <v>ENCARGOS FINANC.DA UNIAO-SENTENCAS JUDICIAIS</v>
      </c>
      <c r="C13" s="25" t="str">
        <f>CONCATENATE('Access-Jun'!C13,".",'Access-Jun'!D13)</f>
        <v>28.846</v>
      </c>
      <c r="D13" s="25" t="str">
        <f>CONCATENATE('Access-Jun'!E13,".",'Access-Jun'!G13)</f>
        <v>0901.0005</v>
      </c>
      <c r="E13" s="26" t="str">
        <f>'Access-Jun'!F13</f>
        <v>OPERACOES ESPECIAIS: CUMPRIMENTO DE SENTENCAS JUDICIAIS</v>
      </c>
      <c r="F13" s="27" t="str">
        <f>'Access-Jun'!H13</f>
        <v>SENTENCAS JUDICIAIS TRANSITADAS EM JULGADO (PRECATORIOS)</v>
      </c>
      <c r="G13" s="25" t="str">
        <f>'Access-Jun'!I13</f>
        <v>1</v>
      </c>
      <c r="H13" s="25" t="str">
        <f>'Access-Jun'!J13</f>
        <v>1000</v>
      </c>
      <c r="I13" s="26" t="str">
        <f>'Access-Jun'!K13</f>
        <v>RECURSOS LIVRES DA UNIAO</v>
      </c>
      <c r="J13" s="25" t="str">
        <f>'Access-Jun'!L13</f>
        <v>5</v>
      </c>
      <c r="K13" s="28"/>
      <c r="L13" s="28"/>
      <c r="M13" s="28"/>
      <c r="N13" s="29">
        <f t="shared" si="0"/>
        <v>0</v>
      </c>
      <c r="O13" s="28">
        <v>0</v>
      </c>
      <c r="P13" s="36">
        <f>IF('Access-Jun'!N13=0,'Access-Jun'!M13,0)</f>
        <v>0</v>
      </c>
      <c r="Q13" s="36">
        <f>IF('Access-Jun'!N13&gt;0,'Access-Jun'!N13-('Access-Jun'!N13-'Access-Jun'!M13),0)</f>
        <v>125897696</v>
      </c>
      <c r="R13" s="36">
        <f t="shared" si="4"/>
        <v>125897696</v>
      </c>
      <c r="S13" s="36">
        <f>'Access-Jun'!O13</f>
        <v>125897695.36</v>
      </c>
      <c r="T13" s="37">
        <f t="shared" si="1"/>
        <v>0.99999999491650748</v>
      </c>
      <c r="U13" s="36">
        <f>'Access-Jun'!P13</f>
        <v>125897695.36</v>
      </c>
      <c r="V13" s="37">
        <f t="shared" si="2"/>
        <v>0.99999999491650748</v>
      </c>
      <c r="W13" s="36">
        <f>'Access-Jun'!Q13</f>
        <v>125897695.36</v>
      </c>
      <c r="X13" s="37">
        <f t="shared" si="3"/>
        <v>0.99999999491650748</v>
      </c>
    </row>
    <row r="14" spans="1:24" s="30" customFormat="1" ht="28.5" customHeight="1">
      <c r="A14" s="25" t="str">
        <f>'Access-Jun'!A14</f>
        <v>71103</v>
      </c>
      <c r="B14" s="25" t="str">
        <f>'Access-Jun'!B14</f>
        <v>ENCARGOS FINANC.DA UNIAO-SENTENCAS JUDICIAIS</v>
      </c>
      <c r="C14" s="25" t="str">
        <f>CONCATENATE('Access-Jun'!C14,".",'Access-Jun'!D14)</f>
        <v>28.846</v>
      </c>
      <c r="D14" s="25" t="str">
        <f>CONCATENATE('Access-Jun'!E14,".",'Access-Jun'!G14)</f>
        <v>0901.0005</v>
      </c>
      <c r="E14" s="26" t="str">
        <f>'Access-Jun'!F14</f>
        <v>OPERACOES ESPECIAIS: CUMPRIMENTO DE SENTENCAS JUDICIAIS</v>
      </c>
      <c r="F14" s="27" t="str">
        <f>'Access-Jun'!H14</f>
        <v>SENTENCAS JUDICIAIS TRANSITADAS EM JULGADO (PRECATORIOS)</v>
      </c>
      <c r="G14" s="25" t="str">
        <f>'Access-Jun'!I14</f>
        <v>1</v>
      </c>
      <c r="H14" s="25" t="str">
        <f>'Access-Jun'!J14</f>
        <v>1000</v>
      </c>
      <c r="I14" s="26" t="str">
        <f>'Access-Jun'!K14</f>
        <v>RECURSOS LIVRES DA UNIAO</v>
      </c>
      <c r="J14" s="25" t="str">
        <f>'Access-Jun'!L14</f>
        <v>3</v>
      </c>
      <c r="K14" s="28"/>
      <c r="L14" s="28"/>
      <c r="M14" s="28"/>
      <c r="N14" s="29">
        <f t="shared" si="0"/>
        <v>0</v>
      </c>
      <c r="O14" s="28">
        <v>0</v>
      </c>
      <c r="P14" s="36">
        <f>IF('Access-Jun'!N14=0,'Access-Jun'!M14,0)</f>
        <v>0</v>
      </c>
      <c r="Q14" s="36">
        <f>IF('Access-Jun'!N14&gt;0,'Access-Jun'!N14-('Access-Jun'!N14-'Access-Jun'!M14),0)</f>
        <v>1323343068</v>
      </c>
      <c r="R14" s="36">
        <f t="shared" si="4"/>
        <v>1323343068</v>
      </c>
      <c r="S14" s="36">
        <f>'Access-Jun'!O14</f>
        <v>1323343067.5999999</v>
      </c>
      <c r="T14" s="37">
        <f t="shared" si="1"/>
        <v>0.99999999969773512</v>
      </c>
      <c r="U14" s="36">
        <f>'Access-Jun'!P14</f>
        <v>1323343067.5999999</v>
      </c>
      <c r="V14" s="37">
        <f t="shared" si="2"/>
        <v>0.99999999969773512</v>
      </c>
      <c r="W14" s="36">
        <f>'Access-Jun'!Q14</f>
        <v>1323343067.5999999</v>
      </c>
      <c r="X14" s="37">
        <f t="shared" si="3"/>
        <v>0.99999999969773512</v>
      </c>
    </row>
    <row r="15" spans="1:24" s="30" customFormat="1" ht="28.5" customHeight="1">
      <c r="A15" s="25" t="str">
        <f>'Access-Jun'!A15</f>
        <v>71103</v>
      </c>
      <c r="B15" s="25" t="str">
        <f>'Access-Jun'!B15</f>
        <v>ENCARGOS FINANC.DA UNIAO-SENTENCAS JUDICIAIS</v>
      </c>
      <c r="C15" s="25" t="str">
        <f>CONCATENATE('Access-Jun'!C15,".",'Access-Jun'!D15)</f>
        <v>28.846</v>
      </c>
      <c r="D15" s="25" t="str">
        <f>CONCATENATE('Access-Jun'!E15,".",'Access-Jun'!G15)</f>
        <v>0901.00G5</v>
      </c>
      <c r="E15" s="26" t="str">
        <f>'Access-Jun'!F15</f>
        <v>OPERACOES ESPECIAIS: CUMPRIMENTO DE SENTENCAS JUDICIAIS</v>
      </c>
      <c r="F15" s="27" t="str">
        <f>'Access-Jun'!H15</f>
        <v>CONTRIBUICAO DA UNIAO, DE SUAS AUTARQUIAS E FUNDACOES PARA O</v>
      </c>
      <c r="G15" s="25" t="str">
        <f>'Access-Jun'!I15</f>
        <v>1</v>
      </c>
      <c r="H15" s="25" t="str">
        <f>'Access-Jun'!J15</f>
        <v>1000</v>
      </c>
      <c r="I15" s="26" t="str">
        <f>'Access-Jun'!K15</f>
        <v>RECURSOS LIVRES DA UNIAO</v>
      </c>
      <c r="J15" s="25" t="str">
        <f>'Access-Jun'!L15</f>
        <v>1</v>
      </c>
      <c r="K15" s="28"/>
      <c r="L15" s="28"/>
      <c r="M15" s="28"/>
      <c r="N15" s="29">
        <f t="shared" si="0"/>
        <v>0</v>
      </c>
      <c r="O15" s="28">
        <v>0</v>
      </c>
      <c r="P15" s="36">
        <f>IF('Access-Jun'!N15=0,'Access-Jun'!M15,0)</f>
        <v>6449633</v>
      </c>
      <c r="Q15" s="36">
        <f>IF('Access-Jun'!N15&gt;0,'Access-Jun'!N15-('Access-Jun'!N15-'Access-Jun'!M15),0)</f>
        <v>0</v>
      </c>
      <c r="R15" s="36">
        <f t="shared" si="4"/>
        <v>6449633</v>
      </c>
      <c r="S15" s="36">
        <f>'Access-Jun'!O15</f>
        <v>6449629.7199999997</v>
      </c>
      <c r="T15" s="37">
        <f t="shared" si="1"/>
        <v>0.99999949144393174</v>
      </c>
      <c r="U15" s="36">
        <f>'Access-Jun'!P15</f>
        <v>6449629.7199999997</v>
      </c>
      <c r="V15" s="37">
        <f t="shared" si="2"/>
        <v>0.99999949144393174</v>
      </c>
      <c r="W15" s="36">
        <f>'Access-Jun'!Q15</f>
        <v>6449629.7199999997</v>
      </c>
      <c r="X15" s="37">
        <f t="shared" si="3"/>
        <v>0.99999949144393174</v>
      </c>
    </row>
    <row r="16" spans="1:24" s="30" customFormat="1" ht="28.5" customHeight="1">
      <c r="A16" s="25" t="str">
        <f>'Access-Jun'!A16</f>
        <v>71103</v>
      </c>
      <c r="B16" s="25" t="str">
        <f>'Access-Jun'!B16</f>
        <v>ENCARGOS FINANC.DA UNIAO-SENTENCAS JUDICIAIS</v>
      </c>
      <c r="C16" s="25" t="str">
        <f>CONCATENATE('Access-Jun'!C16,".",'Access-Jun'!D16)</f>
        <v>28.846</v>
      </c>
      <c r="D16" s="25" t="str">
        <f>CONCATENATE('Access-Jun'!E16,".",'Access-Jun'!G16)</f>
        <v>0901.0625</v>
      </c>
      <c r="E16" s="26" t="str">
        <f>'Access-Jun'!F16</f>
        <v>OPERACOES ESPECIAIS: CUMPRIMENTO DE SENTENCAS JUDICIAIS</v>
      </c>
      <c r="F16" s="27" t="str">
        <f>'Access-Jun'!H16</f>
        <v>SENTENCAS JUDICIAIS TRANSITADAS EM JULGADO DE PEQUENO VALOR</v>
      </c>
      <c r="G16" s="25" t="str">
        <f>'Access-Jun'!I16</f>
        <v>1</v>
      </c>
      <c r="H16" s="25" t="str">
        <f>'Access-Jun'!J16</f>
        <v>1000</v>
      </c>
      <c r="I16" s="26" t="str">
        <f>'Access-Jun'!K16</f>
        <v>RECURSOS LIVRES DA UNIAO</v>
      </c>
      <c r="J16" s="25" t="str">
        <f>'Access-Jun'!L16</f>
        <v>5</v>
      </c>
      <c r="K16" s="28"/>
      <c r="L16" s="28"/>
      <c r="M16" s="28"/>
      <c r="N16" s="29">
        <f t="shared" si="0"/>
        <v>0</v>
      </c>
      <c r="O16" s="28">
        <v>0</v>
      </c>
      <c r="P16" s="36">
        <f>IF('Access-Jun'!N16=0,'Access-Jun'!M16,0)</f>
        <v>579456</v>
      </c>
      <c r="Q16" s="36">
        <f>IF('Access-Jun'!N16&gt;0,'Access-Jun'!N16-('Access-Jun'!N16-'Access-Jun'!M16),0)</f>
        <v>0</v>
      </c>
      <c r="R16" s="36">
        <f t="shared" si="4"/>
        <v>579456</v>
      </c>
      <c r="S16" s="36">
        <f>'Access-Jun'!O16</f>
        <v>579455.74</v>
      </c>
      <c r="T16" s="37">
        <f t="shared" si="1"/>
        <v>0.99999955130329132</v>
      </c>
      <c r="U16" s="36">
        <f>'Access-Jun'!P16</f>
        <v>579455.74</v>
      </c>
      <c r="V16" s="37">
        <f t="shared" si="2"/>
        <v>0.99999955130329132</v>
      </c>
      <c r="W16" s="36">
        <f>'Access-Jun'!Q16</f>
        <v>579455.74</v>
      </c>
      <c r="X16" s="37">
        <f t="shared" si="3"/>
        <v>0.99999955130329132</v>
      </c>
    </row>
    <row r="17" spans="1:25" s="30" customFormat="1" ht="28.5" customHeight="1">
      <c r="A17" s="25" t="str">
        <f>'Access-Jun'!A17</f>
        <v>71103</v>
      </c>
      <c r="B17" s="25" t="str">
        <f>'Access-Jun'!B17</f>
        <v>ENCARGOS FINANC.DA UNIAO-SENTENCAS JUDICIAIS</v>
      </c>
      <c r="C17" s="25" t="str">
        <f>CONCATENATE('Access-Jun'!C17,".",'Access-Jun'!D17)</f>
        <v>28.846</v>
      </c>
      <c r="D17" s="25" t="str">
        <f>CONCATENATE('Access-Jun'!E17,".",'Access-Jun'!G17)</f>
        <v>0901.0625</v>
      </c>
      <c r="E17" s="26" t="str">
        <f>'Access-Jun'!F17</f>
        <v>OPERACOES ESPECIAIS: CUMPRIMENTO DE SENTENCAS JUDICIAIS</v>
      </c>
      <c r="F17" s="27" t="str">
        <f>'Access-Jun'!H17</f>
        <v>SENTENCAS JUDICIAIS TRANSITADAS EM JULGADO DE PEQUENO VALOR</v>
      </c>
      <c r="G17" s="25" t="str">
        <f>'Access-Jun'!I17</f>
        <v>1</v>
      </c>
      <c r="H17" s="25" t="str">
        <f>'Access-Jun'!J17</f>
        <v>1000</v>
      </c>
      <c r="I17" s="26" t="str">
        <f>'Access-Jun'!K17</f>
        <v>RECURSOS LIVRES DA UNIAO</v>
      </c>
      <c r="J17" s="25" t="str">
        <f>'Access-Jun'!L17</f>
        <v>3</v>
      </c>
      <c r="K17" s="28"/>
      <c r="L17" s="28"/>
      <c r="M17" s="28"/>
      <c r="N17" s="29">
        <f t="shared" si="0"/>
        <v>0</v>
      </c>
      <c r="O17" s="28">
        <v>0</v>
      </c>
      <c r="P17" s="36">
        <f>IF('Access-Jun'!N17=0,'Access-Jun'!M17,0)</f>
        <v>431826667</v>
      </c>
      <c r="Q17" s="36">
        <f>IF('Access-Jun'!N17&gt;0,'Access-Jun'!N17-('Access-Jun'!N17-'Access-Jun'!M17),0)</f>
        <v>0</v>
      </c>
      <c r="R17" s="36">
        <f t="shared" si="4"/>
        <v>431826667</v>
      </c>
      <c r="S17" s="36">
        <f>'Access-Jun'!O17</f>
        <v>431446599.31999999</v>
      </c>
      <c r="T17" s="37">
        <f t="shared" si="1"/>
        <v>0.99911986056201574</v>
      </c>
      <c r="U17" s="36">
        <f>'Access-Jun'!P17</f>
        <v>431446599.31999999</v>
      </c>
      <c r="V17" s="37">
        <f t="shared" si="2"/>
        <v>0.99911986056201574</v>
      </c>
      <c r="W17" s="36">
        <f>'Access-Jun'!Q17</f>
        <v>431446599.31999999</v>
      </c>
      <c r="X17" s="37">
        <f t="shared" si="3"/>
        <v>0.99911986056201574</v>
      </c>
    </row>
    <row r="18" spans="1:25" s="30" customFormat="1" ht="28.5" customHeight="1">
      <c r="A18" s="25" t="str">
        <f>'Access-Jun'!A18</f>
        <v>71103</v>
      </c>
      <c r="B18" s="25" t="str">
        <f>'Access-Jun'!B18</f>
        <v>ENCARGOS FINANC.DA UNIAO-SENTENCAS JUDICIAIS</v>
      </c>
      <c r="C18" s="25" t="str">
        <f>CONCATENATE('Access-Jun'!C18,".",'Access-Jun'!D18)</f>
        <v>28.846</v>
      </c>
      <c r="D18" s="25" t="str">
        <f>CONCATENATE('Access-Jun'!E18,".",'Access-Jun'!G18)</f>
        <v>0901.0625</v>
      </c>
      <c r="E18" s="26" t="str">
        <f>'Access-Jun'!F18</f>
        <v>OPERACOES ESPECIAIS: CUMPRIMENTO DE SENTENCAS JUDICIAIS</v>
      </c>
      <c r="F18" s="27" t="str">
        <f>'Access-Jun'!H18</f>
        <v>SENTENCAS JUDICIAIS TRANSITADAS EM JULGADO DE PEQUENO VALOR</v>
      </c>
      <c r="G18" s="25" t="str">
        <f>'Access-Jun'!I18</f>
        <v>1</v>
      </c>
      <c r="H18" s="25" t="str">
        <f>'Access-Jun'!J18</f>
        <v>1000</v>
      </c>
      <c r="I18" s="26" t="str">
        <f>'Access-Jun'!K18</f>
        <v>RECURSOS LIVRES DA UNIAO</v>
      </c>
      <c r="J18" s="25" t="str">
        <f>'Access-Jun'!L18</f>
        <v>1</v>
      </c>
      <c r="K18" s="28"/>
      <c r="L18" s="28"/>
      <c r="M18" s="28"/>
      <c r="N18" s="29">
        <f t="shared" si="0"/>
        <v>0</v>
      </c>
      <c r="O18" s="28">
        <v>0</v>
      </c>
      <c r="P18" s="36">
        <f>IF('Access-Jun'!N18=0,'Access-Jun'!M18,0)</f>
        <v>71439870</v>
      </c>
      <c r="Q18" s="36">
        <f>IF('Access-Jun'!N18&gt;0,'Access-Jun'!N18-('Access-Jun'!N18-'Access-Jun'!M18),0)</f>
        <v>0</v>
      </c>
      <c r="R18" s="36">
        <f t="shared" si="4"/>
        <v>71439870</v>
      </c>
      <c r="S18" s="36">
        <f>'Access-Jun'!O18</f>
        <v>71405986.359999999</v>
      </c>
      <c r="T18" s="37">
        <f t="shared" si="1"/>
        <v>0.9995257040641311</v>
      </c>
      <c r="U18" s="36">
        <f>'Access-Jun'!P18</f>
        <v>71405986.359999999</v>
      </c>
      <c r="V18" s="37">
        <f t="shared" si="2"/>
        <v>0.9995257040641311</v>
      </c>
      <c r="W18" s="36">
        <f>'Access-Jun'!Q18</f>
        <v>71405986.359999999</v>
      </c>
      <c r="X18" s="37">
        <f t="shared" si="3"/>
        <v>0.9995257040641311</v>
      </c>
    </row>
    <row r="19" spans="1:25" s="30" customFormat="1" ht="28.5" customHeight="1" thickBot="1">
      <c r="A19" s="25" t="str">
        <f>'Access-Jun'!A19</f>
        <v>71103</v>
      </c>
      <c r="B19" s="25" t="str">
        <f>'Access-Jun'!B19</f>
        <v>ENCARGOS FINANC.DA UNIAO-SENTENCAS JUDICIAIS</v>
      </c>
      <c r="C19" s="25" t="str">
        <f>CONCATENATE('Access-Jun'!C19,".",'Access-Jun'!D19)</f>
        <v>28.846</v>
      </c>
      <c r="D19" s="25" t="str">
        <f>CONCATENATE('Access-Jun'!E19,".",'Access-Jun'!G19)</f>
        <v>0901.0EC7</v>
      </c>
      <c r="E19" s="26" t="str">
        <f>'Access-Jun'!F19</f>
        <v>OPERACOES ESPECIAIS: CUMPRIMENTO DE SENTENCAS JUDICIAIS</v>
      </c>
      <c r="F19" s="27" t="str">
        <f>'Access-Jun'!H19</f>
        <v>SENTENCAS JUDICIAIS TRANSITADAS EM JULGADO (PRECATORIOS RELA</v>
      </c>
      <c r="G19" s="25" t="str">
        <f>'Access-Jun'!I19</f>
        <v>1</v>
      </c>
      <c r="H19" s="25" t="str">
        <f>'Access-Jun'!J19</f>
        <v>1000</v>
      </c>
      <c r="I19" s="26" t="str">
        <f>'Access-Jun'!K19</f>
        <v>RECURSOS LIVRES DA UNIAO</v>
      </c>
      <c r="J19" s="25" t="str">
        <f>'Access-Jun'!L19</f>
        <v>3</v>
      </c>
      <c r="K19" s="28"/>
      <c r="L19" s="28"/>
      <c r="M19" s="28"/>
      <c r="N19" s="29">
        <f t="shared" si="0"/>
        <v>0</v>
      </c>
      <c r="O19" s="28">
        <v>0</v>
      </c>
      <c r="P19" s="36">
        <f>IF('Access-Jun'!N19=0,'Access-Jun'!M19,0)</f>
        <v>0</v>
      </c>
      <c r="Q19" s="36">
        <f>IF('Access-Jun'!N19&gt;0,'Access-Jun'!N19-('Access-Jun'!N19-'Access-Jun'!M19),0)</f>
        <v>1674516</v>
      </c>
      <c r="R19" s="36">
        <f t="shared" si="4"/>
        <v>1674516</v>
      </c>
      <c r="S19" s="36">
        <f>'Access-Jun'!O19</f>
        <v>1674515.73</v>
      </c>
      <c r="T19" s="37">
        <f t="shared" si="1"/>
        <v>0.99999983875937881</v>
      </c>
      <c r="U19" s="36">
        <f>'Access-Jun'!P19</f>
        <v>1674515.73</v>
      </c>
      <c r="V19" s="37">
        <f t="shared" si="2"/>
        <v>0.99999983875937881</v>
      </c>
      <c r="W19" s="36">
        <f>'Access-Jun'!Q19</f>
        <v>1674515.73</v>
      </c>
      <c r="X19" s="37">
        <f t="shared" si="3"/>
        <v>0.99999983875937881</v>
      </c>
    </row>
    <row r="20" spans="1:25" ht="28.5" customHeight="1" thickBot="1">
      <c r="A20" s="168" t="s">
        <v>69</v>
      </c>
      <c r="B20" s="169"/>
      <c r="C20" s="169"/>
      <c r="D20" s="169"/>
      <c r="E20" s="169"/>
      <c r="F20" s="169"/>
      <c r="G20" s="169"/>
      <c r="H20" s="169"/>
      <c r="I20" s="169"/>
      <c r="J20" s="170"/>
      <c r="K20" s="31">
        <f t="shared" ref="K20:S20" si="5">SUM(K10:K19)</f>
        <v>0</v>
      </c>
      <c r="L20" s="31">
        <f t="shared" si="5"/>
        <v>0</v>
      </c>
      <c r="M20" s="31">
        <f t="shared" si="5"/>
        <v>0</v>
      </c>
      <c r="N20" s="31">
        <f t="shared" si="5"/>
        <v>0</v>
      </c>
      <c r="O20" s="31">
        <f t="shared" si="5"/>
        <v>0</v>
      </c>
      <c r="P20" s="32">
        <f t="shared" si="5"/>
        <v>1937868119</v>
      </c>
      <c r="Q20" s="32">
        <f t="shared" si="5"/>
        <v>1450915280</v>
      </c>
      <c r="R20" s="32">
        <f t="shared" si="5"/>
        <v>3388783399</v>
      </c>
      <c r="S20" s="32">
        <f t="shared" si="5"/>
        <v>3387419453.1499996</v>
      </c>
      <c r="T20" s="38">
        <f t="shared" si="1"/>
        <v>0.99959751164668631</v>
      </c>
      <c r="U20" s="32">
        <f>SUM(U10:U19)</f>
        <v>3387419453.1499996</v>
      </c>
      <c r="V20" s="33">
        <f t="shared" si="2"/>
        <v>0.99959751164668631</v>
      </c>
      <c r="W20" s="32">
        <f>SUM(W10:W19)</f>
        <v>3387419453.1499996</v>
      </c>
      <c r="X20" s="33">
        <f t="shared" si="3"/>
        <v>0.99959751164668631</v>
      </c>
    </row>
    <row r="21" spans="1:25" ht="12.75">
      <c r="A21" s="10" t="s">
        <v>70</v>
      </c>
      <c r="B21" s="10"/>
      <c r="C21" s="10"/>
      <c r="D21" s="10"/>
      <c r="E21" s="10"/>
      <c r="F21" s="10"/>
      <c r="G21" s="10"/>
      <c r="H21" s="11"/>
      <c r="I21" s="11"/>
      <c r="J21" s="11"/>
      <c r="K21" s="10"/>
      <c r="L21" s="10"/>
      <c r="M21" s="10"/>
      <c r="N21" s="10"/>
      <c r="O21" s="10"/>
      <c r="P21" s="34"/>
      <c r="Q21" s="10"/>
      <c r="R21" s="10"/>
      <c r="S21" s="10"/>
      <c r="T21" s="10"/>
      <c r="U21" s="12"/>
      <c r="V21" s="10"/>
      <c r="W21" s="12"/>
      <c r="X21" s="10"/>
    </row>
    <row r="22" spans="1:25" ht="12.75">
      <c r="A22" s="10" t="s">
        <v>93</v>
      </c>
      <c r="B22" s="1"/>
      <c r="C22" s="10"/>
      <c r="D22" s="10"/>
      <c r="E22" s="10"/>
      <c r="F22" s="10"/>
      <c r="G22" s="10"/>
      <c r="H22" s="11"/>
      <c r="I22" s="11"/>
      <c r="J22" s="11"/>
      <c r="K22" s="10"/>
      <c r="L22" s="10"/>
      <c r="M22" s="10"/>
      <c r="N22" s="39"/>
      <c r="O22" s="39"/>
      <c r="P22" s="40"/>
      <c r="Q22" s="39"/>
      <c r="R22" s="10"/>
      <c r="S22" s="10"/>
      <c r="T22" s="10"/>
      <c r="U22" s="12"/>
      <c r="V22" s="10"/>
      <c r="W22" s="12"/>
      <c r="X22" s="10"/>
    </row>
    <row r="23" spans="1:25" s="4" customFormat="1" ht="15.95" customHeight="1">
      <c r="A23" s="2"/>
      <c r="B23" s="5"/>
      <c r="C23" s="2"/>
      <c r="D23" s="2"/>
      <c r="E23" s="2"/>
      <c r="F23" s="2"/>
      <c r="G23" s="2"/>
      <c r="H23" s="3"/>
      <c r="I23" s="3"/>
      <c r="J23" s="3"/>
      <c r="K23" s="2"/>
      <c r="L23" s="2"/>
      <c r="M23" s="7"/>
      <c r="N23" s="41"/>
      <c r="O23" s="41"/>
      <c r="P23" s="42"/>
      <c r="Q23" s="41"/>
      <c r="R23" s="7"/>
      <c r="S23" s="7"/>
      <c r="T23" s="7"/>
      <c r="U23" s="8"/>
      <c r="V23" s="7"/>
      <c r="W23" s="8"/>
      <c r="X23" s="7"/>
    </row>
    <row r="24" spans="1:25" s="4" customFormat="1" ht="15.95" customHeight="1">
      <c r="A24" s="2"/>
      <c r="B24" s="5"/>
      <c r="C24" s="2"/>
      <c r="D24" s="2"/>
      <c r="E24" s="2"/>
      <c r="F24" s="2"/>
      <c r="G24" s="2"/>
      <c r="H24" s="3"/>
      <c r="I24" s="3"/>
      <c r="J24" s="3"/>
      <c r="K24" s="2"/>
      <c r="L24" s="2"/>
      <c r="M24" s="49"/>
      <c r="N24" s="50"/>
      <c r="O24" s="127"/>
      <c r="P24" s="128" t="s">
        <v>106</v>
      </c>
      <c r="Q24" s="129"/>
      <c r="R24" s="130"/>
      <c r="S24" s="130"/>
      <c r="T24" s="130"/>
      <c r="U24" s="131"/>
      <c r="V24" s="130"/>
      <c r="W24" s="131"/>
      <c r="X24" s="49"/>
      <c r="Y24" s="13"/>
    </row>
    <row r="25" spans="1:25" s="4" customFormat="1" ht="15.95" customHeight="1">
      <c r="A25" s="2"/>
      <c r="B25" s="5"/>
      <c r="C25" s="2"/>
      <c r="D25" s="2"/>
      <c r="E25" s="2"/>
      <c r="F25" s="2"/>
      <c r="G25" s="2"/>
      <c r="H25" s="3"/>
      <c r="I25" s="3"/>
      <c r="J25" s="3"/>
      <c r="K25" s="2"/>
      <c r="L25" s="2"/>
      <c r="M25" s="49"/>
      <c r="N25" s="50"/>
      <c r="O25" s="127"/>
      <c r="P25" s="128"/>
      <c r="Q25" s="132" t="s">
        <v>107</v>
      </c>
      <c r="R25" s="130"/>
      <c r="S25" s="130" t="s">
        <v>99</v>
      </c>
      <c r="T25" s="130"/>
      <c r="U25" s="131" t="s">
        <v>100</v>
      </c>
      <c r="V25" s="130"/>
      <c r="W25" s="131" t="s">
        <v>101</v>
      </c>
      <c r="X25" s="49"/>
      <c r="Y25" s="13"/>
    </row>
    <row r="26" spans="1:25" s="4" customFormat="1" ht="15.95" customHeight="1">
      <c r="A26" s="2"/>
      <c r="B26" s="5"/>
      <c r="C26" s="2"/>
      <c r="D26" s="2"/>
      <c r="E26" s="2"/>
      <c r="F26" s="2"/>
      <c r="G26" s="2"/>
      <c r="H26" s="3"/>
      <c r="I26" s="3"/>
      <c r="J26" s="3"/>
      <c r="K26" s="2"/>
      <c r="L26" s="2"/>
      <c r="M26" s="49"/>
      <c r="N26" s="133" t="s">
        <v>94</v>
      </c>
      <c r="O26" s="133" t="s">
        <v>92</v>
      </c>
      <c r="P26" s="57">
        <f>+P20+Q20</f>
        <v>3388783399</v>
      </c>
      <c r="Q26" s="57">
        <f>SUM(Q20)</f>
        <v>1450915280</v>
      </c>
      <c r="R26" s="57">
        <f>SUM(R20)</f>
        <v>3388783399</v>
      </c>
      <c r="S26" s="57">
        <f>SUM(S20)</f>
        <v>3387419453.1499996</v>
      </c>
      <c r="T26" s="58"/>
      <c r="U26" s="57">
        <f>SUM(U20)</f>
        <v>3387419453.1499996</v>
      </c>
      <c r="V26" s="58"/>
      <c r="W26" s="57">
        <f>SUM(W20)</f>
        <v>3387419453.1499996</v>
      </c>
      <c r="X26" s="59"/>
      <c r="Y26" s="13"/>
    </row>
    <row r="27" spans="1:25" s="4" customFormat="1" ht="15.95" customHeight="1">
      <c r="M27" s="60"/>
      <c r="N27" s="134"/>
      <c r="O27" s="133" t="s">
        <v>98</v>
      </c>
      <c r="P27" s="57">
        <f>'Access-Jun'!M20</f>
        <v>3388783399</v>
      </c>
      <c r="Q27" s="62">
        <f>'Access-Jun'!N20</f>
        <v>1450915280</v>
      </c>
      <c r="R27" s="57">
        <f>'Access-Jun'!M20</f>
        <v>3388783399</v>
      </c>
      <c r="S27" s="57">
        <f>'Access-Jun'!O20</f>
        <v>3387419453.1499996</v>
      </c>
      <c r="T27" s="57"/>
      <c r="U27" s="57">
        <f>'Access-Jun'!P20</f>
        <v>3387419453.1499996</v>
      </c>
      <c r="V27" s="57"/>
      <c r="W27" s="57">
        <f>'Access-Jun'!Q20</f>
        <v>3387419453.1499996</v>
      </c>
      <c r="X27" s="59"/>
      <c r="Y27" s="13"/>
    </row>
    <row r="28" spans="1:25" s="4" customFormat="1" ht="15.95" customHeight="1">
      <c r="A28" s="5"/>
      <c r="B28" s="5"/>
      <c r="C28" s="5"/>
      <c r="M28" s="60"/>
      <c r="N28" s="134"/>
      <c r="O28" s="135" t="s">
        <v>97</v>
      </c>
      <c r="P28" s="92">
        <f>P26-P27</f>
        <v>0</v>
      </c>
      <c r="Q28" s="123">
        <f>Q26-Q27</f>
        <v>0</v>
      </c>
      <c r="R28" s="92">
        <f>R26-R27</f>
        <v>0</v>
      </c>
      <c r="S28" s="92">
        <f>S26-S27</f>
        <v>0</v>
      </c>
      <c r="T28" s="92"/>
      <c r="U28" s="92">
        <f>U26-U27</f>
        <v>0</v>
      </c>
      <c r="V28" s="92"/>
      <c r="W28" s="93">
        <f>W26-W27</f>
        <v>0</v>
      </c>
      <c r="X28" s="59"/>
      <c r="Y28" s="13"/>
    </row>
    <row r="29" spans="1:25" s="4" customFormat="1" ht="15.95" customHeight="1">
      <c r="A29" s="5"/>
      <c r="B29" s="5"/>
      <c r="C29" s="5"/>
      <c r="M29" s="60"/>
      <c r="N29" s="61"/>
      <c r="O29" s="56"/>
      <c r="P29" s="63"/>
      <c r="Q29" s="57"/>
      <c r="R29" s="57"/>
      <c r="S29" s="57"/>
      <c r="T29" s="57"/>
      <c r="U29" s="57"/>
      <c r="V29" s="57"/>
      <c r="W29" s="57"/>
      <c r="X29" s="59"/>
      <c r="Y29" s="13"/>
    </row>
    <row r="30" spans="1:25" s="4" customFormat="1" ht="15.95" customHeight="1">
      <c r="A30" s="5"/>
      <c r="B30" s="5"/>
      <c r="C30" s="5"/>
      <c r="M30" s="60"/>
      <c r="N30" s="61"/>
      <c r="O30" s="136"/>
      <c r="P30" s="137"/>
      <c r="Q30" s="138"/>
      <c r="R30" s="138" t="s">
        <v>105</v>
      </c>
      <c r="S30" s="138" t="s">
        <v>104</v>
      </c>
      <c r="T30" s="138"/>
      <c r="U30" s="138" t="s">
        <v>103</v>
      </c>
      <c r="V30" s="138"/>
      <c r="W30" s="138" t="s">
        <v>102</v>
      </c>
      <c r="X30" s="139"/>
      <c r="Y30" s="13"/>
    </row>
    <row r="31" spans="1:25" s="4" customFormat="1" ht="15.95" customHeight="1">
      <c r="C31" s="5"/>
      <c r="M31" s="60"/>
      <c r="N31" s="61"/>
      <c r="O31" s="133" t="s">
        <v>111</v>
      </c>
      <c r="P31" s="140"/>
      <c r="Q31" s="141"/>
      <c r="R31" s="140"/>
      <c r="S31" s="140"/>
      <c r="T31" s="142"/>
      <c r="U31" s="140"/>
      <c r="V31" s="142"/>
      <c r="W31" s="140"/>
      <c r="X31" s="139"/>
      <c r="Y31" s="13"/>
    </row>
    <row r="32" spans="1:25" s="4" customFormat="1" ht="15.95" customHeight="1">
      <c r="C32" s="5"/>
      <c r="M32" s="60"/>
      <c r="N32" s="134" t="s">
        <v>95</v>
      </c>
      <c r="O32" s="143" t="s">
        <v>96</v>
      </c>
      <c r="P32" s="68">
        <v>3388766535.0599999</v>
      </c>
      <c r="Q32" s="68"/>
      <c r="R32" s="68">
        <v>3388766535.0599999</v>
      </c>
      <c r="S32" s="70">
        <v>3387419453.1500001</v>
      </c>
      <c r="T32" s="70"/>
      <c r="U32" s="70">
        <v>3387419453.1500001</v>
      </c>
      <c r="V32" s="70"/>
      <c r="W32" s="70">
        <v>3387419453.1500001</v>
      </c>
      <c r="X32" s="71"/>
      <c r="Y32" s="13"/>
    </row>
    <row r="33" spans="10:36" s="4" customFormat="1" ht="15.95" customHeight="1">
      <c r="M33" s="60"/>
      <c r="N33" s="144"/>
      <c r="O33" s="145" t="s">
        <v>97</v>
      </c>
      <c r="P33" s="92">
        <f>P27-P32</f>
        <v>16863.94000005722</v>
      </c>
      <c r="Q33" s="95" t="s">
        <v>109</v>
      </c>
      <c r="R33" s="92">
        <f>R27-R32</f>
        <v>16863.94000005722</v>
      </c>
      <c r="S33" s="92">
        <f>S27-S32</f>
        <v>0</v>
      </c>
      <c r="T33" s="96"/>
      <c r="U33" s="92">
        <f>U27-U32</f>
        <v>0</v>
      </c>
      <c r="V33" s="96"/>
      <c r="W33" s="92">
        <f>W27-W32</f>
        <v>0</v>
      </c>
      <c r="X33" s="60"/>
      <c r="Y33" s="13"/>
    </row>
    <row r="34" spans="10:36" s="4" customFormat="1" ht="15.95" customHeight="1">
      <c r="M34" s="60"/>
      <c r="N34" s="73"/>
      <c r="O34" s="73"/>
      <c r="P34" s="73"/>
      <c r="Q34" s="73"/>
      <c r="R34" s="90"/>
      <c r="S34" s="77"/>
      <c r="T34" s="77"/>
      <c r="U34" s="77"/>
      <c r="V34" s="77"/>
      <c r="W34" s="77"/>
      <c r="X34" s="60"/>
      <c r="Y34" s="13"/>
    </row>
    <row r="35" spans="10:36" s="4" customFormat="1" ht="15.95" customHeight="1">
      <c r="M35" s="60"/>
      <c r="N35" s="60"/>
      <c r="O35" s="60" t="s">
        <v>124</v>
      </c>
      <c r="P35" s="60"/>
      <c r="Q35" s="60"/>
      <c r="R35" s="87"/>
      <c r="S35" s="77"/>
      <c r="T35" s="77"/>
      <c r="U35" s="77"/>
      <c r="V35" s="77"/>
      <c r="W35" s="77"/>
      <c r="X35" s="60"/>
      <c r="Y35" s="13"/>
    </row>
    <row r="36" spans="10:36" s="2" customFormat="1" ht="15.95" customHeight="1">
      <c r="M36" s="49"/>
      <c r="N36" s="49"/>
      <c r="O36" s="60" t="s">
        <v>125</v>
      </c>
      <c r="P36" s="49"/>
      <c r="Q36" s="49"/>
      <c r="R36" s="79"/>
      <c r="S36" s="80"/>
      <c r="T36" s="80"/>
      <c r="U36" s="80"/>
      <c r="V36" s="80"/>
      <c r="W36" s="80"/>
      <c r="X36" s="74"/>
      <c r="Y36" s="10"/>
    </row>
    <row r="37" spans="10:36" s="2" customFormat="1" ht="15.95" customHeight="1">
      <c r="M37" s="49"/>
      <c r="N37" s="49"/>
      <c r="O37" s="60" t="s">
        <v>126</v>
      </c>
      <c r="P37" s="49"/>
      <c r="Q37" s="49"/>
      <c r="R37" s="79"/>
      <c r="S37" s="80"/>
      <c r="T37" s="80"/>
      <c r="U37" s="80"/>
      <c r="V37" s="80"/>
      <c r="W37" s="80"/>
      <c r="X37" s="74"/>
      <c r="Y37" s="10"/>
    </row>
    <row r="38" spans="10:36" s="4" customFormat="1" ht="15.95" customHeight="1">
      <c r="M38" s="60"/>
      <c r="N38" s="60"/>
      <c r="O38" s="60" t="s">
        <v>127</v>
      </c>
      <c r="P38" s="60"/>
      <c r="Q38" s="60"/>
      <c r="R38" s="78"/>
      <c r="S38" s="77"/>
      <c r="T38" s="77"/>
      <c r="U38" s="77"/>
      <c r="V38" s="77"/>
      <c r="W38" s="77"/>
      <c r="X38" s="75"/>
      <c r="Y38" s="13"/>
    </row>
    <row r="39" spans="10:36" s="4" customFormat="1" ht="15.95" customHeight="1">
      <c r="M39" s="13"/>
      <c r="N39" s="13"/>
      <c r="O39" s="60" t="s">
        <v>128</v>
      </c>
      <c r="P39" s="13"/>
      <c r="Q39" s="13"/>
      <c r="R39" s="81"/>
      <c r="S39" s="13"/>
      <c r="T39" s="13"/>
      <c r="U39" s="88"/>
      <c r="V39" s="77"/>
      <c r="W39" s="13"/>
      <c r="X39" s="13"/>
      <c r="Y39" s="13"/>
    </row>
    <row r="40" spans="10:36" s="4" customFormat="1" ht="15.95" customHeight="1">
      <c r="J40" s="84"/>
      <c r="K40" s="84"/>
      <c r="L40" s="84"/>
      <c r="M40" s="85"/>
      <c r="N40" s="86"/>
      <c r="O40" s="60" t="s">
        <v>129</v>
      </c>
      <c r="P40" s="48"/>
      <c r="Q40" s="48"/>
      <c r="R40" s="48"/>
      <c r="S40" s="13"/>
      <c r="T40" s="89"/>
      <c r="U40" s="76"/>
      <c r="V40" s="13"/>
      <c r="W40" s="83"/>
      <c r="X40" s="13"/>
      <c r="Y40" s="13"/>
    </row>
    <row r="41" spans="10:36" s="4" customFormat="1" ht="15.95" customHeight="1">
      <c r="K41" s="171"/>
      <c r="L41" s="171"/>
      <c r="M41" s="171"/>
      <c r="N41" s="171"/>
      <c r="O41" s="60" t="s">
        <v>130</v>
      </c>
      <c r="P41" s="81"/>
      <c r="Q41" s="171"/>
      <c r="R41" s="171"/>
      <c r="S41" s="81"/>
      <c r="T41" s="13"/>
      <c r="U41" s="13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2"/>
    </row>
    <row r="42" spans="10:36" s="4" customFormat="1" ht="15.95" customHeight="1">
      <c r="K42" s="106"/>
      <c r="L42" s="106"/>
      <c r="M42" s="106"/>
      <c r="N42" s="106"/>
      <c r="O42" s="60" t="s">
        <v>131</v>
      </c>
      <c r="P42" s="106"/>
      <c r="Q42" s="106"/>
      <c r="R42" s="106"/>
      <c r="S42" s="45"/>
      <c r="T42" s="13"/>
      <c r="U42" s="13"/>
      <c r="V42" s="106"/>
      <c r="W42" s="106"/>
      <c r="X42" s="106"/>
      <c r="Y42" s="106"/>
      <c r="Z42" s="106"/>
      <c r="AA42" s="106"/>
      <c r="AB42" s="106"/>
      <c r="AC42" s="106"/>
      <c r="AD42" s="106"/>
      <c r="AE42" s="108"/>
      <c r="AF42" s="108"/>
      <c r="AG42" s="108"/>
      <c r="AH42" s="108"/>
      <c r="AI42" s="108"/>
      <c r="AJ42" s="108"/>
    </row>
    <row r="43" spans="10:36" s="4" customFormat="1" ht="15.95" customHeight="1">
      <c r="K43" s="106"/>
      <c r="L43" s="106"/>
      <c r="M43" s="106"/>
      <c r="N43" s="106"/>
      <c r="O43" s="60" t="s">
        <v>132</v>
      </c>
      <c r="P43" s="106"/>
      <c r="Q43" s="106"/>
      <c r="R43" s="106"/>
      <c r="S43" s="45"/>
      <c r="T43" s="13"/>
      <c r="U43" s="13"/>
      <c r="V43" s="106"/>
      <c r="W43" s="106"/>
      <c r="X43" s="106"/>
      <c r="Y43" s="106"/>
      <c r="Z43" s="106"/>
      <c r="AA43" s="106"/>
      <c r="AB43" s="106"/>
      <c r="AC43" s="106"/>
      <c r="AD43" s="106"/>
      <c r="AE43" s="108"/>
      <c r="AF43" s="108"/>
      <c r="AG43" s="108"/>
      <c r="AH43" s="108"/>
      <c r="AI43" s="108"/>
      <c r="AJ43" s="108"/>
    </row>
    <row r="44" spans="10:36" s="4" customFormat="1" ht="15.95" customHeight="1">
      <c r="K44" s="106"/>
      <c r="L44" s="106"/>
      <c r="M44" s="106"/>
      <c r="N44" s="106"/>
      <c r="O44" s="60" t="s">
        <v>133</v>
      </c>
      <c r="P44" s="106"/>
      <c r="Q44" s="106"/>
      <c r="R44" s="106"/>
      <c r="S44" s="45"/>
      <c r="T44" s="13"/>
      <c r="U44" s="13"/>
      <c r="V44" s="109"/>
      <c r="W44" s="109"/>
      <c r="X44" s="109"/>
      <c r="Y44" s="109"/>
      <c r="Z44" s="109"/>
      <c r="AA44" s="109"/>
      <c r="AB44" s="109"/>
      <c r="AC44" s="109"/>
      <c r="AD44" s="109"/>
      <c r="AE44" s="110"/>
      <c r="AF44" s="110"/>
      <c r="AG44" s="110"/>
      <c r="AH44" s="110"/>
      <c r="AI44" s="110"/>
      <c r="AJ44" s="110"/>
    </row>
    <row r="45" spans="10:36" s="4" customFormat="1" ht="15.95" customHeight="1">
      <c r="K45" s="106"/>
      <c r="L45" s="106"/>
      <c r="M45" s="106"/>
      <c r="N45" s="106"/>
      <c r="O45" s="60" t="s">
        <v>134</v>
      </c>
      <c r="P45" s="106"/>
      <c r="Q45" s="106"/>
      <c r="R45" s="106"/>
      <c r="S45" s="45"/>
      <c r="T45" s="13"/>
      <c r="U45" s="13"/>
      <c r="V45" s="106"/>
      <c r="W45" s="106"/>
      <c r="X45" s="106"/>
      <c r="Y45" s="106"/>
      <c r="Z45" s="106"/>
      <c r="AA45" s="106"/>
      <c r="AB45" s="106"/>
      <c r="AC45" s="106"/>
      <c r="AD45" s="106"/>
      <c r="AE45" s="108"/>
      <c r="AF45" s="111"/>
      <c r="AG45" s="111"/>
      <c r="AH45" s="111"/>
      <c r="AI45" s="111"/>
      <c r="AJ45" s="108"/>
    </row>
    <row r="46" spans="10:36" s="4" customFormat="1" ht="15.95" customHeight="1">
      <c r="K46" s="106"/>
      <c r="L46" s="106"/>
      <c r="M46" s="106"/>
      <c r="N46" s="106"/>
      <c r="O46" s="106"/>
      <c r="P46" s="106"/>
      <c r="Q46" s="106"/>
      <c r="R46" s="106"/>
      <c r="S46" s="45"/>
      <c r="T46" s="13"/>
      <c r="U46" s="13"/>
      <c r="V46" s="106"/>
      <c r="W46" s="106"/>
      <c r="X46" s="106"/>
      <c r="Y46" s="106"/>
      <c r="Z46" s="106"/>
      <c r="AA46" s="106"/>
      <c r="AB46" s="106"/>
      <c r="AC46" s="106"/>
      <c r="AD46" s="106"/>
      <c r="AE46" s="108"/>
      <c r="AF46" s="111"/>
      <c r="AG46" s="111"/>
      <c r="AH46" s="111"/>
      <c r="AI46" s="111"/>
      <c r="AJ46" s="108"/>
    </row>
    <row r="47" spans="10:36" s="4" customFormat="1" ht="15.95" customHeight="1">
      <c r="K47" s="106"/>
      <c r="L47" s="106"/>
      <c r="M47" s="106"/>
      <c r="N47" s="106"/>
      <c r="O47" s="106"/>
      <c r="P47" s="106"/>
      <c r="Q47" s="106"/>
      <c r="R47" s="106"/>
      <c r="S47" s="45"/>
      <c r="T47" s="13"/>
      <c r="U47" s="13"/>
      <c r="V47" s="106"/>
      <c r="W47" s="106"/>
      <c r="X47" s="106"/>
      <c r="Y47" s="106"/>
      <c r="Z47" s="106"/>
      <c r="AA47" s="106"/>
      <c r="AB47" s="106"/>
      <c r="AC47" s="106"/>
      <c r="AD47" s="106"/>
      <c r="AE47" s="108"/>
      <c r="AF47" s="108"/>
      <c r="AG47" s="108"/>
      <c r="AH47" s="108"/>
      <c r="AI47" s="108"/>
      <c r="AJ47" s="108"/>
    </row>
    <row r="48" spans="10:36" s="4" customFormat="1" ht="15.95" customHeight="1">
      <c r="K48" s="106"/>
      <c r="L48" s="106"/>
      <c r="M48" s="106"/>
      <c r="N48" s="106"/>
      <c r="O48" s="106"/>
      <c r="P48" s="106"/>
      <c r="Q48" s="106"/>
      <c r="R48" s="106"/>
      <c r="S48" s="45"/>
      <c r="T48" s="13"/>
      <c r="U48" s="13"/>
      <c r="V48" s="13"/>
      <c r="W48" s="13"/>
      <c r="X48" s="13"/>
      <c r="Y48" s="13"/>
      <c r="AJ48" s="112"/>
    </row>
    <row r="49" spans="11:25" s="4" customFormat="1" ht="15.95" customHeight="1">
      <c r="K49" s="106"/>
      <c r="L49" s="106"/>
      <c r="M49" s="106"/>
      <c r="N49" s="106"/>
      <c r="O49" s="106"/>
      <c r="P49" s="106"/>
      <c r="Q49" s="106"/>
      <c r="R49" s="106"/>
      <c r="S49" s="45"/>
      <c r="V49" s="13"/>
      <c r="W49" s="13"/>
      <c r="X49" s="13"/>
      <c r="Y49" s="13"/>
    </row>
    <row r="50" spans="11:25" s="4" customFormat="1" ht="15.95" customHeight="1">
      <c r="K50" s="106"/>
      <c r="L50" s="106"/>
      <c r="M50" s="106"/>
      <c r="N50" s="106"/>
      <c r="O50" s="106"/>
      <c r="P50" s="106"/>
      <c r="Q50" s="106"/>
      <c r="R50" s="106"/>
      <c r="S50" s="45"/>
      <c r="V50" s="13"/>
      <c r="W50" s="13"/>
      <c r="X50" s="13"/>
      <c r="Y50" s="13"/>
    </row>
    <row r="51" spans="11:25" s="4" customFormat="1" ht="15.95" customHeight="1">
      <c r="K51" s="106"/>
      <c r="L51" s="106"/>
      <c r="M51" s="106"/>
      <c r="N51" s="106"/>
      <c r="O51" s="106"/>
      <c r="P51" s="106"/>
      <c r="Q51" s="106"/>
      <c r="R51" s="106"/>
      <c r="S51" s="45"/>
    </row>
    <row r="52" spans="11:25" s="4" customFormat="1" ht="15.95" customHeight="1">
      <c r="M52" s="13"/>
      <c r="N52" s="13"/>
      <c r="O52" s="48"/>
      <c r="P52" s="48"/>
      <c r="Q52" s="48"/>
      <c r="R52" s="48"/>
      <c r="S52" s="98"/>
    </row>
    <row r="53" spans="11:25" s="4" customFormat="1" ht="15.95" customHeight="1">
      <c r="M53" s="13"/>
      <c r="N53" s="13"/>
      <c r="O53" s="48"/>
      <c r="P53" s="48"/>
      <c r="Q53" s="48"/>
      <c r="R53" s="48"/>
      <c r="S53" s="13"/>
    </row>
    <row r="54" spans="11:25" s="4" customFormat="1" ht="15.95" customHeight="1">
      <c r="O54" s="43"/>
      <c r="P54" s="43"/>
      <c r="Q54" s="43"/>
      <c r="R54" s="43"/>
    </row>
    <row r="55" spans="11:25" s="4" customFormat="1" ht="15.95" customHeight="1">
      <c r="K55" s="81"/>
      <c r="L55" s="81"/>
      <c r="M55" s="81"/>
      <c r="N55" s="81"/>
      <c r="O55" s="81"/>
      <c r="P55" s="82"/>
      <c r="Q55" s="82"/>
      <c r="R55" s="43"/>
    </row>
    <row r="56" spans="11:25" s="4" customFormat="1" ht="15.95" customHeight="1">
      <c r="K56" s="103"/>
      <c r="L56" s="104"/>
      <c r="M56" s="81"/>
      <c r="N56" s="81"/>
      <c r="O56" s="81"/>
      <c r="P56" s="82"/>
      <c r="Q56" s="82"/>
      <c r="R56" s="43"/>
    </row>
    <row r="57" spans="11:25" s="4" customFormat="1" ht="15.95" customHeight="1">
      <c r="K57" s="81"/>
      <c r="L57" s="81"/>
      <c r="M57" s="81"/>
      <c r="N57" s="81"/>
      <c r="O57" s="81"/>
      <c r="P57" s="82"/>
      <c r="Q57" s="82"/>
      <c r="R57" s="43"/>
    </row>
    <row r="58" spans="11:25" s="4" customFormat="1" ht="15.95" customHeight="1">
      <c r="K58" s="81"/>
      <c r="L58" s="81"/>
      <c r="M58" s="81"/>
      <c r="N58" s="81"/>
      <c r="O58" s="81"/>
      <c r="P58" s="82"/>
      <c r="Q58" s="82"/>
      <c r="R58" s="44"/>
      <c r="U58" s="35"/>
    </row>
    <row r="59" spans="11:25" s="4" customFormat="1" ht="15.95" customHeight="1">
      <c r="K59" s="81"/>
      <c r="L59" s="81"/>
      <c r="M59" s="81"/>
      <c r="N59" s="81"/>
      <c r="O59" s="81"/>
      <c r="P59" s="82"/>
      <c r="Q59" s="82"/>
      <c r="R59" s="44"/>
    </row>
    <row r="60" spans="11:25" s="4" customFormat="1" ht="15.95" customHeight="1">
      <c r="K60" s="81"/>
      <c r="L60" s="81"/>
      <c r="M60" s="81"/>
      <c r="N60" s="81"/>
      <c r="O60" s="81"/>
      <c r="P60" s="82"/>
      <c r="Q60" s="82"/>
      <c r="R60" s="44"/>
    </row>
    <row r="61" spans="11:25" s="4" customFormat="1" ht="15.95" customHeight="1">
      <c r="K61" s="81"/>
      <c r="L61" s="81"/>
      <c r="M61" s="81"/>
      <c r="N61" s="81"/>
      <c r="O61" s="81"/>
      <c r="P61" s="82"/>
      <c r="Q61" s="82"/>
      <c r="R61" s="44"/>
    </row>
    <row r="62" spans="11:25" s="4" customFormat="1" ht="15.95" customHeight="1">
      <c r="K62" s="81"/>
      <c r="L62" s="81"/>
      <c r="M62" s="81"/>
      <c r="N62" s="81"/>
      <c r="O62" s="81"/>
      <c r="P62" s="82"/>
      <c r="Q62" s="82"/>
      <c r="R62" s="44"/>
    </row>
    <row r="63" spans="11:25" s="4" customFormat="1" ht="15.95" customHeight="1">
      <c r="K63" s="81"/>
      <c r="L63" s="81"/>
      <c r="M63" s="81"/>
      <c r="N63" s="81"/>
      <c r="O63" s="81"/>
      <c r="P63" s="82"/>
      <c r="Q63" s="82"/>
      <c r="R63" s="6"/>
    </row>
    <row r="64" spans="11:25" s="4" customFormat="1" ht="15.95" customHeight="1">
      <c r="K64" s="81"/>
      <c r="L64" s="81"/>
      <c r="M64" s="81"/>
      <c r="N64" s="81"/>
      <c r="O64" s="81"/>
      <c r="P64" s="82"/>
      <c r="Q64" s="82"/>
    </row>
    <row r="65" spans="11:17" s="4" customFormat="1" ht="15.95" customHeight="1">
      <c r="K65" s="81"/>
      <c r="L65" s="81"/>
      <c r="M65" s="81"/>
      <c r="N65" s="81"/>
      <c r="O65" s="81"/>
      <c r="P65" s="82"/>
      <c r="Q65" s="82"/>
    </row>
    <row r="66" spans="11:17" s="4" customFormat="1" ht="15.95" customHeight="1">
      <c r="K66" s="81"/>
      <c r="L66" s="81"/>
      <c r="M66" s="81"/>
      <c r="N66" s="81"/>
      <c r="O66" s="81"/>
      <c r="P66" s="82"/>
      <c r="Q66" s="82"/>
    </row>
    <row r="67" spans="11:17" s="4" customFormat="1" ht="15.95" customHeight="1">
      <c r="K67" s="81"/>
      <c r="L67" s="81"/>
      <c r="M67" s="81"/>
      <c r="N67" s="81"/>
      <c r="O67" s="81"/>
      <c r="P67" s="82"/>
      <c r="Q67" s="82"/>
    </row>
    <row r="68" spans="11:17" s="4" customFormat="1" ht="15.95" customHeight="1">
      <c r="K68" s="81"/>
      <c r="L68" s="81"/>
      <c r="M68" s="81"/>
      <c r="N68" s="105"/>
      <c r="O68" s="81"/>
      <c r="P68" s="82"/>
      <c r="Q68" s="82"/>
    </row>
    <row r="69" spans="11:17" s="4" customFormat="1" ht="15.95" customHeight="1">
      <c r="K69" s="82"/>
      <c r="L69" s="82"/>
      <c r="M69" s="82"/>
      <c r="N69" s="82"/>
      <c r="O69" s="82"/>
      <c r="P69" s="82"/>
      <c r="Q69" s="82"/>
    </row>
    <row r="70" spans="11:17" s="4" customFormat="1" ht="15.95" customHeight="1">
      <c r="K70" s="82"/>
      <c r="L70" s="82"/>
      <c r="M70" s="82"/>
      <c r="N70" s="82"/>
      <c r="O70" s="82"/>
      <c r="P70" s="82"/>
      <c r="Q70" s="82"/>
    </row>
    <row r="71" spans="11:17" s="4" customFormat="1" ht="15.95" customHeight="1">
      <c r="K71" s="82"/>
    </row>
    <row r="72" spans="11:17" s="4" customFormat="1" ht="15.95" customHeight="1">
      <c r="N72" s="107"/>
    </row>
    <row r="73" spans="11:17" s="4" customFormat="1" ht="15.95" customHeight="1"/>
    <row r="74" spans="11:17" s="4" customFormat="1" ht="15.95" customHeight="1"/>
    <row r="75" spans="11:17" s="4" customFormat="1" ht="15.95" customHeight="1"/>
    <row r="76" spans="11:17" s="4" customFormat="1" ht="15.95" customHeight="1"/>
    <row r="77" spans="11:17" s="4" customFormat="1" ht="15.95" customHeight="1"/>
    <row r="78" spans="11:17" s="4" customFormat="1" ht="15.95" customHeight="1"/>
    <row r="79" spans="11:17" s="4" customFormat="1" ht="15.95" customHeight="1"/>
    <row r="80" spans="11:17" s="4" customFormat="1" ht="15.95" customHeight="1"/>
    <row r="81" s="4" customFormat="1" ht="15.95" customHeight="1"/>
    <row r="82" s="4" customFormat="1" ht="15.95" customHeight="1"/>
    <row r="83" s="4" customFormat="1" ht="15.95" customHeight="1"/>
    <row r="84" s="4" customFormat="1" ht="15.95" customHeight="1"/>
    <row r="85" s="4" customFormat="1" ht="15.95" customHeight="1"/>
    <row r="86" s="4" customFormat="1" ht="15.95" customHeight="1"/>
    <row r="87" s="4" customFormat="1" ht="15.95" customHeight="1"/>
    <row r="88" s="4" customFormat="1" ht="15.95" customHeight="1"/>
    <row r="89" s="4" customFormat="1" ht="15.95" customHeight="1"/>
    <row r="90" s="4" customFormat="1" ht="15.95" customHeight="1"/>
    <row r="91" s="4" customFormat="1" ht="15.95" customHeight="1"/>
    <row r="92" s="4" customFormat="1" ht="15.95" customHeight="1"/>
    <row r="93" s="4" customFormat="1" ht="15.95" customHeight="1"/>
    <row r="94" s="4" customFormat="1" ht="15.95" customHeight="1"/>
    <row r="95" s="4" customFormat="1" ht="15.95" customHeight="1"/>
    <row r="96" s="4" customFormat="1" ht="15.95" customHeight="1"/>
    <row r="97" s="4" customFormat="1" ht="15.95" customHeight="1"/>
    <row r="98" s="4" customFormat="1" ht="15.95" customHeight="1"/>
    <row r="99" s="4" customFormat="1" ht="15.95" customHeight="1"/>
    <row r="100" s="4" customFormat="1" ht="15.95" customHeight="1"/>
    <row r="101" s="4" customFormat="1" ht="15.95" customHeight="1"/>
    <row r="102" s="4" customFormat="1" ht="15.95" customHeight="1"/>
    <row r="103" s="4" customFormat="1" ht="15.95" customHeight="1"/>
    <row r="104" s="4" customFormat="1" ht="15.95" customHeight="1"/>
    <row r="105" s="4" customFormat="1" ht="15.95" customHeight="1"/>
    <row r="106" s="4" customFormat="1" ht="15.95" customHeight="1"/>
    <row r="107" s="4" customFormat="1" ht="15.95" customHeight="1"/>
    <row r="108" s="4" customFormat="1" ht="15.95" customHeight="1"/>
    <row r="109" s="4" customFormat="1" ht="15.95" customHeight="1"/>
    <row r="110" s="4" customFormat="1" ht="15.95" customHeight="1"/>
    <row r="111" s="4" customFormat="1" ht="15.95" customHeight="1"/>
    <row r="112" s="4" customFormat="1" ht="15.95" customHeight="1"/>
    <row r="113" spans="10:36" s="4" customFormat="1" ht="15.95" customHeight="1"/>
    <row r="114" spans="10:36" s="4" customFormat="1" ht="15.95" customHeight="1"/>
    <row r="115" spans="10:36" s="4" customFormat="1" ht="15.95" customHeight="1"/>
    <row r="116" spans="10:36" s="4" customFormat="1" ht="15.95" customHeight="1"/>
    <row r="117" spans="10:36" s="4" customFormat="1" ht="15.95" customHeight="1"/>
    <row r="118" spans="10:36" s="4" customFormat="1" ht="15.95" customHeight="1"/>
    <row r="119" spans="10:36" s="4" customFormat="1" ht="15.95" customHeight="1"/>
    <row r="120" spans="10:36" s="4" customFormat="1" ht="15.95" customHeight="1">
      <c r="J120" s="13"/>
    </row>
    <row r="121" spans="10:36" s="4" customFormat="1" ht="15.95" customHeight="1">
      <c r="J121" s="13"/>
    </row>
    <row r="122" spans="10:36" s="4" customFormat="1" ht="15.95" customHeight="1">
      <c r="J122" s="13"/>
    </row>
    <row r="123" spans="10:36" s="4" customFormat="1" ht="15.95" customHeight="1">
      <c r="J123" s="13"/>
    </row>
    <row r="124" spans="10:36" ht="15.95" customHeight="1">
      <c r="K124" s="4"/>
      <c r="L124" s="4"/>
      <c r="M124" s="4"/>
      <c r="N124" s="4"/>
      <c r="O124" s="4"/>
      <c r="P124" s="4"/>
      <c r="Q124" s="4"/>
      <c r="R124" s="4"/>
      <c r="S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</row>
    <row r="125" spans="10:36" ht="15.95" customHeight="1">
      <c r="K125" s="4"/>
      <c r="L125" s="4"/>
      <c r="M125" s="4"/>
      <c r="N125" s="4"/>
      <c r="O125" s="4"/>
      <c r="P125" s="4"/>
      <c r="Q125" s="4"/>
      <c r="R125" s="4"/>
      <c r="S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</row>
    <row r="126" spans="10:36" ht="15.95" customHeight="1">
      <c r="K126" s="4"/>
      <c r="L126" s="4"/>
      <c r="M126" s="4"/>
      <c r="N126" s="4"/>
      <c r="O126" s="4"/>
      <c r="P126" s="4"/>
      <c r="Q126" s="4"/>
      <c r="R126" s="4"/>
      <c r="S126" s="4"/>
    </row>
    <row r="127" spans="10:36" ht="15.95" customHeight="1">
      <c r="K127" s="4"/>
      <c r="L127" s="4"/>
      <c r="M127" s="4"/>
      <c r="N127" s="4"/>
      <c r="O127" s="4"/>
      <c r="P127" s="4"/>
      <c r="Q127" s="4"/>
      <c r="R127" s="4"/>
      <c r="S127" s="4"/>
    </row>
    <row r="128" spans="10:36" ht="15.95" customHeight="1"/>
    <row r="129" ht="15.95" customHeight="1"/>
  </sheetData>
  <mergeCells count="20">
    <mergeCell ref="A20:J20"/>
    <mergeCell ref="K41:L41"/>
    <mergeCell ref="M41:N41"/>
    <mergeCell ref="Q41:R41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39370078740157483" header="0.31496062992125984" footer="0.31496062992125984"/>
  <pageSetup paperSize="9" scale="32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29"/>
  <sheetViews>
    <sheetView showGridLines="0" view="pageBreakPreview" zoomScale="80" zoomScaleNormal="100" zoomScaleSheetLayoutView="80" workbookViewId="0">
      <selection activeCell="A7" sqref="A7:J7"/>
    </sheetView>
  </sheetViews>
  <sheetFormatPr defaultRowHeight="25.5" customHeight="1"/>
  <cols>
    <col min="1" max="1" width="17.7109375" style="13" customWidth="1"/>
    <col min="2" max="2" width="35.7109375" style="13" customWidth="1"/>
    <col min="3" max="4" width="15.7109375" style="13" customWidth="1"/>
    <col min="5" max="6" width="55.7109375" style="13" customWidth="1"/>
    <col min="7" max="8" width="8.7109375" style="13" customWidth="1"/>
    <col min="9" max="9" width="35.7109375" style="13" customWidth="1"/>
    <col min="10" max="10" width="8.7109375" style="13" customWidth="1"/>
    <col min="11" max="11" width="14.7109375" style="13" bestFit="1" customWidth="1"/>
    <col min="12" max="12" width="11.28515625" style="13" bestFit="1" customWidth="1"/>
    <col min="13" max="13" width="12.42578125" style="13" bestFit="1" customWidth="1"/>
    <col min="14" max="14" width="14.85546875" style="13" bestFit="1" customWidth="1"/>
    <col min="15" max="15" width="15.42578125" style="13" bestFit="1" customWidth="1"/>
    <col min="16" max="19" width="17.28515625" style="13" customWidth="1"/>
    <col min="20" max="20" width="8.7109375" style="13" customWidth="1"/>
    <col min="21" max="21" width="17.28515625" style="13" customWidth="1"/>
    <col min="22" max="22" width="8.7109375" style="13" customWidth="1"/>
    <col min="23" max="23" width="17.28515625" style="13" customWidth="1"/>
    <col min="24" max="24" width="8.7109375" style="13" customWidth="1"/>
    <col min="25" max="30" width="9.140625" style="13"/>
    <col min="31" max="31" width="9.85546875" style="13" bestFit="1" customWidth="1"/>
    <col min="32" max="32" width="12.28515625" style="13" customWidth="1"/>
    <col min="33" max="33" width="9.28515625" style="13" bestFit="1" customWidth="1"/>
    <col min="34" max="35" width="11.7109375" style="13" bestFit="1" customWidth="1"/>
    <col min="36" max="36" width="12.42578125" style="13" bestFit="1" customWidth="1"/>
    <col min="37" max="16384" width="9.140625" style="13"/>
  </cols>
  <sheetData>
    <row r="1" spans="1:24" ht="12.75">
      <c r="A1" s="9" t="s">
        <v>36</v>
      </c>
      <c r="B1" s="9"/>
      <c r="C1" s="9"/>
      <c r="D1" s="9"/>
      <c r="E1" s="10"/>
      <c r="F1" s="10"/>
      <c r="G1" s="10"/>
      <c r="H1" s="11"/>
      <c r="I1" s="11"/>
      <c r="J1" s="11"/>
      <c r="K1" s="10"/>
      <c r="L1" s="10"/>
      <c r="M1" s="10"/>
      <c r="N1" s="10"/>
      <c r="O1" s="10"/>
      <c r="P1" s="10"/>
      <c r="Q1" s="10"/>
      <c r="R1" s="10"/>
      <c r="S1" s="10"/>
      <c r="T1" s="10"/>
      <c r="U1" s="12"/>
      <c r="V1" s="10"/>
      <c r="W1" s="12"/>
      <c r="X1" s="10"/>
    </row>
    <row r="2" spans="1:24" ht="12.75">
      <c r="A2" s="9" t="s">
        <v>37</v>
      </c>
      <c r="B2" s="9" t="s">
        <v>71</v>
      </c>
      <c r="C2" s="9"/>
      <c r="D2" s="9"/>
      <c r="E2" s="10"/>
      <c r="F2" s="10"/>
      <c r="G2" s="10"/>
      <c r="H2" s="11"/>
      <c r="I2" s="11"/>
      <c r="J2" s="11"/>
      <c r="K2" s="10"/>
      <c r="L2" s="10"/>
      <c r="M2" s="10"/>
      <c r="N2" s="10"/>
      <c r="O2" s="10"/>
      <c r="P2" s="10"/>
      <c r="Q2" s="10"/>
      <c r="R2" s="10"/>
      <c r="S2" s="10"/>
      <c r="T2" s="10"/>
      <c r="U2" s="12"/>
      <c r="V2" s="10"/>
      <c r="W2" s="12"/>
      <c r="X2" s="10"/>
    </row>
    <row r="3" spans="1:24" ht="12.75">
      <c r="A3" s="9" t="s">
        <v>38</v>
      </c>
      <c r="B3" s="14" t="s">
        <v>72</v>
      </c>
      <c r="C3" s="14"/>
      <c r="D3" s="14"/>
      <c r="E3" s="10"/>
      <c r="F3" s="10"/>
      <c r="G3" s="10"/>
      <c r="H3" s="11"/>
      <c r="I3" s="11"/>
      <c r="J3" s="11"/>
      <c r="K3" s="10"/>
      <c r="L3" s="10"/>
      <c r="M3" s="10"/>
      <c r="N3" s="10"/>
      <c r="O3" s="10"/>
      <c r="P3" s="10"/>
      <c r="Q3" s="10"/>
      <c r="R3" s="10"/>
      <c r="S3" s="10"/>
      <c r="T3" s="10"/>
      <c r="U3" s="12"/>
      <c r="V3" s="10"/>
      <c r="W3" s="12"/>
      <c r="X3" s="10"/>
    </row>
    <row r="4" spans="1:24" ht="12.75">
      <c r="A4" s="13" t="s">
        <v>39</v>
      </c>
      <c r="B4" s="15">
        <v>45474</v>
      </c>
      <c r="C4" s="16"/>
      <c r="E4" s="10"/>
      <c r="F4" s="10"/>
      <c r="G4" s="10"/>
      <c r="H4" s="11"/>
      <c r="I4" s="11"/>
      <c r="J4" s="11"/>
      <c r="K4" s="10"/>
      <c r="L4" s="10"/>
      <c r="M4" s="10"/>
      <c r="N4" s="10"/>
      <c r="O4" s="10"/>
      <c r="P4" s="10"/>
      <c r="Q4" s="10"/>
      <c r="R4" s="10"/>
      <c r="S4" s="10"/>
      <c r="T4" s="10"/>
      <c r="U4" s="12"/>
      <c r="V4" s="10"/>
      <c r="W4" s="12"/>
      <c r="X4" s="10"/>
    </row>
    <row r="5" spans="1:24" ht="12.75">
      <c r="A5" s="178" t="s">
        <v>40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</row>
    <row r="6" spans="1:24" ht="13.5" thickBot="1">
      <c r="A6" s="10"/>
      <c r="B6" s="10"/>
      <c r="C6" s="10"/>
      <c r="D6" s="10"/>
      <c r="E6" s="10"/>
      <c r="F6" s="10"/>
      <c r="G6" s="10"/>
      <c r="H6" s="11"/>
      <c r="I6" s="11"/>
      <c r="J6" s="11"/>
      <c r="K6" s="10"/>
      <c r="L6" s="10"/>
      <c r="M6" s="10"/>
      <c r="N6" s="10"/>
      <c r="O6" s="10"/>
      <c r="P6" s="10"/>
      <c r="Q6" s="10"/>
      <c r="R6" s="10"/>
      <c r="S6" s="10"/>
      <c r="T6" s="10"/>
      <c r="U6" s="12"/>
      <c r="V6" s="10"/>
      <c r="W6" s="12"/>
      <c r="X6" s="10"/>
    </row>
    <row r="7" spans="1:24" ht="28.5" customHeight="1" thickBot="1">
      <c r="A7" s="179" t="s">
        <v>41</v>
      </c>
      <c r="B7" s="180"/>
      <c r="C7" s="180"/>
      <c r="D7" s="180"/>
      <c r="E7" s="180"/>
      <c r="F7" s="180"/>
      <c r="G7" s="180"/>
      <c r="H7" s="180"/>
      <c r="I7" s="180"/>
      <c r="J7" s="181"/>
      <c r="K7" s="182" t="s">
        <v>3</v>
      </c>
      <c r="L7" s="168" t="s">
        <v>42</v>
      </c>
      <c r="M7" s="170"/>
      <c r="N7" s="182" t="s">
        <v>43</v>
      </c>
      <c r="O7" s="182" t="s">
        <v>44</v>
      </c>
      <c r="P7" s="179" t="s">
        <v>45</v>
      </c>
      <c r="Q7" s="181"/>
      <c r="R7" s="182" t="s">
        <v>6</v>
      </c>
      <c r="S7" s="179" t="s">
        <v>46</v>
      </c>
      <c r="T7" s="180"/>
      <c r="U7" s="180"/>
      <c r="V7" s="180"/>
      <c r="W7" s="180"/>
      <c r="X7" s="181"/>
    </row>
    <row r="8" spans="1:24" ht="28.5" customHeight="1">
      <c r="A8" s="174" t="s">
        <v>14</v>
      </c>
      <c r="B8" s="175"/>
      <c r="C8" s="172" t="s">
        <v>47</v>
      </c>
      <c r="D8" s="172" t="s">
        <v>48</v>
      </c>
      <c r="E8" s="174" t="s">
        <v>49</v>
      </c>
      <c r="F8" s="175"/>
      <c r="G8" s="172" t="s">
        <v>0</v>
      </c>
      <c r="H8" s="176" t="s">
        <v>2</v>
      </c>
      <c r="I8" s="177"/>
      <c r="J8" s="172" t="s">
        <v>1</v>
      </c>
      <c r="K8" s="183"/>
      <c r="L8" s="156" t="s">
        <v>50</v>
      </c>
      <c r="M8" s="156" t="s">
        <v>51</v>
      </c>
      <c r="N8" s="183"/>
      <c r="O8" s="183"/>
      <c r="P8" s="17" t="s">
        <v>4</v>
      </c>
      <c r="Q8" s="17" t="s">
        <v>5</v>
      </c>
      <c r="R8" s="183"/>
      <c r="S8" s="157" t="s">
        <v>7</v>
      </c>
      <c r="T8" s="18" t="s">
        <v>8</v>
      </c>
      <c r="U8" s="157" t="s">
        <v>9</v>
      </c>
      <c r="V8" s="19" t="s">
        <v>8</v>
      </c>
      <c r="W8" s="20" t="s">
        <v>10</v>
      </c>
      <c r="X8" s="19" t="s">
        <v>8</v>
      </c>
    </row>
    <row r="9" spans="1:24" ht="28.5" customHeight="1" thickBot="1">
      <c r="A9" s="158" t="s">
        <v>52</v>
      </c>
      <c r="B9" s="158" t="s">
        <v>53</v>
      </c>
      <c r="C9" s="173"/>
      <c r="D9" s="173"/>
      <c r="E9" s="21" t="s">
        <v>54</v>
      </c>
      <c r="F9" s="21" t="s">
        <v>55</v>
      </c>
      <c r="G9" s="173"/>
      <c r="H9" s="21" t="s">
        <v>52</v>
      </c>
      <c r="I9" s="21" t="s">
        <v>53</v>
      </c>
      <c r="J9" s="173"/>
      <c r="K9" s="158" t="s">
        <v>56</v>
      </c>
      <c r="L9" s="21" t="s">
        <v>57</v>
      </c>
      <c r="M9" s="21" t="s">
        <v>58</v>
      </c>
      <c r="N9" s="21" t="s">
        <v>59</v>
      </c>
      <c r="O9" s="21" t="s">
        <v>60</v>
      </c>
      <c r="P9" s="21" t="s">
        <v>11</v>
      </c>
      <c r="Q9" s="21" t="s">
        <v>61</v>
      </c>
      <c r="R9" s="158" t="s">
        <v>62</v>
      </c>
      <c r="S9" s="22" t="s">
        <v>63</v>
      </c>
      <c r="T9" s="23" t="s">
        <v>64</v>
      </c>
      <c r="U9" s="22" t="s">
        <v>65</v>
      </c>
      <c r="V9" s="23" t="s">
        <v>66</v>
      </c>
      <c r="W9" s="24" t="s">
        <v>67</v>
      </c>
      <c r="X9" s="23" t="s">
        <v>68</v>
      </c>
    </row>
    <row r="10" spans="1:24" s="30" customFormat="1" ht="28.5" customHeight="1">
      <c r="A10" s="25" t="str">
        <f>'Access-Jul'!A10</f>
        <v>33904</v>
      </c>
      <c r="B10" s="25" t="str">
        <f>'Access-Jul'!B10</f>
        <v>FUNDO DO REGIME GERAL DA PREVIDENCIA SOCIAL</v>
      </c>
      <c r="C10" s="25" t="str">
        <f>CONCATENATE('Access-Jul'!C10,".",'Access-Jul'!D10)</f>
        <v>28.846</v>
      </c>
      <c r="D10" s="25" t="str">
        <f>CONCATENATE('Access-Jul'!E10,".",'Access-Jul'!G10)</f>
        <v>0901.0625</v>
      </c>
      <c r="E10" s="26" t="str">
        <f>'Access-Jul'!F10</f>
        <v>OPERACOES ESPECIAIS: CUMPRIMENTO DE SENTENCAS JUDICIAIS</v>
      </c>
      <c r="F10" s="27" t="str">
        <f>'Access-Jul'!H10</f>
        <v>SENTENCAS JUDICIAIS TRANSITADAS EM JULGADO DE PEQUENO VALOR</v>
      </c>
      <c r="G10" s="25" t="str">
        <f>'Access-Jul'!I10</f>
        <v>2</v>
      </c>
      <c r="H10" s="25" t="str">
        <f>'Access-Jul'!J10</f>
        <v>1001</v>
      </c>
      <c r="I10" s="26" t="str">
        <f>'Access-Jul'!K10</f>
        <v>RECURSOS LIVRES DA SEGURIDADE SOCIAL</v>
      </c>
      <c r="J10" s="25" t="str">
        <f>'Access-Jul'!L10</f>
        <v>3</v>
      </c>
      <c r="K10" s="28"/>
      <c r="L10" s="28"/>
      <c r="M10" s="28"/>
      <c r="N10" s="29">
        <f t="shared" ref="N10:N19" si="0">K10+L10-M10</f>
        <v>0</v>
      </c>
      <c r="O10" s="28">
        <v>0</v>
      </c>
      <c r="P10" s="36">
        <f>IF('Access-Jul'!N10=0,'Access-Jul'!M10,0)</f>
        <v>1498986200</v>
      </c>
      <c r="Q10" s="36">
        <f>IF('Access-Jul'!N10&gt;0,'Access-Jul'!N10-('Access-Jul'!N10-'Access-Jul'!M10),0)</f>
        <v>0</v>
      </c>
      <c r="R10" s="36">
        <f>N10-O10+P10+Q10</f>
        <v>1498986200</v>
      </c>
      <c r="S10" s="36">
        <f>'Access-Jul'!O10</f>
        <v>1498290889.04</v>
      </c>
      <c r="T10" s="37">
        <f t="shared" ref="T10:T20" si="1">IF(R10&gt;0,S10/R10,0)</f>
        <v>0.99953614585644612</v>
      </c>
      <c r="U10" s="36">
        <f>'Access-Jul'!P10</f>
        <v>1498290889.04</v>
      </c>
      <c r="V10" s="37">
        <f t="shared" ref="V10:V20" si="2">IF(R10&gt;0,U10/R10,0)</f>
        <v>0.99953614585644612</v>
      </c>
      <c r="W10" s="36">
        <f>'Access-Jul'!Q10</f>
        <v>1498290889.04</v>
      </c>
      <c r="X10" s="37">
        <f t="shared" ref="X10:X20" si="3">IF(R10&gt;0,W10/R10,0)</f>
        <v>0.99953614585644612</v>
      </c>
    </row>
    <row r="11" spans="1:24" s="30" customFormat="1" ht="28.5" customHeight="1">
      <c r="A11" s="25" t="str">
        <f>'Access-Jul'!A11</f>
        <v>40901</v>
      </c>
      <c r="B11" s="25" t="str">
        <f>'Access-Jul'!B11</f>
        <v>FUNDO DE AMPARO AO TRABALHADOR - FAT</v>
      </c>
      <c r="C11" s="25" t="str">
        <f>CONCATENATE('Access-Jul'!C11,".",'Access-Jul'!D11)</f>
        <v>28.846</v>
      </c>
      <c r="D11" s="25" t="str">
        <f>CONCATENATE('Access-Jul'!E11,".",'Access-Jul'!G11)</f>
        <v>0901.0625</v>
      </c>
      <c r="E11" s="26" t="str">
        <f>'Access-Jul'!F11</f>
        <v>OPERACOES ESPECIAIS: CUMPRIMENTO DE SENTENCAS JUDICIAIS</v>
      </c>
      <c r="F11" s="27" t="str">
        <f>'Access-Jul'!H11</f>
        <v>SENTENCAS JUDICIAIS TRANSITADAS EM JULGADO DE PEQUENO VALOR</v>
      </c>
      <c r="G11" s="25" t="str">
        <f>'Access-Jul'!I11</f>
        <v>2</v>
      </c>
      <c r="H11" s="25" t="str">
        <f>'Access-Jul'!J11</f>
        <v>1049</v>
      </c>
      <c r="I11" s="26" t="str">
        <f>'Access-Jul'!K11</f>
        <v>REC.PROP.UO PARA APLIC. EM SEGURIDADE SOCIAL</v>
      </c>
      <c r="J11" s="25" t="str">
        <f>'Access-Jul'!L11</f>
        <v>3</v>
      </c>
      <c r="K11" s="28"/>
      <c r="L11" s="28"/>
      <c r="M11" s="28"/>
      <c r="N11" s="29">
        <f t="shared" si="0"/>
        <v>0</v>
      </c>
      <c r="O11" s="28">
        <v>0</v>
      </c>
      <c r="P11" s="36">
        <f>IF('Access-Jul'!N11=0,'Access-Jul'!M11,0)</f>
        <v>263242</v>
      </c>
      <c r="Q11" s="36">
        <f>IF('Access-Jul'!N11&gt;0,'Access-Jul'!N11-('Access-Jul'!N11-'Access-Jul'!M11),0)</f>
        <v>0</v>
      </c>
      <c r="R11" s="36">
        <f t="shared" ref="R11:R19" si="4">N11-O11+P11+Q11</f>
        <v>263242</v>
      </c>
      <c r="S11" s="36">
        <f>'Access-Jul'!O11</f>
        <v>263238.65999999997</v>
      </c>
      <c r="T11" s="37">
        <f t="shared" si="1"/>
        <v>0.99998731205506708</v>
      </c>
      <c r="U11" s="36">
        <f>'Access-Jul'!P11</f>
        <v>263238.65999999997</v>
      </c>
      <c r="V11" s="37">
        <f t="shared" si="2"/>
        <v>0.99998731205506708</v>
      </c>
      <c r="W11" s="36">
        <f>'Access-Jul'!Q11</f>
        <v>263238.65999999997</v>
      </c>
      <c r="X11" s="37">
        <f t="shared" si="3"/>
        <v>0.99998731205506708</v>
      </c>
    </row>
    <row r="12" spans="1:24" s="30" customFormat="1" ht="28.5" customHeight="1">
      <c r="A12" s="25" t="str">
        <f>'Access-Jul'!A12</f>
        <v>55901</v>
      </c>
      <c r="B12" s="25" t="str">
        <f>'Access-Jul'!B12</f>
        <v>FUNDO NACIONAL DE ASSISTENCIA SOCIAL</v>
      </c>
      <c r="C12" s="25" t="str">
        <f>CONCATENATE('Access-Jul'!C12,".",'Access-Jul'!D12)</f>
        <v>28.846</v>
      </c>
      <c r="D12" s="25" t="str">
        <f>CONCATENATE('Access-Jul'!E12,".",'Access-Jul'!G12)</f>
        <v>0901.0625</v>
      </c>
      <c r="E12" s="26" t="str">
        <f>'Access-Jul'!F12</f>
        <v>OPERACOES ESPECIAIS: CUMPRIMENTO DE SENTENCAS JUDICIAIS</v>
      </c>
      <c r="F12" s="27" t="str">
        <f>'Access-Jul'!H12</f>
        <v>SENTENCAS JUDICIAIS TRANSITADAS EM JULGADO DE PEQUENO VALOR</v>
      </c>
      <c r="G12" s="25" t="str">
        <f>'Access-Jul'!I12</f>
        <v>2</v>
      </c>
      <c r="H12" s="25" t="str">
        <f>'Access-Jul'!J12</f>
        <v>1001</v>
      </c>
      <c r="I12" s="26" t="str">
        <f>'Access-Jul'!K12</f>
        <v>RECURSOS LIVRES DA SEGURIDADE SOCIAL</v>
      </c>
      <c r="J12" s="25" t="str">
        <f>'Access-Jul'!L12</f>
        <v>3</v>
      </c>
      <c r="K12" s="28"/>
      <c r="L12" s="28"/>
      <c r="M12" s="28"/>
      <c r="N12" s="29">
        <f t="shared" si="0"/>
        <v>0</v>
      </c>
      <c r="O12" s="28">
        <v>0</v>
      </c>
      <c r="P12" s="36">
        <f>IF('Access-Jul'!N12=0,'Access-Jul'!M12,0)</f>
        <v>248631542</v>
      </c>
      <c r="Q12" s="36">
        <f>IF('Access-Jul'!N12&gt;0,'Access-Jul'!N12-('Access-Jul'!N12-'Access-Jul'!M12),0)</f>
        <v>0</v>
      </c>
      <c r="R12" s="36">
        <f t="shared" si="4"/>
        <v>248631542</v>
      </c>
      <c r="S12" s="36">
        <f>'Access-Jul'!O12</f>
        <v>248631540.00999999</v>
      </c>
      <c r="T12" s="37">
        <f t="shared" si="1"/>
        <v>0.99999999199618839</v>
      </c>
      <c r="U12" s="36">
        <f>'Access-Jul'!P12</f>
        <v>248631540.00999999</v>
      </c>
      <c r="V12" s="37">
        <f t="shared" si="2"/>
        <v>0.99999999199618839</v>
      </c>
      <c r="W12" s="36">
        <f>'Access-Jul'!Q12</f>
        <v>248631540.00999999</v>
      </c>
      <c r="X12" s="37">
        <f t="shared" si="3"/>
        <v>0.99999999199618839</v>
      </c>
    </row>
    <row r="13" spans="1:24" s="30" customFormat="1" ht="28.5" customHeight="1">
      <c r="A13" s="25" t="str">
        <f>'Access-Jul'!A13</f>
        <v>71103</v>
      </c>
      <c r="B13" s="25" t="str">
        <f>'Access-Jul'!B13</f>
        <v>ENCARGOS FINANC.DA UNIAO-SENTENCAS JUDICIAIS</v>
      </c>
      <c r="C13" s="25" t="str">
        <f>CONCATENATE('Access-Jul'!C13,".",'Access-Jul'!D13)</f>
        <v>28.846</v>
      </c>
      <c r="D13" s="25" t="str">
        <f>CONCATENATE('Access-Jul'!E13,".",'Access-Jul'!G13)</f>
        <v>0901.0005</v>
      </c>
      <c r="E13" s="26" t="str">
        <f>'Access-Jul'!F13</f>
        <v>OPERACOES ESPECIAIS: CUMPRIMENTO DE SENTENCAS JUDICIAIS</v>
      </c>
      <c r="F13" s="27" t="str">
        <f>'Access-Jul'!H13</f>
        <v>SENTENCAS JUDICIAIS TRANSITADAS EM JULGADO (PRECATORIOS)</v>
      </c>
      <c r="G13" s="25" t="str">
        <f>'Access-Jul'!I13</f>
        <v>1</v>
      </c>
      <c r="H13" s="25" t="str">
        <f>'Access-Jul'!J13</f>
        <v>1000</v>
      </c>
      <c r="I13" s="26" t="str">
        <f>'Access-Jul'!K13</f>
        <v>RECURSOS LIVRES DA UNIAO</v>
      </c>
      <c r="J13" s="25" t="str">
        <f>'Access-Jul'!L13</f>
        <v>5</v>
      </c>
      <c r="K13" s="28"/>
      <c r="L13" s="28"/>
      <c r="M13" s="28"/>
      <c r="N13" s="29">
        <f t="shared" si="0"/>
        <v>0</v>
      </c>
      <c r="O13" s="28">
        <v>0</v>
      </c>
      <c r="P13" s="36">
        <f>IF('Access-Jul'!N13=0,'Access-Jul'!M13,0)</f>
        <v>0</v>
      </c>
      <c r="Q13" s="36">
        <f>IF('Access-Jul'!N13&gt;0,'Access-Jul'!N13-('Access-Jul'!N13-'Access-Jul'!M13),0)</f>
        <v>125897696</v>
      </c>
      <c r="R13" s="36">
        <f t="shared" si="4"/>
        <v>125897696</v>
      </c>
      <c r="S13" s="36">
        <f>'Access-Jul'!O13</f>
        <v>125897695.36</v>
      </c>
      <c r="T13" s="37">
        <f t="shared" si="1"/>
        <v>0.99999999491650748</v>
      </c>
      <c r="U13" s="36">
        <f>'Access-Jul'!P13</f>
        <v>125897695.36</v>
      </c>
      <c r="V13" s="37">
        <f t="shared" si="2"/>
        <v>0.99999999491650748</v>
      </c>
      <c r="W13" s="36">
        <f>'Access-Jul'!Q13</f>
        <v>125897695.36</v>
      </c>
      <c r="X13" s="37">
        <f t="shared" si="3"/>
        <v>0.99999999491650748</v>
      </c>
    </row>
    <row r="14" spans="1:24" s="30" customFormat="1" ht="28.5" customHeight="1">
      <c r="A14" s="25" t="str">
        <f>'Access-Jul'!A14</f>
        <v>71103</v>
      </c>
      <c r="B14" s="25" t="str">
        <f>'Access-Jul'!B14</f>
        <v>ENCARGOS FINANC.DA UNIAO-SENTENCAS JUDICIAIS</v>
      </c>
      <c r="C14" s="25" t="str">
        <f>CONCATENATE('Access-Jul'!C14,".",'Access-Jul'!D14)</f>
        <v>28.846</v>
      </c>
      <c r="D14" s="25" t="str">
        <f>CONCATENATE('Access-Jul'!E14,".",'Access-Jul'!G14)</f>
        <v>0901.0005</v>
      </c>
      <c r="E14" s="26" t="str">
        <f>'Access-Jul'!F14</f>
        <v>OPERACOES ESPECIAIS: CUMPRIMENTO DE SENTENCAS JUDICIAIS</v>
      </c>
      <c r="F14" s="27" t="str">
        <f>'Access-Jul'!H14</f>
        <v>SENTENCAS JUDICIAIS TRANSITADAS EM JULGADO (PRECATORIOS)</v>
      </c>
      <c r="G14" s="25" t="str">
        <f>'Access-Jul'!I14</f>
        <v>1</v>
      </c>
      <c r="H14" s="25" t="str">
        <f>'Access-Jul'!J14</f>
        <v>1000</v>
      </c>
      <c r="I14" s="26" t="str">
        <f>'Access-Jul'!K14</f>
        <v>RECURSOS LIVRES DA UNIAO</v>
      </c>
      <c r="J14" s="25" t="str">
        <f>'Access-Jul'!L14</f>
        <v>3</v>
      </c>
      <c r="K14" s="28"/>
      <c r="L14" s="28"/>
      <c r="M14" s="28"/>
      <c r="N14" s="29">
        <f t="shared" si="0"/>
        <v>0</v>
      </c>
      <c r="O14" s="28">
        <v>0</v>
      </c>
      <c r="P14" s="36">
        <f>IF('Access-Jul'!N14=0,'Access-Jul'!M14,0)</f>
        <v>0</v>
      </c>
      <c r="Q14" s="36">
        <f>IF('Access-Jul'!N14&gt;0,'Access-Jul'!N14-('Access-Jul'!N14-'Access-Jul'!M14),0)</f>
        <v>1323343068</v>
      </c>
      <c r="R14" s="36">
        <f t="shared" si="4"/>
        <v>1323343068</v>
      </c>
      <c r="S14" s="36">
        <f>'Access-Jul'!O14</f>
        <v>1321339904.49</v>
      </c>
      <c r="T14" s="37">
        <f t="shared" si="1"/>
        <v>0.99848628556083541</v>
      </c>
      <c r="U14" s="36">
        <f>'Access-Jul'!P14</f>
        <v>1321339904.49</v>
      </c>
      <c r="V14" s="37">
        <f t="shared" si="2"/>
        <v>0.99848628556083541</v>
      </c>
      <c r="W14" s="36">
        <f>'Access-Jul'!Q14</f>
        <v>1321339904.49</v>
      </c>
      <c r="X14" s="37">
        <f t="shared" si="3"/>
        <v>0.99848628556083541</v>
      </c>
    </row>
    <row r="15" spans="1:24" s="30" customFormat="1" ht="28.5" customHeight="1">
      <c r="A15" s="25" t="str">
        <f>'Access-Jul'!A15</f>
        <v>71103</v>
      </c>
      <c r="B15" s="25" t="str">
        <f>'Access-Jul'!B15</f>
        <v>ENCARGOS FINANC.DA UNIAO-SENTENCAS JUDICIAIS</v>
      </c>
      <c r="C15" s="25" t="str">
        <f>CONCATENATE('Access-Jul'!C15,".",'Access-Jul'!D15)</f>
        <v>28.846</v>
      </c>
      <c r="D15" s="25" t="str">
        <f>CONCATENATE('Access-Jul'!E15,".",'Access-Jul'!G15)</f>
        <v>0901.00G5</v>
      </c>
      <c r="E15" s="26" t="str">
        <f>'Access-Jul'!F15</f>
        <v>OPERACOES ESPECIAIS: CUMPRIMENTO DE SENTENCAS JUDICIAIS</v>
      </c>
      <c r="F15" s="27" t="str">
        <f>'Access-Jul'!H15</f>
        <v>CONTRIBUICAO DA UNIAO, DE SUAS AUTARQUIAS E FUNDACOES PARA O</v>
      </c>
      <c r="G15" s="25" t="str">
        <f>'Access-Jul'!I15</f>
        <v>1</v>
      </c>
      <c r="H15" s="25" t="str">
        <f>'Access-Jul'!J15</f>
        <v>1000</v>
      </c>
      <c r="I15" s="26" t="str">
        <f>'Access-Jul'!K15</f>
        <v>RECURSOS LIVRES DA UNIAO</v>
      </c>
      <c r="J15" s="25" t="str">
        <f>'Access-Jul'!L15</f>
        <v>1</v>
      </c>
      <c r="K15" s="28"/>
      <c r="L15" s="28"/>
      <c r="M15" s="28"/>
      <c r="N15" s="29">
        <f t="shared" si="0"/>
        <v>0</v>
      </c>
      <c r="O15" s="28">
        <v>0</v>
      </c>
      <c r="P15" s="36">
        <f>IF('Access-Jul'!N15=0,'Access-Jul'!M15,0)</f>
        <v>7278517</v>
      </c>
      <c r="Q15" s="36">
        <f>IF('Access-Jul'!N15&gt;0,'Access-Jul'!N15-('Access-Jul'!N15-'Access-Jul'!M15),0)</f>
        <v>0</v>
      </c>
      <c r="R15" s="36">
        <f t="shared" si="4"/>
        <v>7278517</v>
      </c>
      <c r="S15" s="36">
        <f>'Access-Jul'!O15</f>
        <v>7278512.4400000004</v>
      </c>
      <c r="T15" s="37">
        <f t="shared" si="1"/>
        <v>0.9999993734987499</v>
      </c>
      <c r="U15" s="36">
        <f>'Access-Jul'!P15</f>
        <v>7278512.4400000004</v>
      </c>
      <c r="V15" s="37">
        <f t="shared" si="2"/>
        <v>0.9999993734987499</v>
      </c>
      <c r="W15" s="36">
        <f>'Access-Jul'!Q15</f>
        <v>7278512.4400000004</v>
      </c>
      <c r="X15" s="37">
        <f t="shared" si="3"/>
        <v>0.9999993734987499</v>
      </c>
    </row>
    <row r="16" spans="1:24" s="30" customFormat="1" ht="28.5" customHeight="1">
      <c r="A16" s="25" t="str">
        <f>'Access-Jul'!A16</f>
        <v>71103</v>
      </c>
      <c r="B16" s="25" t="str">
        <f>'Access-Jul'!B16</f>
        <v>ENCARGOS FINANC.DA UNIAO-SENTENCAS JUDICIAIS</v>
      </c>
      <c r="C16" s="25" t="str">
        <f>CONCATENATE('Access-Jul'!C16,".",'Access-Jul'!D16)</f>
        <v>28.846</v>
      </c>
      <c r="D16" s="25" t="str">
        <f>CONCATENATE('Access-Jul'!E16,".",'Access-Jul'!G16)</f>
        <v>0901.0625</v>
      </c>
      <c r="E16" s="26" t="str">
        <f>'Access-Jul'!F16</f>
        <v>OPERACOES ESPECIAIS: CUMPRIMENTO DE SENTENCAS JUDICIAIS</v>
      </c>
      <c r="F16" s="27" t="str">
        <f>'Access-Jul'!H16</f>
        <v>SENTENCAS JUDICIAIS TRANSITADAS EM JULGADO DE PEQUENO VALOR</v>
      </c>
      <c r="G16" s="25" t="str">
        <f>'Access-Jul'!I16</f>
        <v>1</v>
      </c>
      <c r="H16" s="25" t="str">
        <f>'Access-Jul'!J16</f>
        <v>1000</v>
      </c>
      <c r="I16" s="26" t="str">
        <f>'Access-Jul'!K16</f>
        <v>RECURSOS LIVRES DA UNIAO</v>
      </c>
      <c r="J16" s="25" t="str">
        <f>'Access-Jul'!L16</f>
        <v>5</v>
      </c>
      <c r="K16" s="28"/>
      <c r="L16" s="28"/>
      <c r="M16" s="28"/>
      <c r="N16" s="29">
        <f t="shared" si="0"/>
        <v>0</v>
      </c>
      <c r="O16" s="28">
        <v>0</v>
      </c>
      <c r="P16" s="36">
        <f>IF('Access-Jul'!N16=0,'Access-Jul'!M16,0)</f>
        <v>579456</v>
      </c>
      <c r="Q16" s="36">
        <f>IF('Access-Jul'!N16&gt;0,'Access-Jul'!N16-('Access-Jul'!N16-'Access-Jul'!M16),0)</f>
        <v>0</v>
      </c>
      <c r="R16" s="36">
        <f t="shared" si="4"/>
        <v>579456</v>
      </c>
      <c r="S16" s="36">
        <f>'Access-Jul'!O16</f>
        <v>579455.74</v>
      </c>
      <c r="T16" s="37">
        <f t="shared" si="1"/>
        <v>0.99999955130329132</v>
      </c>
      <c r="U16" s="36">
        <f>'Access-Jul'!P16</f>
        <v>579455.74</v>
      </c>
      <c r="V16" s="37">
        <f t="shared" si="2"/>
        <v>0.99999955130329132</v>
      </c>
      <c r="W16" s="36">
        <f>'Access-Jul'!Q16</f>
        <v>579455.74</v>
      </c>
      <c r="X16" s="37">
        <f t="shared" si="3"/>
        <v>0.99999955130329132</v>
      </c>
    </row>
    <row r="17" spans="1:25" s="30" customFormat="1" ht="28.5" customHeight="1">
      <c r="A17" s="25" t="str">
        <f>'Access-Jul'!A17</f>
        <v>71103</v>
      </c>
      <c r="B17" s="25" t="str">
        <f>'Access-Jul'!B17</f>
        <v>ENCARGOS FINANC.DA UNIAO-SENTENCAS JUDICIAIS</v>
      </c>
      <c r="C17" s="25" t="str">
        <f>CONCATENATE('Access-Jul'!C17,".",'Access-Jul'!D17)</f>
        <v>28.846</v>
      </c>
      <c r="D17" s="25" t="str">
        <f>CONCATENATE('Access-Jul'!E17,".",'Access-Jul'!G17)</f>
        <v>0901.0625</v>
      </c>
      <c r="E17" s="26" t="str">
        <f>'Access-Jul'!F17</f>
        <v>OPERACOES ESPECIAIS: CUMPRIMENTO DE SENTENCAS JUDICIAIS</v>
      </c>
      <c r="F17" s="27" t="str">
        <f>'Access-Jul'!H17</f>
        <v>SENTENCAS JUDICIAIS TRANSITADAS EM JULGADO DE PEQUENO VALOR</v>
      </c>
      <c r="G17" s="25" t="str">
        <f>'Access-Jul'!I17</f>
        <v>1</v>
      </c>
      <c r="H17" s="25" t="str">
        <f>'Access-Jul'!J17</f>
        <v>1000</v>
      </c>
      <c r="I17" s="26" t="str">
        <f>'Access-Jul'!K17</f>
        <v>RECURSOS LIVRES DA UNIAO</v>
      </c>
      <c r="J17" s="25" t="str">
        <f>'Access-Jul'!L17</f>
        <v>3</v>
      </c>
      <c r="K17" s="28"/>
      <c r="L17" s="28"/>
      <c r="M17" s="28"/>
      <c r="N17" s="29">
        <f t="shared" si="0"/>
        <v>0</v>
      </c>
      <c r="O17" s="28">
        <v>0</v>
      </c>
      <c r="P17" s="36">
        <f>IF('Access-Jul'!N17=0,'Access-Jul'!M17,0)</f>
        <v>490966738</v>
      </c>
      <c r="Q17" s="36">
        <f>IF('Access-Jul'!N17&gt;0,'Access-Jul'!N17-('Access-Jul'!N17-'Access-Jul'!M17),0)</f>
        <v>0</v>
      </c>
      <c r="R17" s="36">
        <f t="shared" si="4"/>
        <v>490966738</v>
      </c>
      <c r="S17" s="36">
        <f>'Access-Jul'!O17</f>
        <v>490626282.44999999</v>
      </c>
      <c r="T17" s="37">
        <f t="shared" si="1"/>
        <v>0.99930656086522907</v>
      </c>
      <c r="U17" s="36">
        <f>'Access-Jul'!P17</f>
        <v>490626282.44999999</v>
      </c>
      <c r="V17" s="37">
        <f t="shared" si="2"/>
        <v>0.99930656086522907</v>
      </c>
      <c r="W17" s="36">
        <f>'Access-Jul'!Q17</f>
        <v>490626282.44999999</v>
      </c>
      <c r="X17" s="37">
        <f t="shared" si="3"/>
        <v>0.99930656086522907</v>
      </c>
    </row>
    <row r="18" spans="1:25" s="30" customFormat="1" ht="28.5" customHeight="1">
      <c r="A18" s="25" t="str">
        <f>'Access-Jul'!A18</f>
        <v>71103</v>
      </c>
      <c r="B18" s="25" t="str">
        <f>'Access-Jul'!B18</f>
        <v>ENCARGOS FINANC.DA UNIAO-SENTENCAS JUDICIAIS</v>
      </c>
      <c r="C18" s="25" t="str">
        <f>CONCATENATE('Access-Jul'!C18,".",'Access-Jul'!D18)</f>
        <v>28.846</v>
      </c>
      <c r="D18" s="25" t="str">
        <f>CONCATENATE('Access-Jul'!E18,".",'Access-Jul'!G18)</f>
        <v>0901.0625</v>
      </c>
      <c r="E18" s="26" t="str">
        <f>'Access-Jul'!F18</f>
        <v>OPERACOES ESPECIAIS: CUMPRIMENTO DE SENTENCAS JUDICIAIS</v>
      </c>
      <c r="F18" s="27" t="str">
        <f>'Access-Jul'!H18</f>
        <v>SENTENCAS JUDICIAIS TRANSITADAS EM JULGADO DE PEQUENO VALOR</v>
      </c>
      <c r="G18" s="25" t="str">
        <f>'Access-Jul'!I18</f>
        <v>1</v>
      </c>
      <c r="H18" s="25" t="str">
        <f>'Access-Jul'!J18</f>
        <v>1000</v>
      </c>
      <c r="I18" s="26" t="str">
        <f>'Access-Jul'!K18</f>
        <v>RECURSOS LIVRES DA UNIAO</v>
      </c>
      <c r="J18" s="25" t="str">
        <f>'Access-Jul'!L18</f>
        <v>1</v>
      </c>
      <c r="K18" s="28"/>
      <c r="L18" s="28"/>
      <c r="M18" s="28"/>
      <c r="N18" s="29">
        <f t="shared" si="0"/>
        <v>0</v>
      </c>
      <c r="O18" s="28">
        <v>0</v>
      </c>
      <c r="P18" s="36">
        <f>IF('Access-Jul'!N18=0,'Access-Jul'!M18,0)</f>
        <v>77164960</v>
      </c>
      <c r="Q18" s="36">
        <f>IF('Access-Jul'!N18&gt;0,'Access-Jul'!N18-('Access-Jul'!N18-'Access-Jul'!M18),0)</f>
        <v>0</v>
      </c>
      <c r="R18" s="36">
        <f t="shared" si="4"/>
        <v>77164960</v>
      </c>
      <c r="S18" s="36">
        <f>'Access-Jul'!O18</f>
        <v>77164957.700000003</v>
      </c>
      <c r="T18" s="37">
        <f t="shared" si="1"/>
        <v>0.99999997019372522</v>
      </c>
      <c r="U18" s="36">
        <f>'Access-Jul'!P18</f>
        <v>77164957.700000003</v>
      </c>
      <c r="V18" s="37">
        <f t="shared" si="2"/>
        <v>0.99999997019372522</v>
      </c>
      <c r="W18" s="36">
        <f>'Access-Jul'!Q18</f>
        <v>77164957.700000003</v>
      </c>
      <c r="X18" s="37">
        <f t="shared" si="3"/>
        <v>0.99999997019372522</v>
      </c>
    </row>
    <row r="19" spans="1:25" s="30" customFormat="1" ht="28.5" customHeight="1" thickBot="1">
      <c r="A19" s="25" t="str">
        <f>'Access-Jul'!A19</f>
        <v>71103</v>
      </c>
      <c r="B19" s="25" t="str">
        <f>'Access-Jul'!B19</f>
        <v>ENCARGOS FINANC.DA UNIAO-SENTENCAS JUDICIAIS</v>
      </c>
      <c r="C19" s="25" t="str">
        <f>CONCATENATE('Access-Jul'!C19,".",'Access-Jul'!D19)</f>
        <v>28.846</v>
      </c>
      <c r="D19" s="25" t="str">
        <f>CONCATENATE('Access-Jul'!E19,".",'Access-Jul'!G19)</f>
        <v>0901.0EC7</v>
      </c>
      <c r="E19" s="26" t="str">
        <f>'Access-Jul'!F19</f>
        <v>OPERACOES ESPECIAIS: CUMPRIMENTO DE SENTENCAS JUDICIAIS</v>
      </c>
      <c r="F19" s="27" t="str">
        <f>'Access-Jul'!H19</f>
        <v>SENTENCAS JUDICIAIS TRANSITADAS EM JULGADO (PRECATORIOS RELA</v>
      </c>
      <c r="G19" s="25" t="str">
        <f>'Access-Jul'!I19</f>
        <v>1</v>
      </c>
      <c r="H19" s="25" t="str">
        <f>'Access-Jul'!J19</f>
        <v>1000</v>
      </c>
      <c r="I19" s="26" t="str">
        <f>'Access-Jul'!K19</f>
        <v>RECURSOS LIVRES DA UNIAO</v>
      </c>
      <c r="J19" s="25" t="str">
        <f>'Access-Jul'!L19</f>
        <v>3</v>
      </c>
      <c r="K19" s="28"/>
      <c r="L19" s="28"/>
      <c r="M19" s="28"/>
      <c r="N19" s="29">
        <f t="shared" si="0"/>
        <v>0</v>
      </c>
      <c r="O19" s="28">
        <v>0</v>
      </c>
      <c r="P19" s="36">
        <f>IF('Access-Jul'!N19=0,'Access-Jul'!M19,0)</f>
        <v>0</v>
      </c>
      <c r="Q19" s="36">
        <f>IF('Access-Jul'!N19&gt;0,'Access-Jul'!N19-('Access-Jul'!N19-'Access-Jul'!M19),0)</f>
        <v>1674516</v>
      </c>
      <c r="R19" s="36">
        <f t="shared" si="4"/>
        <v>1674516</v>
      </c>
      <c r="S19" s="36">
        <f>'Access-Jul'!O19</f>
        <v>1674515.73</v>
      </c>
      <c r="T19" s="37">
        <f t="shared" si="1"/>
        <v>0.99999983875937881</v>
      </c>
      <c r="U19" s="36">
        <f>'Access-Jul'!P19</f>
        <v>1674515.73</v>
      </c>
      <c r="V19" s="37">
        <f t="shared" si="2"/>
        <v>0.99999983875937881</v>
      </c>
      <c r="W19" s="36">
        <f>'Access-Jul'!Q19</f>
        <v>1674515.73</v>
      </c>
      <c r="X19" s="37">
        <f t="shared" si="3"/>
        <v>0.99999983875937881</v>
      </c>
    </row>
    <row r="20" spans="1:25" ht="28.5" customHeight="1" thickBot="1">
      <c r="A20" s="168" t="s">
        <v>69</v>
      </c>
      <c r="B20" s="169"/>
      <c r="C20" s="169"/>
      <c r="D20" s="169"/>
      <c r="E20" s="169"/>
      <c r="F20" s="169"/>
      <c r="G20" s="169"/>
      <c r="H20" s="169"/>
      <c r="I20" s="169"/>
      <c r="J20" s="170"/>
      <c r="K20" s="31">
        <f t="shared" ref="K20:S20" si="5">SUM(K10:K19)</f>
        <v>0</v>
      </c>
      <c r="L20" s="31">
        <f t="shared" si="5"/>
        <v>0</v>
      </c>
      <c r="M20" s="31">
        <f t="shared" si="5"/>
        <v>0</v>
      </c>
      <c r="N20" s="31">
        <f t="shared" si="5"/>
        <v>0</v>
      </c>
      <c r="O20" s="31">
        <f t="shared" si="5"/>
        <v>0</v>
      </c>
      <c r="P20" s="32">
        <f>SUM(P10:P19)</f>
        <v>2323870655</v>
      </c>
      <c r="Q20" s="32">
        <f t="shared" si="5"/>
        <v>1450915280</v>
      </c>
      <c r="R20" s="32">
        <f t="shared" si="5"/>
        <v>3774785935</v>
      </c>
      <c r="S20" s="32">
        <f t="shared" si="5"/>
        <v>3771746991.6199994</v>
      </c>
      <c r="T20" s="38">
        <f t="shared" si="1"/>
        <v>0.99919493623417865</v>
      </c>
      <c r="U20" s="32">
        <f>SUM(U10:U19)</f>
        <v>3771746991.6199994</v>
      </c>
      <c r="V20" s="33">
        <f t="shared" si="2"/>
        <v>0.99919493623417865</v>
      </c>
      <c r="W20" s="32">
        <f>SUM(W10:W19)</f>
        <v>3771746991.6199994</v>
      </c>
      <c r="X20" s="33">
        <f t="shared" si="3"/>
        <v>0.99919493623417865</v>
      </c>
    </row>
    <row r="21" spans="1:25" ht="12.75">
      <c r="A21" s="10" t="s">
        <v>70</v>
      </c>
      <c r="B21" s="10"/>
      <c r="C21" s="10"/>
      <c r="D21" s="10"/>
      <c r="E21" s="10"/>
      <c r="F21" s="10"/>
      <c r="G21" s="10"/>
      <c r="H21" s="11"/>
      <c r="I21" s="11"/>
      <c r="J21" s="11"/>
      <c r="K21" s="10"/>
      <c r="L21" s="10"/>
      <c r="M21" s="10"/>
      <c r="N21" s="10"/>
      <c r="O21" s="10"/>
      <c r="P21" s="34"/>
      <c r="Q21" s="10"/>
      <c r="R21" s="10"/>
      <c r="S21" s="10"/>
      <c r="T21" s="10"/>
      <c r="U21" s="12"/>
      <c r="V21" s="10"/>
      <c r="W21" s="12"/>
      <c r="X21" s="10"/>
    </row>
    <row r="22" spans="1:25" ht="12.75">
      <c r="A22" s="10" t="s">
        <v>93</v>
      </c>
      <c r="B22" s="1"/>
      <c r="C22" s="10"/>
      <c r="D22" s="10"/>
      <c r="E22" s="10"/>
      <c r="F22" s="10"/>
      <c r="G22" s="10"/>
      <c r="H22" s="11"/>
      <c r="I22" s="11"/>
      <c r="J22" s="11"/>
      <c r="K22" s="10"/>
      <c r="L22" s="10"/>
      <c r="M22" s="10"/>
      <c r="N22" s="39"/>
      <c r="O22" s="39"/>
      <c r="P22" s="40"/>
      <c r="Q22" s="39"/>
      <c r="R22" s="10"/>
      <c r="S22" s="10"/>
      <c r="T22" s="10"/>
      <c r="U22" s="12"/>
      <c r="V22" s="10"/>
      <c r="W22" s="12"/>
      <c r="X22" s="10"/>
    </row>
    <row r="23" spans="1:25" s="4" customFormat="1" ht="15.95" customHeight="1">
      <c r="A23" s="2"/>
      <c r="B23" s="5"/>
      <c r="C23" s="2"/>
      <c r="D23" s="2"/>
      <c r="E23" s="2"/>
      <c r="F23" s="2"/>
      <c r="G23" s="2"/>
      <c r="H23" s="3"/>
      <c r="I23" s="3"/>
      <c r="J23" s="3"/>
      <c r="K23" s="2"/>
      <c r="L23" s="2"/>
      <c r="M23" s="7"/>
      <c r="N23" s="41"/>
      <c r="O23" s="41"/>
      <c r="P23" s="42"/>
      <c r="Q23" s="41"/>
      <c r="R23" s="7"/>
      <c r="S23" s="7"/>
      <c r="T23" s="7"/>
      <c r="U23" s="8"/>
      <c r="V23" s="7"/>
      <c r="W23" s="8"/>
      <c r="X23" s="7"/>
    </row>
    <row r="24" spans="1:25" s="4" customFormat="1" ht="15.95" customHeight="1">
      <c r="A24" s="2"/>
      <c r="B24" s="5"/>
      <c r="C24" s="2"/>
      <c r="D24" s="2"/>
      <c r="E24" s="2"/>
      <c r="F24" s="2"/>
      <c r="G24" s="2"/>
      <c r="H24" s="3"/>
      <c r="I24" s="3"/>
      <c r="J24" s="3"/>
      <c r="K24" s="2"/>
      <c r="L24" s="2"/>
      <c r="M24" s="49"/>
      <c r="N24" s="50"/>
      <c r="O24" s="127"/>
      <c r="P24" s="128" t="s">
        <v>106</v>
      </c>
      <c r="Q24" s="129"/>
      <c r="R24" s="130"/>
      <c r="S24" s="130"/>
      <c r="T24" s="130"/>
      <c r="U24" s="131"/>
      <c r="V24" s="130"/>
      <c r="W24" s="131"/>
      <c r="X24" s="49"/>
      <c r="Y24" s="13"/>
    </row>
    <row r="25" spans="1:25" s="4" customFormat="1" ht="15.95" customHeight="1">
      <c r="A25" s="2"/>
      <c r="B25" s="5"/>
      <c r="C25" s="2"/>
      <c r="D25" s="2"/>
      <c r="E25" s="2"/>
      <c r="F25" s="2"/>
      <c r="G25" s="2"/>
      <c r="H25" s="3"/>
      <c r="I25" s="3"/>
      <c r="J25" s="3"/>
      <c r="K25" s="2"/>
      <c r="L25" s="2"/>
      <c r="M25" s="49"/>
      <c r="N25" s="50"/>
      <c r="O25" s="127"/>
      <c r="P25" s="128"/>
      <c r="Q25" s="132" t="s">
        <v>107</v>
      </c>
      <c r="R25" s="130"/>
      <c r="S25" s="130" t="s">
        <v>99</v>
      </c>
      <c r="T25" s="130"/>
      <c r="U25" s="131" t="s">
        <v>100</v>
      </c>
      <c r="V25" s="130"/>
      <c r="W25" s="131" t="s">
        <v>101</v>
      </c>
      <c r="X25" s="49"/>
      <c r="Y25" s="13"/>
    </row>
    <row r="26" spans="1:25" s="4" customFormat="1" ht="15.95" customHeight="1">
      <c r="A26" s="2"/>
      <c r="B26" s="5"/>
      <c r="C26" s="2"/>
      <c r="D26" s="2"/>
      <c r="E26" s="2"/>
      <c r="F26" s="2"/>
      <c r="G26" s="2"/>
      <c r="H26" s="3"/>
      <c r="I26" s="3"/>
      <c r="J26" s="3"/>
      <c r="K26" s="2"/>
      <c r="L26" s="2"/>
      <c r="M26" s="49"/>
      <c r="N26" s="133" t="s">
        <v>94</v>
      </c>
      <c r="O26" s="133" t="s">
        <v>92</v>
      </c>
      <c r="P26" s="57">
        <f>+P20+Q20</f>
        <v>3774785935</v>
      </c>
      <c r="Q26" s="57">
        <f>SUM(Q20)</f>
        <v>1450915280</v>
      </c>
      <c r="R26" s="57">
        <f>SUM(R20)</f>
        <v>3774785935</v>
      </c>
      <c r="S26" s="57">
        <f>SUM(S20)</f>
        <v>3771746991.6199994</v>
      </c>
      <c r="T26" s="58"/>
      <c r="U26" s="57">
        <f>SUM(U20)</f>
        <v>3771746991.6199994</v>
      </c>
      <c r="V26" s="58"/>
      <c r="W26" s="57">
        <f>SUM(W20)</f>
        <v>3771746991.6199994</v>
      </c>
      <c r="X26" s="59"/>
      <c r="Y26" s="13"/>
    </row>
    <row r="27" spans="1:25" s="4" customFormat="1" ht="15.95" customHeight="1">
      <c r="M27" s="60"/>
      <c r="N27" s="134"/>
      <c r="O27" s="133" t="s">
        <v>98</v>
      </c>
      <c r="P27" s="57">
        <f>'Access-Jul'!M20</f>
        <v>3774785935</v>
      </c>
      <c r="Q27" s="62">
        <f>'Access-Jul'!N20</f>
        <v>1450915280</v>
      </c>
      <c r="R27" s="57">
        <f>'Access-Jul'!M20</f>
        <v>3774785935</v>
      </c>
      <c r="S27" s="57">
        <f>'Access-Jul'!O20</f>
        <v>3771746991.6199994</v>
      </c>
      <c r="T27" s="57"/>
      <c r="U27" s="57">
        <f>'Access-Jul'!P20</f>
        <v>3771746991.6199994</v>
      </c>
      <c r="V27" s="57"/>
      <c r="W27" s="57">
        <f>'Access-Jul'!Q20</f>
        <v>3771746991.6199994</v>
      </c>
      <c r="X27" s="59"/>
      <c r="Y27" s="13"/>
    </row>
    <row r="28" spans="1:25" s="4" customFormat="1" ht="15.95" customHeight="1">
      <c r="A28" s="5"/>
      <c r="B28" s="5"/>
      <c r="C28" s="5"/>
      <c r="M28" s="60"/>
      <c r="N28" s="134"/>
      <c r="O28" s="135" t="s">
        <v>97</v>
      </c>
      <c r="P28" s="92">
        <f>P26-P27</f>
        <v>0</v>
      </c>
      <c r="Q28" s="123">
        <f>Q26-Q27</f>
        <v>0</v>
      </c>
      <c r="R28" s="92">
        <f>R26-R27</f>
        <v>0</v>
      </c>
      <c r="S28" s="92">
        <f>S26-S27</f>
        <v>0</v>
      </c>
      <c r="T28" s="92"/>
      <c r="U28" s="92">
        <f>U26-U27</f>
        <v>0</v>
      </c>
      <c r="V28" s="92"/>
      <c r="W28" s="93">
        <f>W26-W27</f>
        <v>0</v>
      </c>
      <c r="X28" s="59"/>
      <c r="Y28" s="13"/>
    </row>
    <row r="29" spans="1:25" s="4" customFormat="1" ht="15.95" customHeight="1">
      <c r="A29" s="5"/>
      <c r="B29" s="5"/>
      <c r="C29" s="5"/>
      <c r="M29" s="60"/>
      <c r="N29" s="61"/>
      <c r="O29" s="56"/>
      <c r="P29" s="63"/>
      <c r="Q29" s="57"/>
      <c r="R29" s="57"/>
      <c r="S29" s="57"/>
      <c r="T29" s="57"/>
      <c r="U29" s="57"/>
      <c r="V29" s="57"/>
      <c r="W29" s="57"/>
      <c r="X29" s="59"/>
      <c r="Y29" s="13"/>
    </row>
    <row r="30" spans="1:25" s="4" customFormat="1" ht="15.95" customHeight="1">
      <c r="A30" s="5"/>
      <c r="B30" s="5"/>
      <c r="C30" s="5"/>
      <c r="M30" s="60"/>
      <c r="N30" s="61"/>
      <c r="O30" s="136"/>
      <c r="P30" s="137"/>
      <c r="Q30" s="138"/>
      <c r="R30" s="138" t="s">
        <v>105</v>
      </c>
      <c r="S30" s="138" t="s">
        <v>104</v>
      </c>
      <c r="T30" s="138"/>
      <c r="U30" s="138" t="s">
        <v>103</v>
      </c>
      <c r="V30" s="138"/>
      <c r="W30" s="138" t="s">
        <v>102</v>
      </c>
      <c r="X30" s="139"/>
      <c r="Y30" s="13"/>
    </row>
    <row r="31" spans="1:25" s="4" customFormat="1" ht="15.95" customHeight="1">
      <c r="C31" s="5"/>
      <c r="M31" s="60"/>
      <c r="N31" s="61"/>
      <c r="O31" s="133" t="s">
        <v>111</v>
      </c>
      <c r="P31" s="140"/>
      <c r="Q31" s="141"/>
      <c r="R31" s="140"/>
      <c r="S31" s="140"/>
      <c r="T31" s="142"/>
      <c r="U31" s="140"/>
      <c r="V31" s="142"/>
      <c r="W31" s="140"/>
      <c r="X31" s="139"/>
      <c r="Y31" s="13"/>
    </row>
    <row r="32" spans="1:25" s="4" customFormat="1" ht="15.95" customHeight="1">
      <c r="C32" s="5"/>
      <c r="M32" s="60"/>
      <c r="N32" s="134" t="s">
        <v>95</v>
      </c>
      <c r="O32" s="143" t="s">
        <v>96</v>
      </c>
      <c r="P32" s="68">
        <v>3774769071.0599999</v>
      </c>
      <c r="Q32" s="68"/>
      <c r="R32" s="68">
        <v>3774769071.0599999</v>
      </c>
      <c r="S32" s="68">
        <v>3771746991.6199999</v>
      </c>
      <c r="T32" s="68"/>
      <c r="U32" s="68">
        <v>3771746991.6199999</v>
      </c>
      <c r="V32" s="68"/>
      <c r="W32" s="68">
        <v>3771746991.6199999</v>
      </c>
      <c r="X32" s="71"/>
      <c r="Y32" s="13"/>
    </row>
    <row r="33" spans="10:36" s="4" customFormat="1" ht="15.95" customHeight="1">
      <c r="M33" s="60"/>
      <c r="N33" s="144"/>
      <c r="O33" s="145" t="s">
        <v>97</v>
      </c>
      <c r="P33" s="92">
        <f>P27-P32</f>
        <v>16863.94000005722</v>
      </c>
      <c r="Q33" s="95" t="s">
        <v>109</v>
      </c>
      <c r="R33" s="92">
        <f>R27-R32</f>
        <v>16863.94000005722</v>
      </c>
      <c r="S33" s="92">
        <f>S27-S32</f>
        <v>0</v>
      </c>
      <c r="T33" s="96"/>
      <c r="U33" s="92">
        <f>U27-U32</f>
        <v>0</v>
      </c>
      <c r="V33" s="96"/>
      <c r="W33" s="93">
        <f>W27-W32</f>
        <v>0</v>
      </c>
      <c r="X33" s="60"/>
      <c r="Y33" s="13"/>
    </row>
    <row r="34" spans="10:36" s="4" customFormat="1" ht="15.95" customHeight="1">
      <c r="M34" s="60"/>
      <c r="N34" s="73"/>
      <c r="O34" s="73"/>
      <c r="P34" s="73"/>
      <c r="Q34" s="73"/>
      <c r="R34" s="90"/>
      <c r="S34" s="77"/>
      <c r="T34" s="77"/>
      <c r="U34" s="77"/>
      <c r="V34" s="77"/>
      <c r="W34" s="77"/>
      <c r="X34" s="60"/>
      <c r="Y34" s="13"/>
    </row>
    <row r="35" spans="10:36" s="4" customFormat="1" ht="15.95" customHeight="1">
      <c r="M35" s="60"/>
      <c r="N35" s="60"/>
      <c r="O35" s="60" t="s">
        <v>124</v>
      </c>
      <c r="P35" s="60"/>
      <c r="Q35" s="60"/>
      <c r="R35" s="87"/>
      <c r="S35" s="77"/>
      <c r="T35" s="77"/>
      <c r="U35" s="77"/>
      <c r="V35" s="77"/>
      <c r="W35" s="77"/>
      <c r="X35" s="60"/>
      <c r="Y35" s="13"/>
    </row>
    <row r="36" spans="10:36" s="2" customFormat="1" ht="15.95" customHeight="1">
      <c r="M36" s="49"/>
      <c r="N36" s="49"/>
      <c r="O36" s="60" t="s">
        <v>125</v>
      </c>
      <c r="P36" s="49"/>
      <c r="Q36" s="49"/>
      <c r="R36" s="79"/>
      <c r="S36" s="80"/>
      <c r="T36" s="80"/>
      <c r="U36" s="80"/>
      <c r="V36" s="80"/>
      <c r="W36" s="80"/>
      <c r="X36" s="74"/>
      <c r="Y36" s="10"/>
    </row>
    <row r="37" spans="10:36" s="2" customFormat="1" ht="15.95" customHeight="1">
      <c r="M37" s="49"/>
      <c r="N37" s="49"/>
      <c r="O37" s="164" t="s">
        <v>138</v>
      </c>
      <c r="P37" s="49"/>
      <c r="Q37" s="49"/>
      <c r="R37" s="79"/>
      <c r="S37" s="80"/>
      <c r="T37" s="80"/>
      <c r="U37" s="80"/>
      <c r="V37" s="80"/>
      <c r="W37" s="80"/>
      <c r="X37" s="74"/>
      <c r="Y37" s="10"/>
    </row>
    <row r="38" spans="10:36" s="4" customFormat="1" ht="15.95" customHeight="1">
      <c r="M38" s="60"/>
      <c r="N38" s="60"/>
      <c r="O38" s="60" t="s">
        <v>127</v>
      </c>
      <c r="P38" s="60"/>
      <c r="Q38" s="60"/>
      <c r="R38" s="78"/>
      <c r="S38" s="77"/>
      <c r="T38" s="77"/>
      <c r="U38" s="77"/>
      <c r="V38" s="77"/>
      <c r="W38" s="77"/>
      <c r="X38" s="75"/>
      <c r="Y38" s="13"/>
    </row>
    <row r="39" spans="10:36" s="4" customFormat="1" ht="15.95" customHeight="1">
      <c r="M39" s="13"/>
      <c r="N39" s="13"/>
      <c r="O39" s="60" t="s">
        <v>128</v>
      </c>
      <c r="P39" s="13"/>
      <c r="Q39" s="13"/>
      <c r="R39" s="81"/>
      <c r="S39" s="13"/>
      <c r="T39" s="13"/>
      <c r="U39" s="88"/>
      <c r="V39" s="77"/>
      <c r="W39" s="13"/>
      <c r="X39" s="13"/>
      <c r="Y39" s="13"/>
    </row>
    <row r="40" spans="10:36" s="4" customFormat="1" ht="15.95" customHeight="1">
      <c r="J40" s="84"/>
      <c r="K40" s="84"/>
      <c r="L40" s="84"/>
      <c r="M40" s="85"/>
      <c r="N40" s="86"/>
      <c r="O40" s="60" t="s">
        <v>129</v>
      </c>
      <c r="P40" s="48"/>
      <c r="Q40" s="48"/>
      <c r="R40" s="48"/>
      <c r="S40" s="13"/>
      <c r="T40" s="89"/>
      <c r="U40" s="76"/>
      <c r="V40" s="13"/>
      <c r="W40" s="83"/>
      <c r="X40" s="13"/>
      <c r="Y40" s="13"/>
    </row>
    <row r="41" spans="10:36" s="4" customFormat="1" ht="15.95" customHeight="1">
      <c r="K41" s="171"/>
      <c r="L41" s="171"/>
      <c r="M41" s="171"/>
      <c r="N41" s="171"/>
      <c r="O41" s="60" t="s">
        <v>130</v>
      </c>
      <c r="P41" s="81"/>
      <c r="Q41" s="171"/>
      <c r="R41" s="171"/>
      <c r="S41" s="81"/>
      <c r="T41" s="13"/>
      <c r="U41" s="13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2"/>
    </row>
    <row r="42" spans="10:36" s="4" customFormat="1" ht="15.95" customHeight="1">
      <c r="K42" s="106"/>
      <c r="L42" s="106"/>
      <c r="M42" s="106"/>
      <c r="N42" s="106"/>
      <c r="O42" s="60" t="s">
        <v>131</v>
      </c>
      <c r="P42" s="106"/>
      <c r="Q42" s="106"/>
      <c r="R42" s="106"/>
      <c r="S42" s="45"/>
      <c r="T42" s="13"/>
      <c r="U42" s="13"/>
      <c r="V42" s="106"/>
      <c r="W42" s="106"/>
      <c r="X42" s="106"/>
      <c r="Y42" s="106"/>
      <c r="Z42" s="106"/>
      <c r="AA42" s="106"/>
      <c r="AB42" s="106"/>
      <c r="AC42" s="106"/>
      <c r="AD42" s="106"/>
      <c r="AE42" s="108"/>
      <c r="AF42" s="108"/>
      <c r="AG42" s="108"/>
      <c r="AH42" s="108"/>
      <c r="AI42" s="108"/>
      <c r="AJ42" s="108"/>
    </row>
    <row r="43" spans="10:36" s="4" customFormat="1" ht="15.95" customHeight="1">
      <c r="K43" s="106"/>
      <c r="L43" s="106"/>
      <c r="M43" s="106"/>
      <c r="N43" s="106"/>
      <c r="O43" s="60" t="s">
        <v>132</v>
      </c>
      <c r="P43" s="106"/>
      <c r="Q43" s="106"/>
      <c r="R43" s="106"/>
      <c r="S43" s="45"/>
      <c r="T43" s="13"/>
      <c r="U43" s="13"/>
      <c r="V43" s="106"/>
      <c r="W43" s="106"/>
      <c r="X43" s="106"/>
      <c r="Y43" s="106"/>
      <c r="Z43" s="106"/>
      <c r="AA43" s="106"/>
      <c r="AB43" s="106"/>
      <c r="AC43" s="106"/>
      <c r="AD43" s="106"/>
      <c r="AE43" s="108"/>
      <c r="AF43" s="108"/>
      <c r="AG43" s="108"/>
      <c r="AH43" s="108"/>
      <c r="AI43" s="108"/>
      <c r="AJ43" s="108"/>
    </row>
    <row r="44" spans="10:36" s="4" customFormat="1" ht="15.95" customHeight="1">
      <c r="K44" s="106"/>
      <c r="L44" s="106"/>
      <c r="M44" s="106"/>
      <c r="N44" s="106"/>
      <c r="O44" s="60" t="s">
        <v>133</v>
      </c>
      <c r="P44" s="106"/>
      <c r="Q44" s="106"/>
      <c r="R44" s="106"/>
      <c r="S44" s="45"/>
      <c r="T44" s="13"/>
      <c r="U44" s="13"/>
      <c r="V44" s="109"/>
      <c r="W44" s="109"/>
      <c r="X44" s="109"/>
      <c r="Y44" s="109"/>
      <c r="Z44" s="109"/>
      <c r="AA44" s="109"/>
      <c r="AB44" s="109"/>
      <c r="AC44" s="109"/>
      <c r="AD44" s="109"/>
      <c r="AE44" s="110"/>
      <c r="AF44" s="110"/>
      <c r="AG44" s="110"/>
      <c r="AH44" s="110"/>
      <c r="AI44" s="110"/>
      <c r="AJ44" s="110"/>
    </row>
    <row r="45" spans="10:36" s="4" customFormat="1" ht="15.95" customHeight="1">
      <c r="K45" s="106"/>
      <c r="L45" s="106"/>
      <c r="M45" s="106"/>
      <c r="N45" s="106"/>
      <c r="O45" s="60" t="s">
        <v>134</v>
      </c>
      <c r="P45" s="106"/>
      <c r="Q45" s="106"/>
      <c r="R45" s="106"/>
      <c r="S45" s="45"/>
      <c r="T45" s="13"/>
      <c r="U45" s="13"/>
      <c r="V45" s="106"/>
      <c r="W45" s="106"/>
      <c r="X45" s="106"/>
      <c r="Y45" s="106"/>
      <c r="Z45" s="106"/>
      <c r="AA45" s="106"/>
      <c r="AB45" s="106"/>
      <c r="AC45" s="106"/>
      <c r="AD45" s="106"/>
      <c r="AE45" s="108"/>
      <c r="AF45" s="111"/>
      <c r="AG45" s="111"/>
      <c r="AH45" s="111"/>
      <c r="AI45" s="111"/>
      <c r="AJ45" s="108"/>
    </row>
    <row r="46" spans="10:36" s="4" customFormat="1" ht="15.95" customHeight="1">
      <c r="K46" s="106"/>
      <c r="L46" s="106"/>
      <c r="M46" s="106"/>
      <c r="N46" s="106"/>
      <c r="O46" s="106"/>
      <c r="P46" s="106"/>
      <c r="Q46" s="106"/>
      <c r="R46" s="106"/>
      <c r="S46" s="45"/>
      <c r="T46" s="13"/>
      <c r="U46" s="13"/>
      <c r="V46" s="106"/>
      <c r="W46" s="106"/>
      <c r="X46" s="106"/>
      <c r="Y46" s="106"/>
      <c r="Z46" s="106"/>
      <c r="AA46" s="106"/>
      <c r="AB46" s="106"/>
      <c r="AC46" s="106"/>
      <c r="AD46" s="106"/>
      <c r="AE46" s="108"/>
      <c r="AF46" s="111"/>
      <c r="AG46" s="111"/>
      <c r="AH46" s="111"/>
      <c r="AI46" s="111"/>
      <c r="AJ46" s="108"/>
    </row>
    <row r="47" spans="10:36" s="4" customFormat="1" ht="15.95" customHeight="1">
      <c r="K47" s="106"/>
      <c r="L47" s="106"/>
      <c r="M47" s="106"/>
      <c r="N47" s="106"/>
      <c r="O47" s="106"/>
      <c r="P47" s="106"/>
      <c r="Q47" s="106"/>
      <c r="R47" s="106"/>
      <c r="S47" s="45"/>
      <c r="T47" s="13"/>
      <c r="U47" s="13"/>
      <c r="V47" s="106"/>
      <c r="W47" s="106"/>
      <c r="X47" s="106"/>
      <c r="Y47" s="106"/>
      <c r="Z47" s="106"/>
      <c r="AA47" s="106"/>
      <c r="AB47" s="106"/>
      <c r="AC47" s="106"/>
      <c r="AD47" s="106"/>
      <c r="AE47" s="108"/>
      <c r="AF47" s="108"/>
      <c r="AG47" s="108"/>
      <c r="AH47" s="108"/>
      <c r="AI47" s="108"/>
      <c r="AJ47" s="108"/>
    </row>
    <row r="48" spans="10:36" s="4" customFormat="1" ht="15.95" customHeight="1">
      <c r="K48" s="106"/>
      <c r="L48" s="106"/>
      <c r="M48" s="106"/>
      <c r="N48" s="106"/>
      <c r="O48" s="106"/>
      <c r="P48" s="106"/>
      <c r="Q48" s="106"/>
      <c r="R48" s="106"/>
      <c r="S48" s="45"/>
      <c r="T48" s="13"/>
      <c r="U48" s="13"/>
      <c r="V48" s="13"/>
      <c r="W48" s="13"/>
      <c r="X48" s="13"/>
      <c r="Y48" s="13"/>
      <c r="AJ48" s="112"/>
    </row>
    <row r="49" spans="11:25" s="4" customFormat="1" ht="15.95" customHeight="1">
      <c r="K49" s="106"/>
      <c r="L49" s="106"/>
      <c r="M49" s="106"/>
      <c r="N49" s="106"/>
      <c r="O49" s="106"/>
      <c r="P49" s="106"/>
      <c r="Q49" s="106"/>
      <c r="R49" s="106"/>
      <c r="S49" s="45"/>
      <c r="V49" s="13"/>
      <c r="W49" s="13"/>
      <c r="X49" s="13"/>
      <c r="Y49" s="13"/>
    </row>
    <row r="50" spans="11:25" s="4" customFormat="1" ht="15.95" customHeight="1">
      <c r="K50" s="106"/>
      <c r="L50" s="106"/>
      <c r="M50" s="106"/>
      <c r="N50" s="106"/>
      <c r="O50" s="106"/>
      <c r="P50" s="106"/>
      <c r="Q50" s="106"/>
      <c r="R50" s="106"/>
      <c r="S50" s="45"/>
      <c r="V50" s="13"/>
      <c r="W50" s="13"/>
      <c r="X50" s="13"/>
      <c r="Y50" s="13"/>
    </row>
    <row r="51" spans="11:25" s="4" customFormat="1" ht="15.95" customHeight="1">
      <c r="K51" s="106"/>
      <c r="L51" s="106"/>
      <c r="M51" s="106"/>
      <c r="N51" s="106"/>
      <c r="O51" s="106"/>
      <c r="P51" s="106"/>
      <c r="Q51" s="106"/>
      <c r="R51" s="106"/>
      <c r="S51" s="45"/>
    </row>
    <row r="52" spans="11:25" s="4" customFormat="1" ht="15.95" customHeight="1">
      <c r="M52" s="13"/>
      <c r="N52" s="13"/>
      <c r="O52" s="48"/>
      <c r="P52" s="48"/>
      <c r="Q52" s="48"/>
      <c r="R52" s="48"/>
      <c r="S52" s="98"/>
    </row>
    <row r="53" spans="11:25" s="4" customFormat="1" ht="15.95" customHeight="1">
      <c r="M53" s="13"/>
      <c r="N53" s="13"/>
      <c r="O53" s="48"/>
      <c r="P53" s="48"/>
      <c r="Q53" s="48"/>
      <c r="R53" s="48"/>
      <c r="S53" s="13"/>
    </row>
    <row r="54" spans="11:25" s="4" customFormat="1" ht="15.95" customHeight="1">
      <c r="O54" s="43"/>
      <c r="P54" s="43"/>
      <c r="Q54" s="43"/>
      <c r="R54" s="43"/>
    </row>
    <row r="55" spans="11:25" s="4" customFormat="1" ht="15.95" customHeight="1">
      <c r="K55" s="81"/>
      <c r="L55" s="81"/>
      <c r="M55" s="81"/>
      <c r="N55" s="81"/>
      <c r="O55" s="81"/>
      <c r="P55" s="82"/>
      <c r="Q55" s="82"/>
      <c r="R55" s="43"/>
    </row>
    <row r="56" spans="11:25" s="4" customFormat="1" ht="15.95" customHeight="1">
      <c r="K56" s="103"/>
      <c r="L56" s="104"/>
      <c r="M56" s="81"/>
      <c r="N56" s="81"/>
      <c r="O56" s="81"/>
      <c r="P56" s="82"/>
      <c r="Q56" s="82"/>
      <c r="R56" s="43"/>
    </row>
    <row r="57" spans="11:25" s="4" customFormat="1" ht="15.95" customHeight="1">
      <c r="K57" s="81"/>
      <c r="L57" s="81"/>
      <c r="M57" s="81"/>
      <c r="N57" s="81"/>
      <c r="O57" s="81"/>
      <c r="P57" s="82"/>
      <c r="Q57" s="82"/>
      <c r="R57" s="43"/>
    </row>
    <row r="58" spans="11:25" s="4" customFormat="1" ht="15.95" customHeight="1">
      <c r="K58" s="81"/>
      <c r="L58" s="81"/>
      <c r="M58" s="81"/>
      <c r="N58" s="81"/>
      <c r="O58" s="81"/>
      <c r="P58" s="82"/>
      <c r="Q58" s="82"/>
      <c r="R58" s="44"/>
      <c r="U58" s="35"/>
    </row>
    <row r="59" spans="11:25" s="4" customFormat="1" ht="15.95" customHeight="1">
      <c r="K59" s="81"/>
      <c r="L59" s="81"/>
      <c r="M59" s="81"/>
      <c r="N59" s="81"/>
      <c r="O59" s="81"/>
      <c r="P59" s="82"/>
      <c r="Q59" s="82"/>
      <c r="R59" s="44"/>
    </row>
    <row r="60" spans="11:25" s="4" customFormat="1" ht="15.95" customHeight="1">
      <c r="K60" s="81"/>
      <c r="L60" s="81"/>
      <c r="M60" s="81"/>
      <c r="N60" s="81"/>
      <c r="O60" s="81"/>
      <c r="P60" s="82"/>
      <c r="Q60" s="82"/>
      <c r="R60" s="44"/>
    </row>
    <row r="61" spans="11:25" s="4" customFormat="1" ht="15.95" customHeight="1">
      <c r="K61" s="81"/>
      <c r="L61" s="81"/>
      <c r="M61" s="81"/>
      <c r="N61" s="81"/>
      <c r="O61" s="81"/>
      <c r="P61" s="82"/>
      <c r="Q61" s="82"/>
      <c r="R61" s="44"/>
    </row>
    <row r="62" spans="11:25" s="4" customFormat="1" ht="15.95" customHeight="1">
      <c r="K62" s="81"/>
      <c r="L62" s="81"/>
      <c r="M62" s="81"/>
      <c r="N62" s="81"/>
      <c r="O62" s="81"/>
      <c r="P62" s="82"/>
      <c r="Q62" s="82"/>
      <c r="R62" s="44"/>
    </row>
    <row r="63" spans="11:25" s="4" customFormat="1" ht="15.95" customHeight="1">
      <c r="K63" s="81"/>
      <c r="L63" s="81"/>
      <c r="M63" s="81"/>
      <c r="N63" s="81"/>
      <c r="O63" s="81"/>
      <c r="P63" s="82"/>
      <c r="Q63" s="82"/>
      <c r="R63" s="6"/>
    </row>
    <row r="64" spans="11:25" s="4" customFormat="1" ht="15.95" customHeight="1">
      <c r="K64" s="81"/>
      <c r="L64" s="81"/>
      <c r="M64" s="81"/>
      <c r="N64" s="81"/>
      <c r="O64" s="81"/>
      <c r="P64" s="82"/>
      <c r="Q64" s="82"/>
    </row>
    <row r="65" spans="11:17" s="4" customFormat="1" ht="15.95" customHeight="1">
      <c r="K65" s="81"/>
      <c r="L65" s="81"/>
      <c r="M65" s="81"/>
      <c r="N65" s="81"/>
      <c r="O65" s="81"/>
      <c r="P65" s="82"/>
      <c r="Q65" s="82"/>
    </row>
    <row r="66" spans="11:17" s="4" customFormat="1" ht="15.95" customHeight="1">
      <c r="K66" s="81"/>
      <c r="L66" s="81"/>
      <c r="M66" s="81"/>
      <c r="N66" s="81"/>
      <c r="O66" s="81"/>
      <c r="P66" s="82"/>
      <c r="Q66" s="82"/>
    </row>
    <row r="67" spans="11:17" s="4" customFormat="1" ht="15.95" customHeight="1">
      <c r="K67" s="81"/>
      <c r="L67" s="81"/>
      <c r="M67" s="81"/>
      <c r="N67" s="81"/>
      <c r="O67" s="81"/>
      <c r="P67" s="82"/>
      <c r="Q67" s="82"/>
    </row>
    <row r="68" spans="11:17" s="4" customFormat="1" ht="15.95" customHeight="1">
      <c r="K68" s="81"/>
      <c r="L68" s="81"/>
      <c r="M68" s="81"/>
      <c r="N68" s="105"/>
      <c r="O68" s="81"/>
      <c r="P68" s="82"/>
      <c r="Q68" s="82"/>
    </row>
    <row r="69" spans="11:17" s="4" customFormat="1" ht="15.95" customHeight="1">
      <c r="K69" s="82"/>
      <c r="L69" s="82"/>
      <c r="M69" s="82"/>
      <c r="N69" s="82"/>
      <c r="O69" s="82"/>
      <c r="P69" s="82"/>
      <c r="Q69" s="82"/>
    </row>
    <row r="70" spans="11:17" s="4" customFormat="1" ht="15.95" customHeight="1">
      <c r="K70" s="82"/>
      <c r="L70" s="82"/>
      <c r="M70" s="82"/>
      <c r="N70" s="82"/>
      <c r="O70" s="82"/>
      <c r="P70" s="82"/>
      <c r="Q70" s="82"/>
    </row>
    <row r="71" spans="11:17" s="4" customFormat="1" ht="15.95" customHeight="1">
      <c r="K71" s="82"/>
    </row>
    <row r="72" spans="11:17" s="4" customFormat="1" ht="15.95" customHeight="1">
      <c r="N72" s="107"/>
    </row>
    <row r="73" spans="11:17" s="4" customFormat="1" ht="15.95" customHeight="1"/>
    <row r="74" spans="11:17" s="4" customFormat="1" ht="15.95" customHeight="1"/>
    <row r="75" spans="11:17" s="4" customFormat="1" ht="15.95" customHeight="1"/>
    <row r="76" spans="11:17" s="4" customFormat="1" ht="15.95" customHeight="1"/>
    <row r="77" spans="11:17" s="4" customFormat="1" ht="15.95" customHeight="1"/>
    <row r="78" spans="11:17" s="4" customFormat="1" ht="15.95" customHeight="1"/>
    <row r="79" spans="11:17" s="4" customFormat="1" ht="15.95" customHeight="1"/>
    <row r="80" spans="11:17" s="4" customFormat="1" ht="15.95" customHeight="1"/>
    <row r="81" s="4" customFormat="1" ht="15.95" customHeight="1"/>
    <row r="82" s="4" customFormat="1" ht="15.95" customHeight="1"/>
    <row r="83" s="4" customFormat="1" ht="15.95" customHeight="1"/>
    <row r="84" s="4" customFormat="1" ht="15.95" customHeight="1"/>
    <row r="85" s="4" customFormat="1" ht="15.95" customHeight="1"/>
    <row r="86" s="4" customFormat="1" ht="15.95" customHeight="1"/>
    <row r="87" s="4" customFormat="1" ht="15.95" customHeight="1"/>
    <row r="88" s="4" customFormat="1" ht="15.95" customHeight="1"/>
    <row r="89" s="4" customFormat="1" ht="15.95" customHeight="1"/>
    <row r="90" s="4" customFormat="1" ht="15.95" customHeight="1"/>
    <row r="91" s="4" customFormat="1" ht="15.95" customHeight="1"/>
    <row r="92" s="4" customFormat="1" ht="15.95" customHeight="1"/>
    <row r="93" s="4" customFormat="1" ht="15.95" customHeight="1"/>
    <row r="94" s="4" customFormat="1" ht="15.95" customHeight="1"/>
    <row r="95" s="4" customFormat="1" ht="15.95" customHeight="1"/>
    <row r="96" s="4" customFormat="1" ht="15.95" customHeight="1"/>
    <row r="97" s="4" customFormat="1" ht="15.95" customHeight="1"/>
    <row r="98" s="4" customFormat="1" ht="15.95" customHeight="1"/>
    <row r="99" s="4" customFormat="1" ht="15.95" customHeight="1"/>
    <row r="100" s="4" customFormat="1" ht="15.95" customHeight="1"/>
    <row r="101" s="4" customFormat="1" ht="15.95" customHeight="1"/>
    <row r="102" s="4" customFormat="1" ht="15.95" customHeight="1"/>
    <row r="103" s="4" customFormat="1" ht="15.95" customHeight="1"/>
    <row r="104" s="4" customFormat="1" ht="15.95" customHeight="1"/>
    <row r="105" s="4" customFormat="1" ht="15.95" customHeight="1"/>
    <row r="106" s="4" customFormat="1" ht="15.95" customHeight="1"/>
    <row r="107" s="4" customFormat="1" ht="15.95" customHeight="1"/>
    <row r="108" s="4" customFormat="1" ht="15.95" customHeight="1"/>
    <row r="109" s="4" customFormat="1" ht="15.95" customHeight="1"/>
    <row r="110" s="4" customFormat="1" ht="15.95" customHeight="1"/>
    <row r="111" s="4" customFormat="1" ht="15.95" customHeight="1"/>
    <row r="112" s="4" customFormat="1" ht="15.95" customHeight="1"/>
    <row r="113" spans="10:36" s="4" customFormat="1" ht="15.95" customHeight="1"/>
    <row r="114" spans="10:36" s="4" customFormat="1" ht="15.95" customHeight="1"/>
    <row r="115" spans="10:36" s="4" customFormat="1" ht="15.95" customHeight="1"/>
    <row r="116" spans="10:36" s="4" customFormat="1" ht="15.95" customHeight="1"/>
    <row r="117" spans="10:36" s="4" customFormat="1" ht="15.95" customHeight="1"/>
    <row r="118" spans="10:36" s="4" customFormat="1" ht="15.95" customHeight="1"/>
    <row r="119" spans="10:36" s="4" customFormat="1" ht="15.95" customHeight="1"/>
    <row r="120" spans="10:36" s="4" customFormat="1" ht="15.95" customHeight="1">
      <c r="J120" s="13"/>
    </row>
    <row r="121" spans="10:36" s="4" customFormat="1" ht="15.95" customHeight="1">
      <c r="J121" s="13"/>
    </row>
    <row r="122" spans="10:36" s="4" customFormat="1" ht="15.95" customHeight="1">
      <c r="J122" s="13"/>
    </row>
    <row r="123" spans="10:36" s="4" customFormat="1" ht="15.95" customHeight="1">
      <c r="J123" s="13"/>
    </row>
    <row r="124" spans="10:36" ht="15.95" customHeight="1">
      <c r="K124" s="4"/>
      <c r="L124" s="4"/>
      <c r="M124" s="4"/>
      <c r="N124" s="4"/>
      <c r="O124" s="4"/>
      <c r="P124" s="4"/>
      <c r="Q124" s="4"/>
      <c r="R124" s="4"/>
      <c r="S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</row>
    <row r="125" spans="10:36" ht="15.95" customHeight="1">
      <c r="K125" s="4"/>
      <c r="L125" s="4"/>
      <c r="M125" s="4"/>
      <c r="N125" s="4"/>
      <c r="O125" s="4"/>
      <c r="P125" s="4"/>
      <c r="Q125" s="4"/>
      <c r="R125" s="4"/>
      <c r="S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</row>
    <row r="126" spans="10:36" ht="15.95" customHeight="1">
      <c r="K126" s="4"/>
      <c r="L126" s="4"/>
      <c r="M126" s="4"/>
      <c r="N126" s="4"/>
      <c r="O126" s="4"/>
      <c r="P126" s="4"/>
      <c r="Q126" s="4"/>
      <c r="R126" s="4"/>
      <c r="S126" s="4"/>
    </row>
    <row r="127" spans="10:36" ht="15.95" customHeight="1">
      <c r="K127" s="4"/>
      <c r="L127" s="4"/>
      <c r="M127" s="4"/>
      <c r="N127" s="4"/>
      <c r="O127" s="4"/>
      <c r="P127" s="4"/>
      <c r="Q127" s="4"/>
      <c r="R127" s="4"/>
      <c r="S127" s="4"/>
    </row>
    <row r="128" spans="10:36" ht="15.95" customHeight="1"/>
    <row r="129" ht="15.95" customHeight="1"/>
  </sheetData>
  <mergeCells count="20">
    <mergeCell ref="A20:J20"/>
    <mergeCell ref="K41:L41"/>
    <mergeCell ref="M41:N41"/>
    <mergeCell ref="Q41:R41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39370078740157483" header="0.31496062992125984" footer="0.31496062992125984"/>
  <pageSetup paperSize="9" scale="3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29"/>
  <sheetViews>
    <sheetView showGridLines="0" view="pageBreakPreview" zoomScale="80" zoomScaleNormal="100" zoomScaleSheetLayoutView="80" workbookViewId="0">
      <selection activeCell="A7" sqref="A7:J7"/>
    </sheetView>
  </sheetViews>
  <sheetFormatPr defaultRowHeight="25.5" customHeight="1"/>
  <cols>
    <col min="1" max="1" width="17.7109375" style="13" customWidth="1"/>
    <col min="2" max="2" width="35.7109375" style="13" customWidth="1"/>
    <col min="3" max="4" width="15.7109375" style="13" customWidth="1"/>
    <col min="5" max="6" width="55.7109375" style="13" customWidth="1"/>
    <col min="7" max="8" width="8.7109375" style="13" customWidth="1"/>
    <col min="9" max="9" width="35.7109375" style="13" customWidth="1"/>
    <col min="10" max="10" width="8.7109375" style="13" customWidth="1"/>
    <col min="11" max="11" width="14.7109375" style="13" bestFit="1" customWidth="1"/>
    <col min="12" max="12" width="11.28515625" style="13" bestFit="1" customWidth="1"/>
    <col min="13" max="13" width="12.42578125" style="13" bestFit="1" customWidth="1"/>
    <col min="14" max="14" width="14.85546875" style="13" bestFit="1" customWidth="1"/>
    <col min="15" max="15" width="15.42578125" style="13" bestFit="1" customWidth="1"/>
    <col min="16" max="19" width="17.28515625" style="13" customWidth="1"/>
    <col min="20" max="20" width="8.7109375" style="13" customWidth="1"/>
    <col min="21" max="21" width="17.28515625" style="13" customWidth="1"/>
    <col min="22" max="22" width="8.7109375" style="13" customWidth="1"/>
    <col min="23" max="23" width="17.28515625" style="13" customWidth="1"/>
    <col min="24" max="24" width="8.7109375" style="13" customWidth="1"/>
    <col min="25" max="30" width="9.140625" style="13"/>
    <col min="31" max="31" width="9.85546875" style="13" bestFit="1" customWidth="1"/>
    <col min="32" max="32" width="12.28515625" style="13" customWidth="1"/>
    <col min="33" max="33" width="9.28515625" style="13" bestFit="1" customWidth="1"/>
    <col min="34" max="35" width="11.7109375" style="13" bestFit="1" customWidth="1"/>
    <col min="36" max="36" width="12.42578125" style="13" bestFit="1" customWidth="1"/>
    <col min="37" max="16384" width="9.140625" style="13"/>
  </cols>
  <sheetData>
    <row r="1" spans="1:24" ht="12.75">
      <c r="A1" s="9" t="s">
        <v>36</v>
      </c>
      <c r="B1" s="9"/>
      <c r="C1" s="9"/>
      <c r="D1" s="9"/>
      <c r="E1" s="10"/>
      <c r="F1" s="10"/>
      <c r="G1" s="10"/>
      <c r="H1" s="11"/>
      <c r="I1" s="11"/>
      <c r="J1" s="11"/>
      <c r="K1" s="10"/>
      <c r="L1" s="10"/>
      <c r="M1" s="10"/>
      <c r="N1" s="10"/>
      <c r="O1" s="10"/>
      <c r="P1" s="10"/>
      <c r="Q1" s="10"/>
      <c r="R1" s="10"/>
      <c r="S1" s="10"/>
      <c r="T1" s="10"/>
      <c r="U1" s="12"/>
      <c r="V1" s="10"/>
      <c r="W1" s="12"/>
      <c r="X1" s="10"/>
    </row>
    <row r="2" spans="1:24" ht="12.75">
      <c r="A2" s="9" t="s">
        <v>37</v>
      </c>
      <c r="B2" s="9" t="s">
        <v>71</v>
      </c>
      <c r="C2" s="9"/>
      <c r="D2" s="9"/>
      <c r="E2" s="10"/>
      <c r="F2" s="10"/>
      <c r="G2" s="10"/>
      <c r="H2" s="11"/>
      <c r="I2" s="11"/>
      <c r="J2" s="11"/>
      <c r="K2" s="10"/>
      <c r="L2" s="10"/>
      <c r="M2" s="10"/>
      <c r="N2" s="10"/>
      <c r="O2" s="10"/>
      <c r="P2" s="10"/>
      <c r="Q2" s="10"/>
      <c r="R2" s="10"/>
      <c r="S2" s="10"/>
      <c r="T2" s="10"/>
      <c r="U2" s="12"/>
      <c r="V2" s="10"/>
      <c r="W2" s="12"/>
      <c r="X2" s="10"/>
    </row>
    <row r="3" spans="1:24" ht="12.75">
      <c r="A3" s="9" t="s">
        <v>38</v>
      </c>
      <c r="B3" s="14" t="s">
        <v>72</v>
      </c>
      <c r="C3" s="14"/>
      <c r="D3" s="14"/>
      <c r="E3" s="10"/>
      <c r="F3" s="10"/>
      <c r="G3" s="10"/>
      <c r="H3" s="11"/>
      <c r="I3" s="11"/>
      <c r="J3" s="11"/>
      <c r="K3" s="10"/>
      <c r="L3" s="10"/>
      <c r="M3" s="10"/>
      <c r="N3" s="10"/>
      <c r="O3" s="10"/>
      <c r="P3" s="10"/>
      <c r="Q3" s="10"/>
      <c r="R3" s="10"/>
      <c r="S3" s="10"/>
      <c r="T3" s="10"/>
      <c r="U3" s="12"/>
      <c r="V3" s="10"/>
      <c r="W3" s="12"/>
      <c r="X3" s="10"/>
    </row>
    <row r="4" spans="1:24" ht="12.75">
      <c r="A4" s="13" t="s">
        <v>39</v>
      </c>
      <c r="B4" s="15">
        <v>45505</v>
      </c>
      <c r="C4" s="16"/>
      <c r="E4" s="10"/>
      <c r="F4" s="10"/>
      <c r="G4" s="10"/>
      <c r="H4" s="11"/>
      <c r="I4" s="11"/>
      <c r="J4" s="11"/>
      <c r="K4" s="10"/>
      <c r="L4" s="10"/>
      <c r="M4" s="10"/>
      <c r="N4" s="10"/>
      <c r="O4" s="10"/>
      <c r="P4" s="10"/>
      <c r="Q4" s="10"/>
      <c r="R4" s="10"/>
      <c r="S4" s="10"/>
      <c r="T4" s="10"/>
      <c r="U4" s="12"/>
      <c r="V4" s="10"/>
      <c r="W4" s="12"/>
      <c r="X4" s="10"/>
    </row>
    <row r="5" spans="1:24" ht="12.75">
      <c r="A5" s="178" t="s">
        <v>40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</row>
    <row r="6" spans="1:24" ht="13.5" thickBot="1">
      <c r="A6" s="10"/>
      <c r="B6" s="10"/>
      <c r="C6" s="10"/>
      <c r="D6" s="10"/>
      <c r="E6" s="10"/>
      <c r="F6" s="10"/>
      <c r="G6" s="10"/>
      <c r="H6" s="11"/>
      <c r="I6" s="11"/>
      <c r="J6" s="11"/>
      <c r="K6" s="10"/>
      <c r="L6" s="10"/>
      <c r="M6" s="10"/>
      <c r="N6" s="10"/>
      <c r="O6" s="10"/>
      <c r="P6" s="10"/>
      <c r="Q6" s="10"/>
      <c r="R6" s="10"/>
      <c r="S6" s="10"/>
      <c r="T6" s="10"/>
      <c r="U6" s="12"/>
      <c r="V6" s="10"/>
      <c r="W6" s="12"/>
      <c r="X6" s="10"/>
    </row>
    <row r="7" spans="1:24" ht="28.5" customHeight="1" thickBot="1">
      <c r="A7" s="179" t="s">
        <v>41</v>
      </c>
      <c r="B7" s="180"/>
      <c r="C7" s="180"/>
      <c r="D7" s="180"/>
      <c r="E7" s="180"/>
      <c r="F7" s="180"/>
      <c r="G7" s="180"/>
      <c r="H7" s="180"/>
      <c r="I7" s="180"/>
      <c r="J7" s="181"/>
      <c r="K7" s="182" t="s">
        <v>3</v>
      </c>
      <c r="L7" s="168" t="s">
        <v>42</v>
      </c>
      <c r="M7" s="170"/>
      <c r="N7" s="182" t="s">
        <v>43</v>
      </c>
      <c r="O7" s="182" t="s">
        <v>44</v>
      </c>
      <c r="P7" s="179" t="s">
        <v>45</v>
      </c>
      <c r="Q7" s="181"/>
      <c r="R7" s="182" t="s">
        <v>6</v>
      </c>
      <c r="S7" s="179" t="s">
        <v>46</v>
      </c>
      <c r="T7" s="180"/>
      <c r="U7" s="180"/>
      <c r="V7" s="180"/>
      <c r="W7" s="180"/>
      <c r="X7" s="181"/>
    </row>
    <row r="8" spans="1:24" ht="28.5" customHeight="1">
      <c r="A8" s="174" t="s">
        <v>14</v>
      </c>
      <c r="B8" s="175"/>
      <c r="C8" s="172" t="s">
        <v>47</v>
      </c>
      <c r="D8" s="172" t="s">
        <v>48</v>
      </c>
      <c r="E8" s="174" t="s">
        <v>49</v>
      </c>
      <c r="F8" s="175"/>
      <c r="G8" s="172" t="s">
        <v>0</v>
      </c>
      <c r="H8" s="176" t="s">
        <v>2</v>
      </c>
      <c r="I8" s="177"/>
      <c r="J8" s="172" t="s">
        <v>1</v>
      </c>
      <c r="K8" s="183"/>
      <c r="L8" s="160" t="s">
        <v>50</v>
      </c>
      <c r="M8" s="160" t="s">
        <v>51</v>
      </c>
      <c r="N8" s="183"/>
      <c r="O8" s="183"/>
      <c r="P8" s="17" t="s">
        <v>4</v>
      </c>
      <c r="Q8" s="17" t="s">
        <v>5</v>
      </c>
      <c r="R8" s="183"/>
      <c r="S8" s="161" t="s">
        <v>7</v>
      </c>
      <c r="T8" s="18" t="s">
        <v>8</v>
      </c>
      <c r="U8" s="161" t="s">
        <v>9</v>
      </c>
      <c r="V8" s="19" t="s">
        <v>8</v>
      </c>
      <c r="W8" s="20" t="s">
        <v>10</v>
      </c>
      <c r="X8" s="19" t="s">
        <v>8</v>
      </c>
    </row>
    <row r="9" spans="1:24" ht="28.5" customHeight="1" thickBot="1">
      <c r="A9" s="159" t="s">
        <v>52</v>
      </c>
      <c r="B9" s="159" t="s">
        <v>53</v>
      </c>
      <c r="C9" s="173"/>
      <c r="D9" s="173"/>
      <c r="E9" s="21" t="s">
        <v>54</v>
      </c>
      <c r="F9" s="21" t="s">
        <v>55</v>
      </c>
      <c r="G9" s="173"/>
      <c r="H9" s="21" t="s">
        <v>52</v>
      </c>
      <c r="I9" s="21" t="s">
        <v>53</v>
      </c>
      <c r="J9" s="173"/>
      <c r="K9" s="159" t="s">
        <v>56</v>
      </c>
      <c r="L9" s="21" t="s">
        <v>57</v>
      </c>
      <c r="M9" s="21" t="s">
        <v>58</v>
      </c>
      <c r="N9" s="21" t="s">
        <v>59</v>
      </c>
      <c r="O9" s="21" t="s">
        <v>60</v>
      </c>
      <c r="P9" s="21" t="s">
        <v>11</v>
      </c>
      <c r="Q9" s="21" t="s">
        <v>61</v>
      </c>
      <c r="R9" s="159" t="s">
        <v>62</v>
      </c>
      <c r="S9" s="22" t="s">
        <v>63</v>
      </c>
      <c r="T9" s="23" t="s">
        <v>64</v>
      </c>
      <c r="U9" s="22" t="s">
        <v>65</v>
      </c>
      <c r="V9" s="23" t="s">
        <v>66</v>
      </c>
      <c r="W9" s="24" t="s">
        <v>67</v>
      </c>
      <c r="X9" s="23" t="s">
        <v>68</v>
      </c>
    </row>
    <row r="10" spans="1:24" s="30" customFormat="1" ht="28.5" customHeight="1">
      <c r="A10" s="25" t="str">
        <f>'Access-Ago'!A10</f>
        <v>33904</v>
      </c>
      <c r="B10" s="25" t="str">
        <f>'Access-Ago'!B10</f>
        <v>FUNDO DO REGIME GERAL DA PREVIDENCIA SOCIAL</v>
      </c>
      <c r="C10" s="25" t="str">
        <f>CONCATENATE('Access-Ago'!C10,".",'Access-Ago'!D10)</f>
        <v>28.846</v>
      </c>
      <c r="D10" s="25" t="str">
        <f>CONCATENATE('Access-Ago'!E10,".",'Access-Ago'!G10)</f>
        <v>0901.0625</v>
      </c>
      <c r="E10" s="26" t="str">
        <f>'Access-Ago'!F10</f>
        <v>OPERACOES ESPECIAIS: CUMPRIMENTO DE SENTENCAS JUDICIAIS</v>
      </c>
      <c r="F10" s="27" t="str">
        <f>'Access-Ago'!H10</f>
        <v>SENTENCAS JUDICIAIS TRANSITADAS EM JULGADO DE PEQUENO VALOR</v>
      </c>
      <c r="G10" s="25" t="str">
        <f>'Access-Ago'!I10</f>
        <v>2</v>
      </c>
      <c r="H10" s="25" t="str">
        <f>'Access-Ago'!J10</f>
        <v>1001</v>
      </c>
      <c r="I10" s="26" t="str">
        <f>'Access-Ago'!K10</f>
        <v>RECURSOS LIVRES DA SEGURIDADE SOCIAL</v>
      </c>
      <c r="J10" s="25" t="str">
        <f>'Access-Ago'!L10</f>
        <v>3</v>
      </c>
      <c r="K10" s="28"/>
      <c r="L10" s="28"/>
      <c r="M10" s="28"/>
      <c r="N10" s="29">
        <f t="shared" ref="N10:N19" si="0">K10+L10-M10</f>
        <v>0</v>
      </c>
      <c r="O10" s="28">
        <v>0</v>
      </c>
      <c r="P10" s="36">
        <f>IF('Access-Ago'!N10=0,'Access-Ago'!M10,0)</f>
        <v>1746110166</v>
      </c>
      <c r="Q10" s="36">
        <f>IF('Access-Ago'!N10&gt;0,'Access-Ago'!N10-('Access-Ago'!N10-'Access-Ago'!M10),0)</f>
        <v>0</v>
      </c>
      <c r="R10" s="36">
        <f>N10-O10+P10+Q10</f>
        <v>1746110166</v>
      </c>
      <c r="S10" s="36">
        <f>'Access-Ago'!O10</f>
        <v>1744698619.05</v>
      </c>
      <c r="T10" s="37">
        <f t="shared" ref="T10:T20" si="1">IF(R10&gt;0,S10/R10,0)</f>
        <v>0.99919160487265613</v>
      </c>
      <c r="U10" s="36">
        <f>'Access-Ago'!P10</f>
        <v>1744698619.05</v>
      </c>
      <c r="V10" s="37">
        <f t="shared" ref="V10:V20" si="2">IF(R10&gt;0,U10/R10,0)</f>
        <v>0.99919160487265613</v>
      </c>
      <c r="W10" s="36">
        <f>'Access-Ago'!Q10</f>
        <v>1744698619.05</v>
      </c>
      <c r="X10" s="37">
        <f t="shared" ref="X10:X20" si="3">IF(R10&gt;0,W10/R10,0)</f>
        <v>0.99919160487265613</v>
      </c>
    </row>
    <row r="11" spans="1:24" s="30" customFormat="1" ht="28.5" customHeight="1">
      <c r="A11" s="25" t="str">
        <f>'Access-Ago'!A11</f>
        <v>40901</v>
      </c>
      <c r="B11" s="25" t="str">
        <f>'Access-Ago'!B11</f>
        <v>FUNDO DE AMPARO AO TRABALHADOR - FAT</v>
      </c>
      <c r="C11" s="25" t="str">
        <f>CONCATENATE('Access-Ago'!C11,".",'Access-Ago'!D11)</f>
        <v>28.846</v>
      </c>
      <c r="D11" s="25" t="str">
        <f>CONCATENATE('Access-Ago'!E11,".",'Access-Ago'!G11)</f>
        <v>0901.0625</v>
      </c>
      <c r="E11" s="26" t="str">
        <f>'Access-Ago'!F11</f>
        <v>OPERACOES ESPECIAIS: CUMPRIMENTO DE SENTENCAS JUDICIAIS</v>
      </c>
      <c r="F11" s="27" t="str">
        <f>'Access-Ago'!H11</f>
        <v>SENTENCAS JUDICIAIS TRANSITADAS EM JULGADO DE PEQUENO VALOR</v>
      </c>
      <c r="G11" s="25" t="str">
        <f>'Access-Ago'!I11</f>
        <v>2</v>
      </c>
      <c r="H11" s="25" t="str">
        <f>'Access-Ago'!J11</f>
        <v>1049</v>
      </c>
      <c r="I11" s="26" t="str">
        <f>'Access-Ago'!K11</f>
        <v>REC.PROP.UO PARA APLIC. EM SEGURIDADE SOCIAL</v>
      </c>
      <c r="J11" s="25" t="str">
        <f>'Access-Ago'!L11</f>
        <v>3</v>
      </c>
      <c r="K11" s="28"/>
      <c r="L11" s="28"/>
      <c r="M11" s="28"/>
      <c r="N11" s="29">
        <f t="shared" si="0"/>
        <v>0</v>
      </c>
      <c r="O11" s="28">
        <v>0</v>
      </c>
      <c r="P11" s="36">
        <f>IF('Access-Ago'!N11=0,'Access-Ago'!M11,0)</f>
        <v>280783</v>
      </c>
      <c r="Q11" s="36">
        <f>IF('Access-Ago'!N11&gt;0,'Access-Ago'!N11-('Access-Ago'!N11-'Access-Ago'!M11),0)</f>
        <v>0</v>
      </c>
      <c r="R11" s="36">
        <f t="shared" ref="R11:R19" si="4">N11-O11+P11+Q11</f>
        <v>280783</v>
      </c>
      <c r="S11" s="36">
        <f>'Access-Ago'!O11</f>
        <v>280778.76</v>
      </c>
      <c r="T11" s="37">
        <f t="shared" si="1"/>
        <v>0.99998489937068846</v>
      </c>
      <c r="U11" s="36">
        <f>'Access-Ago'!P11</f>
        <v>280778.76</v>
      </c>
      <c r="V11" s="37">
        <f t="shared" si="2"/>
        <v>0.99998489937068846</v>
      </c>
      <c r="W11" s="36">
        <f>'Access-Ago'!Q11</f>
        <v>280778.76</v>
      </c>
      <c r="X11" s="37">
        <f t="shared" si="3"/>
        <v>0.99998489937068846</v>
      </c>
    </row>
    <row r="12" spans="1:24" s="30" customFormat="1" ht="28.5" customHeight="1">
      <c r="A12" s="25" t="str">
        <f>'Access-Ago'!A12</f>
        <v>55901</v>
      </c>
      <c r="B12" s="25" t="str">
        <f>'Access-Ago'!B12</f>
        <v>FUNDO NACIONAL DE ASSISTENCIA SOCIAL</v>
      </c>
      <c r="C12" s="25" t="str">
        <f>CONCATENATE('Access-Ago'!C12,".",'Access-Ago'!D12)</f>
        <v>28.846</v>
      </c>
      <c r="D12" s="25" t="str">
        <f>CONCATENATE('Access-Ago'!E12,".",'Access-Ago'!G12)</f>
        <v>0901.0625</v>
      </c>
      <c r="E12" s="26" t="str">
        <f>'Access-Ago'!F12</f>
        <v>OPERACOES ESPECIAIS: CUMPRIMENTO DE SENTENCAS JUDICIAIS</v>
      </c>
      <c r="F12" s="27" t="str">
        <f>'Access-Ago'!H12</f>
        <v>SENTENCAS JUDICIAIS TRANSITADAS EM JULGADO DE PEQUENO VALOR</v>
      </c>
      <c r="G12" s="25" t="str">
        <f>'Access-Ago'!I12</f>
        <v>2</v>
      </c>
      <c r="H12" s="25" t="str">
        <f>'Access-Ago'!J12</f>
        <v>1001</v>
      </c>
      <c r="I12" s="26" t="str">
        <f>'Access-Ago'!K12</f>
        <v>RECURSOS LIVRES DA SEGURIDADE SOCIAL</v>
      </c>
      <c r="J12" s="25" t="str">
        <f>'Access-Ago'!L12</f>
        <v>3</v>
      </c>
      <c r="K12" s="28"/>
      <c r="L12" s="28"/>
      <c r="M12" s="28"/>
      <c r="N12" s="29">
        <f t="shared" si="0"/>
        <v>0</v>
      </c>
      <c r="O12" s="28">
        <v>0</v>
      </c>
      <c r="P12" s="36">
        <f>IF('Access-Ago'!N12=0,'Access-Ago'!M12,0)</f>
        <v>299076239</v>
      </c>
      <c r="Q12" s="36">
        <f>IF('Access-Ago'!N12&gt;0,'Access-Ago'!N12-('Access-Ago'!N12-'Access-Ago'!M12),0)</f>
        <v>0</v>
      </c>
      <c r="R12" s="36">
        <f t="shared" si="4"/>
        <v>299076239</v>
      </c>
      <c r="S12" s="36">
        <f>'Access-Ago'!O12</f>
        <v>298983440.89999998</v>
      </c>
      <c r="T12" s="37">
        <f t="shared" si="1"/>
        <v>0.99968971757732972</v>
      </c>
      <c r="U12" s="36">
        <f>'Access-Ago'!P12</f>
        <v>298983440.89999998</v>
      </c>
      <c r="V12" s="37">
        <f t="shared" si="2"/>
        <v>0.99968971757732972</v>
      </c>
      <c r="W12" s="36">
        <f>'Access-Ago'!Q12</f>
        <v>298983440.89999998</v>
      </c>
      <c r="X12" s="37">
        <f t="shared" si="3"/>
        <v>0.99968971757732972</v>
      </c>
    </row>
    <row r="13" spans="1:24" s="30" customFormat="1" ht="28.5" customHeight="1">
      <c r="A13" s="25" t="str">
        <f>'Access-Ago'!A13</f>
        <v>71103</v>
      </c>
      <c r="B13" s="25" t="str">
        <f>'Access-Ago'!B13</f>
        <v>ENCARGOS FINANC.DA UNIAO-SENTENCAS JUDICIAIS</v>
      </c>
      <c r="C13" s="25" t="str">
        <f>CONCATENATE('Access-Ago'!C13,".",'Access-Ago'!D13)</f>
        <v>28.846</v>
      </c>
      <c r="D13" s="25" t="str">
        <f>CONCATENATE('Access-Ago'!E13,".",'Access-Ago'!G13)</f>
        <v>0901.0005</v>
      </c>
      <c r="E13" s="26" t="str">
        <f>'Access-Ago'!F13</f>
        <v>OPERACOES ESPECIAIS: CUMPRIMENTO DE SENTENCAS JUDICIAIS</v>
      </c>
      <c r="F13" s="27" t="str">
        <f>'Access-Ago'!H13</f>
        <v>SENTENCAS JUDICIAIS TRANSITADAS EM JULGADO (PRECATORIOS)</v>
      </c>
      <c r="G13" s="25" t="str">
        <f>'Access-Ago'!I13</f>
        <v>1</v>
      </c>
      <c r="H13" s="25" t="str">
        <f>'Access-Ago'!J13</f>
        <v>1000</v>
      </c>
      <c r="I13" s="26" t="str">
        <f>'Access-Ago'!K13</f>
        <v>RECURSOS LIVRES DA UNIAO</v>
      </c>
      <c r="J13" s="25" t="str">
        <f>'Access-Ago'!L13</f>
        <v>5</v>
      </c>
      <c r="K13" s="28"/>
      <c r="L13" s="28"/>
      <c r="M13" s="28"/>
      <c r="N13" s="29">
        <f t="shared" si="0"/>
        <v>0</v>
      </c>
      <c r="O13" s="28">
        <v>0</v>
      </c>
      <c r="P13" s="36">
        <f>IF('Access-Ago'!N13=0,'Access-Ago'!M13,0)</f>
        <v>0</v>
      </c>
      <c r="Q13" s="36">
        <f>IF('Access-Ago'!N13&gt;0,'Access-Ago'!N13-('Access-Ago'!N13-'Access-Ago'!M13),0)</f>
        <v>125897696</v>
      </c>
      <c r="R13" s="36">
        <f t="shared" si="4"/>
        <v>125897696</v>
      </c>
      <c r="S13" s="36">
        <f>'Access-Ago'!O13</f>
        <v>125897695.36</v>
      </c>
      <c r="T13" s="37">
        <f t="shared" si="1"/>
        <v>0.99999999491650748</v>
      </c>
      <c r="U13" s="36">
        <f>'Access-Ago'!P13</f>
        <v>125897695.36</v>
      </c>
      <c r="V13" s="37">
        <f t="shared" si="2"/>
        <v>0.99999999491650748</v>
      </c>
      <c r="W13" s="36">
        <f>'Access-Ago'!Q13</f>
        <v>125897695.36</v>
      </c>
      <c r="X13" s="37">
        <f t="shared" si="3"/>
        <v>0.99999999491650748</v>
      </c>
    </row>
    <row r="14" spans="1:24" s="30" customFormat="1" ht="28.5" customHeight="1">
      <c r="A14" s="25" t="str">
        <f>'Access-Ago'!A14</f>
        <v>71103</v>
      </c>
      <c r="B14" s="25" t="str">
        <f>'Access-Ago'!B14</f>
        <v>ENCARGOS FINANC.DA UNIAO-SENTENCAS JUDICIAIS</v>
      </c>
      <c r="C14" s="25" t="str">
        <f>CONCATENATE('Access-Ago'!C14,".",'Access-Ago'!D14)</f>
        <v>28.846</v>
      </c>
      <c r="D14" s="25" t="str">
        <f>CONCATENATE('Access-Ago'!E14,".",'Access-Ago'!G14)</f>
        <v>0901.0005</v>
      </c>
      <c r="E14" s="26" t="str">
        <f>'Access-Ago'!F14</f>
        <v>OPERACOES ESPECIAIS: CUMPRIMENTO DE SENTENCAS JUDICIAIS</v>
      </c>
      <c r="F14" s="27" t="str">
        <f>'Access-Ago'!H14</f>
        <v>SENTENCAS JUDICIAIS TRANSITADAS EM JULGADO (PRECATORIOS)</v>
      </c>
      <c r="G14" s="25" t="str">
        <f>'Access-Ago'!I14</f>
        <v>1</v>
      </c>
      <c r="H14" s="25" t="str">
        <f>'Access-Ago'!J14</f>
        <v>1000</v>
      </c>
      <c r="I14" s="26" t="str">
        <f>'Access-Ago'!K14</f>
        <v>RECURSOS LIVRES DA UNIAO</v>
      </c>
      <c r="J14" s="25" t="str">
        <f>'Access-Ago'!L14</f>
        <v>3</v>
      </c>
      <c r="K14" s="28"/>
      <c r="L14" s="28"/>
      <c r="M14" s="28"/>
      <c r="N14" s="29">
        <f t="shared" si="0"/>
        <v>0</v>
      </c>
      <c r="O14" s="28">
        <v>0</v>
      </c>
      <c r="P14" s="36">
        <f>IF('Access-Ago'!N14=0,'Access-Ago'!M14,0)</f>
        <v>0</v>
      </c>
      <c r="Q14" s="36">
        <f>IF('Access-Ago'!N14&gt;0,'Access-Ago'!N14-('Access-Ago'!N14-'Access-Ago'!M14),0)</f>
        <v>1323343068</v>
      </c>
      <c r="R14" s="36">
        <f t="shared" si="4"/>
        <v>1323343068</v>
      </c>
      <c r="S14" s="36">
        <f>'Access-Ago'!O14</f>
        <v>1321339904.49</v>
      </c>
      <c r="T14" s="37">
        <f t="shared" si="1"/>
        <v>0.99848628556083541</v>
      </c>
      <c r="U14" s="36">
        <f>'Access-Ago'!P14</f>
        <v>1321339904.49</v>
      </c>
      <c r="V14" s="37">
        <f t="shared" si="2"/>
        <v>0.99848628556083541</v>
      </c>
      <c r="W14" s="36">
        <f>'Access-Ago'!Q14</f>
        <v>1321339904.49</v>
      </c>
      <c r="X14" s="37">
        <f t="shared" si="3"/>
        <v>0.99848628556083541</v>
      </c>
    </row>
    <row r="15" spans="1:24" s="30" customFormat="1" ht="28.5" customHeight="1">
      <c r="A15" s="25" t="str">
        <f>'Access-Ago'!A15</f>
        <v>71103</v>
      </c>
      <c r="B15" s="25" t="str">
        <f>'Access-Ago'!B15</f>
        <v>ENCARGOS FINANC.DA UNIAO-SENTENCAS JUDICIAIS</v>
      </c>
      <c r="C15" s="25" t="str">
        <f>CONCATENATE('Access-Ago'!C15,".",'Access-Ago'!D15)</f>
        <v>28.846</v>
      </c>
      <c r="D15" s="25" t="str">
        <f>CONCATENATE('Access-Ago'!E15,".",'Access-Ago'!G15)</f>
        <v>0901.00G5</v>
      </c>
      <c r="E15" s="26" t="str">
        <f>'Access-Ago'!F15</f>
        <v>OPERACOES ESPECIAIS: CUMPRIMENTO DE SENTENCAS JUDICIAIS</v>
      </c>
      <c r="F15" s="27" t="str">
        <f>'Access-Ago'!H15</f>
        <v>CONTRIBUICAO DA UNIAO, DE SUAS AUTARQUIAS E FUNDACOES PARA O</v>
      </c>
      <c r="G15" s="25" t="str">
        <f>'Access-Ago'!I15</f>
        <v>1</v>
      </c>
      <c r="H15" s="25" t="str">
        <f>'Access-Ago'!J15</f>
        <v>1000</v>
      </c>
      <c r="I15" s="26" t="str">
        <f>'Access-Ago'!K15</f>
        <v>RECURSOS LIVRES DA UNIAO</v>
      </c>
      <c r="J15" s="25" t="str">
        <f>'Access-Ago'!L15</f>
        <v>1</v>
      </c>
      <c r="K15" s="28"/>
      <c r="L15" s="28"/>
      <c r="M15" s="28"/>
      <c r="N15" s="29">
        <f t="shared" si="0"/>
        <v>0</v>
      </c>
      <c r="O15" s="28">
        <v>0</v>
      </c>
      <c r="P15" s="36">
        <f>IF('Access-Ago'!N15=0,'Access-Ago'!M15,0)</f>
        <v>9166154</v>
      </c>
      <c r="Q15" s="36">
        <f>IF('Access-Ago'!N15&gt;0,'Access-Ago'!N15-('Access-Ago'!N15-'Access-Ago'!M15),0)</f>
        <v>0</v>
      </c>
      <c r="R15" s="36">
        <f t="shared" si="4"/>
        <v>9166154</v>
      </c>
      <c r="S15" s="36">
        <f>'Access-Ago'!O15</f>
        <v>9166147.8800000008</v>
      </c>
      <c r="T15" s="37">
        <f t="shared" si="1"/>
        <v>0.99999933232629523</v>
      </c>
      <c r="U15" s="36">
        <f>'Access-Ago'!P15</f>
        <v>9166147.8800000008</v>
      </c>
      <c r="V15" s="37">
        <f t="shared" si="2"/>
        <v>0.99999933232629523</v>
      </c>
      <c r="W15" s="36">
        <f>'Access-Ago'!Q15</f>
        <v>9166147.8800000008</v>
      </c>
      <c r="X15" s="37">
        <f t="shared" si="3"/>
        <v>0.99999933232629523</v>
      </c>
    </row>
    <row r="16" spans="1:24" s="30" customFormat="1" ht="28.5" customHeight="1">
      <c r="A16" s="25" t="str">
        <f>'Access-Ago'!A16</f>
        <v>71103</v>
      </c>
      <c r="B16" s="25" t="str">
        <f>'Access-Ago'!B16</f>
        <v>ENCARGOS FINANC.DA UNIAO-SENTENCAS JUDICIAIS</v>
      </c>
      <c r="C16" s="25" t="str">
        <f>CONCATENATE('Access-Ago'!C16,".",'Access-Ago'!D16)</f>
        <v>28.846</v>
      </c>
      <c r="D16" s="25" t="str">
        <f>CONCATENATE('Access-Ago'!E16,".",'Access-Ago'!G16)</f>
        <v>0901.0625</v>
      </c>
      <c r="E16" s="26" t="str">
        <f>'Access-Ago'!F16</f>
        <v>OPERACOES ESPECIAIS: CUMPRIMENTO DE SENTENCAS JUDICIAIS</v>
      </c>
      <c r="F16" s="27" t="str">
        <f>'Access-Ago'!H16</f>
        <v>SENTENCAS JUDICIAIS TRANSITADAS EM JULGADO DE PEQUENO VALOR</v>
      </c>
      <c r="G16" s="25" t="str">
        <f>'Access-Ago'!I16</f>
        <v>1</v>
      </c>
      <c r="H16" s="25" t="str">
        <f>'Access-Ago'!J16</f>
        <v>1000</v>
      </c>
      <c r="I16" s="26" t="str">
        <f>'Access-Ago'!K16</f>
        <v>RECURSOS LIVRES DA UNIAO</v>
      </c>
      <c r="J16" s="25" t="str">
        <f>'Access-Ago'!L16</f>
        <v>5</v>
      </c>
      <c r="K16" s="28"/>
      <c r="L16" s="28"/>
      <c r="M16" s="28"/>
      <c r="N16" s="29">
        <f t="shared" si="0"/>
        <v>0</v>
      </c>
      <c r="O16" s="28">
        <v>0</v>
      </c>
      <c r="P16" s="36">
        <f>IF('Access-Ago'!N16=0,'Access-Ago'!M16,0)</f>
        <v>579456</v>
      </c>
      <c r="Q16" s="36">
        <f>IF('Access-Ago'!N16&gt;0,'Access-Ago'!N16-('Access-Ago'!N16-'Access-Ago'!M16),0)</f>
        <v>0</v>
      </c>
      <c r="R16" s="36">
        <f t="shared" si="4"/>
        <v>579456</v>
      </c>
      <c r="S16" s="36">
        <f>'Access-Ago'!O16</f>
        <v>579455.74</v>
      </c>
      <c r="T16" s="37">
        <f t="shared" si="1"/>
        <v>0.99999955130329132</v>
      </c>
      <c r="U16" s="36">
        <f>'Access-Ago'!P16</f>
        <v>579455.74</v>
      </c>
      <c r="V16" s="37">
        <f t="shared" si="2"/>
        <v>0.99999955130329132</v>
      </c>
      <c r="W16" s="36">
        <f>'Access-Ago'!Q16</f>
        <v>579455.74</v>
      </c>
      <c r="X16" s="37">
        <f t="shared" si="3"/>
        <v>0.99999955130329132</v>
      </c>
    </row>
    <row r="17" spans="1:25" s="30" customFormat="1" ht="28.5" customHeight="1">
      <c r="A17" s="25" t="str">
        <f>'Access-Ago'!A17</f>
        <v>71103</v>
      </c>
      <c r="B17" s="25" t="str">
        <f>'Access-Ago'!B17</f>
        <v>ENCARGOS FINANC.DA UNIAO-SENTENCAS JUDICIAIS</v>
      </c>
      <c r="C17" s="25" t="str">
        <f>CONCATENATE('Access-Ago'!C17,".",'Access-Ago'!D17)</f>
        <v>28.846</v>
      </c>
      <c r="D17" s="25" t="str">
        <f>CONCATENATE('Access-Ago'!E17,".",'Access-Ago'!G17)</f>
        <v>0901.0625</v>
      </c>
      <c r="E17" s="26" t="str">
        <f>'Access-Ago'!F17</f>
        <v>OPERACOES ESPECIAIS: CUMPRIMENTO DE SENTENCAS JUDICIAIS</v>
      </c>
      <c r="F17" s="27" t="str">
        <f>'Access-Ago'!H17</f>
        <v>SENTENCAS JUDICIAIS TRANSITADAS EM JULGADO DE PEQUENO VALOR</v>
      </c>
      <c r="G17" s="25" t="str">
        <f>'Access-Ago'!I17</f>
        <v>1</v>
      </c>
      <c r="H17" s="25" t="str">
        <f>'Access-Ago'!J17</f>
        <v>1000</v>
      </c>
      <c r="I17" s="26" t="str">
        <f>'Access-Ago'!K17</f>
        <v>RECURSOS LIVRES DA UNIAO</v>
      </c>
      <c r="J17" s="25" t="str">
        <f>'Access-Ago'!L17</f>
        <v>3</v>
      </c>
      <c r="K17" s="28"/>
      <c r="L17" s="28"/>
      <c r="M17" s="28"/>
      <c r="N17" s="29">
        <f t="shared" si="0"/>
        <v>0</v>
      </c>
      <c r="O17" s="28">
        <v>0</v>
      </c>
      <c r="P17" s="36">
        <f>IF('Access-Ago'!N17=0,'Access-Ago'!M17,0)</f>
        <v>554582608</v>
      </c>
      <c r="Q17" s="36">
        <f>IF('Access-Ago'!N17&gt;0,'Access-Ago'!N17-('Access-Ago'!N17-'Access-Ago'!M17),0)</f>
        <v>0</v>
      </c>
      <c r="R17" s="36">
        <f t="shared" si="4"/>
        <v>554582608</v>
      </c>
      <c r="S17" s="36">
        <f>'Access-Ago'!O17</f>
        <v>554279280.28999996</v>
      </c>
      <c r="T17" s="37">
        <f t="shared" si="1"/>
        <v>0.99945305224934133</v>
      </c>
      <c r="U17" s="36">
        <f>'Access-Ago'!P17</f>
        <v>554279280.28999996</v>
      </c>
      <c r="V17" s="37">
        <f t="shared" si="2"/>
        <v>0.99945305224934133</v>
      </c>
      <c r="W17" s="36">
        <f>'Access-Ago'!Q17</f>
        <v>554279280.28999996</v>
      </c>
      <c r="X17" s="37">
        <f t="shared" si="3"/>
        <v>0.99945305224934133</v>
      </c>
    </row>
    <row r="18" spans="1:25" s="30" customFormat="1" ht="28.5" customHeight="1">
      <c r="A18" s="25" t="str">
        <f>'Access-Ago'!A18</f>
        <v>71103</v>
      </c>
      <c r="B18" s="25" t="str">
        <f>'Access-Ago'!B18</f>
        <v>ENCARGOS FINANC.DA UNIAO-SENTENCAS JUDICIAIS</v>
      </c>
      <c r="C18" s="25" t="str">
        <f>CONCATENATE('Access-Ago'!C18,".",'Access-Ago'!D18)</f>
        <v>28.846</v>
      </c>
      <c r="D18" s="25" t="str">
        <f>CONCATENATE('Access-Ago'!E18,".",'Access-Ago'!G18)</f>
        <v>0901.0625</v>
      </c>
      <c r="E18" s="26" t="str">
        <f>'Access-Ago'!F18</f>
        <v>OPERACOES ESPECIAIS: CUMPRIMENTO DE SENTENCAS JUDICIAIS</v>
      </c>
      <c r="F18" s="27" t="str">
        <f>'Access-Ago'!H18</f>
        <v>SENTENCAS JUDICIAIS TRANSITADAS EM JULGADO DE PEQUENO VALOR</v>
      </c>
      <c r="G18" s="25" t="str">
        <f>'Access-Ago'!I18</f>
        <v>1</v>
      </c>
      <c r="H18" s="25" t="str">
        <f>'Access-Ago'!J18</f>
        <v>1000</v>
      </c>
      <c r="I18" s="26" t="str">
        <f>'Access-Ago'!K18</f>
        <v>RECURSOS LIVRES DA UNIAO</v>
      </c>
      <c r="J18" s="25" t="str">
        <f>'Access-Ago'!L18</f>
        <v>1</v>
      </c>
      <c r="K18" s="28"/>
      <c r="L18" s="28"/>
      <c r="M18" s="28"/>
      <c r="N18" s="29">
        <f t="shared" si="0"/>
        <v>0</v>
      </c>
      <c r="O18" s="28">
        <v>0</v>
      </c>
      <c r="P18" s="36">
        <f>IF('Access-Ago'!N18=0,'Access-Ago'!M18,0)</f>
        <v>83774881</v>
      </c>
      <c r="Q18" s="36">
        <f>IF('Access-Ago'!N18&gt;0,'Access-Ago'!N18-('Access-Ago'!N18-'Access-Ago'!M18),0)</f>
        <v>0</v>
      </c>
      <c r="R18" s="36">
        <f t="shared" si="4"/>
        <v>83774881</v>
      </c>
      <c r="S18" s="36">
        <f>'Access-Ago'!O18</f>
        <v>83734049.189999998</v>
      </c>
      <c r="T18" s="37">
        <f t="shared" si="1"/>
        <v>0.99951260079975524</v>
      </c>
      <c r="U18" s="36">
        <f>'Access-Ago'!P18</f>
        <v>83734049.189999998</v>
      </c>
      <c r="V18" s="37">
        <f t="shared" si="2"/>
        <v>0.99951260079975524</v>
      </c>
      <c r="W18" s="36">
        <f>'Access-Ago'!Q18</f>
        <v>83734049.189999998</v>
      </c>
      <c r="X18" s="37">
        <f t="shared" si="3"/>
        <v>0.99951260079975524</v>
      </c>
    </row>
    <row r="19" spans="1:25" s="30" customFormat="1" ht="28.5" customHeight="1" thickBot="1">
      <c r="A19" s="25" t="str">
        <f>'Access-Ago'!A19</f>
        <v>71103</v>
      </c>
      <c r="B19" s="25" t="str">
        <f>'Access-Ago'!B19</f>
        <v>ENCARGOS FINANC.DA UNIAO-SENTENCAS JUDICIAIS</v>
      </c>
      <c r="C19" s="25" t="str">
        <f>CONCATENATE('Access-Ago'!C19,".",'Access-Ago'!D19)</f>
        <v>28.846</v>
      </c>
      <c r="D19" s="25" t="str">
        <f>CONCATENATE('Access-Ago'!E19,".",'Access-Ago'!G19)</f>
        <v>0901.0EC7</v>
      </c>
      <c r="E19" s="26" t="str">
        <f>'Access-Ago'!F19</f>
        <v>OPERACOES ESPECIAIS: CUMPRIMENTO DE SENTENCAS JUDICIAIS</v>
      </c>
      <c r="F19" s="27" t="str">
        <f>'Access-Ago'!H19</f>
        <v>SENTENCAS JUDICIAIS TRANSITADAS EM JULGADO (PRECATORIOS RELA</v>
      </c>
      <c r="G19" s="25" t="str">
        <f>'Access-Ago'!I19</f>
        <v>1</v>
      </c>
      <c r="H19" s="25" t="str">
        <f>'Access-Ago'!J19</f>
        <v>1000</v>
      </c>
      <c r="I19" s="26" t="str">
        <f>'Access-Ago'!K19</f>
        <v>RECURSOS LIVRES DA UNIAO</v>
      </c>
      <c r="J19" s="25" t="str">
        <f>'Access-Ago'!L19</f>
        <v>3</v>
      </c>
      <c r="K19" s="28"/>
      <c r="L19" s="28"/>
      <c r="M19" s="28"/>
      <c r="N19" s="29">
        <f t="shared" si="0"/>
        <v>0</v>
      </c>
      <c r="O19" s="28">
        <v>0</v>
      </c>
      <c r="P19" s="36">
        <f>IF('Access-Ago'!N19=0,'Access-Ago'!M19,0)</f>
        <v>0</v>
      </c>
      <c r="Q19" s="36">
        <f>IF('Access-Ago'!N19&gt;0,'Access-Ago'!N19-('Access-Ago'!N19-'Access-Ago'!M19),0)</f>
        <v>1674516</v>
      </c>
      <c r="R19" s="36">
        <f t="shared" si="4"/>
        <v>1674516</v>
      </c>
      <c r="S19" s="36">
        <f>'Access-Ago'!O19</f>
        <v>1674515.73</v>
      </c>
      <c r="T19" s="37">
        <f t="shared" si="1"/>
        <v>0.99999983875937881</v>
      </c>
      <c r="U19" s="36">
        <f>'Access-Ago'!P19</f>
        <v>1674515.73</v>
      </c>
      <c r="V19" s="37">
        <f t="shared" si="2"/>
        <v>0.99999983875937881</v>
      </c>
      <c r="W19" s="36">
        <f>'Access-Ago'!Q19</f>
        <v>1674515.73</v>
      </c>
      <c r="X19" s="37">
        <f t="shared" si="3"/>
        <v>0.99999983875937881</v>
      </c>
    </row>
    <row r="20" spans="1:25" ht="28.5" customHeight="1" thickBot="1">
      <c r="A20" s="168" t="s">
        <v>69</v>
      </c>
      <c r="B20" s="169"/>
      <c r="C20" s="169"/>
      <c r="D20" s="169"/>
      <c r="E20" s="169"/>
      <c r="F20" s="169"/>
      <c r="G20" s="169"/>
      <c r="H20" s="169"/>
      <c r="I20" s="169"/>
      <c r="J20" s="170"/>
      <c r="K20" s="31">
        <f t="shared" ref="K20:S20" si="5">SUM(K10:K19)</f>
        <v>0</v>
      </c>
      <c r="L20" s="31">
        <f t="shared" si="5"/>
        <v>0</v>
      </c>
      <c r="M20" s="31">
        <f t="shared" si="5"/>
        <v>0</v>
      </c>
      <c r="N20" s="31">
        <f t="shared" si="5"/>
        <v>0</v>
      </c>
      <c r="O20" s="31">
        <f t="shared" si="5"/>
        <v>0</v>
      </c>
      <c r="P20" s="32">
        <f>SUM(P10:P19)</f>
        <v>2693570287</v>
      </c>
      <c r="Q20" s="32">
        <f t="shared" si="5"/>
        <v>1450915280</v>
      </c>
      <c r="R20" s="32">
        <f t="shared" si="5"/>
        <v>4144485567</v>
      </c>
      <c r="S20" s="32">
        <f t="shared" si="5"/>
        <v>4140633887.3900003</v>
      </c>
      <c r="T20" s="38">
        <f t="shared" si="1"/>
        <v>0.99907064952990354</v>
      </c>
      <c r="U20" s="32">
        <f>SUM(U10:U19)</f>
        <v>4140633887.3900003</v>
      </c>
      <c r="V20" s="33">
        <f t="shared" si="2"/>
        <v>0.99907064952990354</v>
      </c>
      <c r="W20" s="32">
        <f>SUM(W10:W19)</f>
        <v>4140633887.3900003</v>
      </c>
      <c r="X20" s="33">
        <f t="shared" si="3"/>
        <v>0.99907064952990354</v>
      </c>
    </row>
    <row r="21" spans="1:25" ht="12.75">
      <c r="A21" s="10" t="s">
        <v>70</v>
      </c>
      <c r="B21" s="10"/>
      <c r="C21" s="10"/>
      <c r="D21" s="10"/>
      <c r="E21" s="10"/>
      <c r="F21" s="10"/>
      <c r="G21" s="10"/>
      <c r="H21" s="11"/>
      <c r="I21" s="11"/>
      <c r="J21" s="11"/>
      <c r="K21" s="10"/>
      <c r="L21" s="10"/>
      <c r="M21" s="10"/>
      <c r="N21" s="10"/>
      <c r="O21" s="10"/>
      <c r="P21" s="34"/>
      <c r="Q21" s="10"/>
      <c r="R21" s="10"/>
      <c r="S21" s="10"/>
      <c r="T21" s="10"/>
      <c r="U21" s="12"/>
      <c r="V21" s="10"/>
      <c r="W21" s="12"/>
      <c r="X21" s="10"/>
    </row>
    <row r="22" spans="1:25" ht="12.75">
      <c r="A22" s="10" t="s">
        <v>93</v>
      </c>
      <c r="B22" s="1"/>
      <c r="C22" s="10"/>
      <c r="D22" s="10"/>
      <c r="E22" s="10"/>
      <c r="F22" s="10"/>
      <c r="G22" s="10"/>
      <c r="H22" s="11"/>
      <c r="I22" s="11"/>
      <c r="J22" s="11"/>
      <c r="K22" s="10"/>
      <c r="L22" s="10"/>
      <c r="M22" s="10"/>
      <c r="N22" s="39"/>
      <c r="O22" s="39"/>
      <c r="P22" s="40"/>
      <c r="Q22" s="39"/>
      <c r="R22" s="10"/>
      <c r="S22" s="10"/>
      <c r="T22" s="10"/>
      <c r="U22" s="12"/>
      <c r="V22" s="10"/>
      <c r="W22" s="12"/>
      <c r="X22" s="10"/>
    </row>
    <row r="23" spans="1:25" s="4" customFormat="1" ht="15.95" customHeight="1">
      <c r="A23" s="2"/>
      <c r="B23" s="5"/>
      <c r="C23" s="2"/>
      <c r="D23" s="2"/>
      <c r="E23" s="2"/>
      <c r="F23" s="2"/>
      <c r="G23" s="2"/>
      <c r="H23" s="3"/>
      <c r="I23" s="3"/>
      <c r="J23" s="3"/>
      <c r="K23" s="2"/>
      <c r="L23" s="2"/>
      <c r="M23" s="7"/>
      <c r="N23" s="41"/>
      <c r="O23" s="41"/>
      <c r="P23" s="42"/>
      <c r="Q23" s="41"/>
      <c r="R23" s="7"/>
      <c r="S23" s="7"/>
      <c r="T23" s="7"/>
      <c r="U23" s="8"/>
      <c r="V23" s="7"/>
      <c r="W23" s="8"/>
      <c r="X23" s="7"/>
    </row>
    <row r="24" spans="1:25" s="4" customFormat="1" ht="15.95" customHeight="1">
      <c r="A24" s="2"/>
      <c r="B24" s="5"/>
      <c r="C24" s="2"/>
      <c r="D24" s="2"/>
      <c r="E24" s="2"/>
      <c r="F24" s="2"/>
      <c r="G24" s="2"/>
      <c r="H24" s="3"/>
      <c r="I24" s="3"/>
      <c r="J24" s="3"/>
      <c r="K24" s="2"/>
      <c r="L24" s="2"/>
      <c r="M24" s="49"/>
      <c r="N24" s="50"/>
      <c r="O24" s="127"/>
      <c r="P24" s="128" t="s">
        <v>106</v>
      </c>
      <c r="Q24" s="129"/>
      <c r="R24" s="130"/>
      <c r="S24" s="130"/>
      <c r="T24" s="130"/>
      <c r="U24" s="131"/>
      <c r="V24" s="130"/>
      <c r="W24" s="131"/>
      <c r="X24" s="49"/>
      <c r="Y24" s="13"/>
    </row>
    <row r="25" spans="1:25" s="4" customFormat="1" ht="15.95" customHeight="1">
      <c r="A25" s="2"/>
      <c r="B25" s="5"/>
      <c r="C25" s="2"/>
      <c r="D25" s="2"/>
      <c r="E25" s="2"/>
      <c r="F25" s="2"/>
      <c r="G25" s="2"/>
      <c r="H25" s="3"/>
      <c r="I25" s="3"/>
      <c r="J25" s="3"/>
      <c r="K25" s="2"/>
      <c r="L25" s="2"/>
      <c r="M25" s="49"/>
      <c r="N25" s="50"/>
      <c r="O25" s="127"/>
      <c r="P25" s="128"/>
      <c r="Q25" s="132" t="s">
        <v>107</v>
      </c>
      <c r="R25" s="130"/>
      <c r="S25" s="130" t="s">
        <v>99</v>
      </c>
      <c r="T25" s="130"/>
      <c r="U25" s="131" t="s">
        <v>100</v>
      </c>
      <c r="V25" s="130"/>
      <c r="W25" s="131" t="s">
        <v>101</v>
      </c>
      <c r="X25" s="49"/>
      <c r="Y25" s="13"/>
    </row>
    <row r="26" spans="1:25" s="4" customFormat="1" ht="15.95" customHeight="1">
      <c r="A26" s="2"/>
      <c r="B26" s="5"/>
      <c r="C26" s="2"/>
      <c r="D26" s="2"/>
      <c r="E26" s="2"/>
      <c r="F26" s="2"/>
      <c r="G26" s="2"/>
      <c r="H26" s="3"/>
      <c r="I26" s="3"/>
      <c r="J26" s="3"/>
      <c r="K26" s="2"/>
      <c r="L26" s="2"/>
      <c r="M26" s="49"/>
      <c r="N26" s="133" t="s">
        <v>94</v>
      </c>
      <c r="O26" s="133" t="s">
        <v>92</v>
      </c>
      <c r="P26" s="57">
        <f>+P20+Q20</f>
        <v>4144485567</v>
      </c>
      <c r="Q26" s="57">
        <f>SUM(Q20)</f>
        <v>1450915280</v>
      </c>
      <c r="R26" s="57">
        <f>SUM(R20)</f>
        <v>4144485567</v>
      </c>
      <c r="S26" s="57">
        <f>SUM(S20)</f>
        <v>4140633887.3900003</v>
      </c>
      <c r="T26" s="58"/>
      <c r="U26" s="57">
        <f>SUM(U20)</f>
        <v>4140633887.3900003</v>
      </c>
      <c r="V26" s="58"/>
      <c r="W26" s="57">
        <f>SUM(W20)</f>
        <v>4140633887.3900003</v>
      </c>
      <c r="X26" s="59"/>
      <c r="Y26" s="13"/>
    </row>
    <row r="27" spans="1:25" s="4" customFormat="1" ht="15.95" customHeight="1">
      <c r="M27" s="60"/>
      <c r="N27" s="134"/>
      <c r="O27" s="133" t="s">
        <v>98</v>
      </c>
      <c r="P27" s="57">
        <f>'Access-Ago'!M20</f>
        <v>4144485567</v>
      </c>
      <c r="Q27" s="62">
        <f>'Access-Ago'!N20</f>
        <v>1450915280</v>
      </c>
      <c r="R27" s="57">
        <f>'Access-Ago'!M20</f>
        <v>4144485567</v>
      </c>
      <c r="S27" s="57">
        <f>'Access-Ago'!O20</f>
        <v>4140633887.3900003</v>
      </c>
      <c r="T27" s="57"/>
      <c r="U27" s="57">
        <f>'Access-Ago'!P20</f>
        <v>4140633887.3900003</v>
      </c>
      <c r="V27" s="57"/>
      <c r="W27" s="57">
        <f>'Access-Ago'!Q20</f>
        <v>4140633887.3900003</v>
      </c>
      <c r="X27" s="59"/>
      <c r="Y27" s="13"/>
    </row>
    <row r="28" spans="1:25" s="4" customFormat="1" ht="15.95" customHeight="1">
      <c r="A28" s="5"/>
      <c r="B28" s="5"/>
      <c r="C28" s="5"/>
      <c r="M28" s="60"/>
      <c r="N28" s="134"/>
      <c r="O28" s="135" t="s">
        <v>97</v>
      </c>
      <c r="P28" s="92">
        <f>P26-P27</f>
        <v>0</v>
      </c>
      <c r="Q28" s="123">
        <f>Q26-Q27</f>
        <v>0</v>
      </c>
      <c r="R28" s="92">
        <f>R26-R27</f>
        <v>0</v>
      </c>
      <c r="S28" s="92">
        <f>S26-S27</f>
        <v>0</v>
      </c>
      <c r="T28" s="92"/>
      <c r="U28" s="92">
        <f>U26-U27</f>
        <v>0</v>
      </c>
      <c r="V28" s="92"/>
      <c r="W28" s="93">
        <f>W26-W27</f>
        <v>0</v>
      </c>
      <c r="X28" s="59"/>
      <c r="Y28" s="13"/>
    </row>
    <row r="29" spans="1:25" s="4" customFormat="1" ht="15.95" customHeight="1">
      <c r="A29" s="5"/>
      <c r="B29" s="5"/>
      <c r="C29" s="5"/>
      <c r="M29" s="60"/>
      <c r="N29" s="61"/>
      <c r="O29" s="56"/>
      <c r="P29" s="63"/>
      <c r="Q29" s="57"/>
      <c r="R29" s="57"/>
      <c r="S29" s="57"/>
      <c r="T29" s="57"/>
      <c r="U29" s="57"/>
      <c r="V29" s="57"/>
      <c r="W29" s="57"/>
      <c r="X29" s="59"/>
      <c r="Y29" s="13"/>
    </row>
    <row r="30" spans="1:25" s="4" customFormat="1" ht="15.95" customHeight="1">
      <c r="A30" s="5"/>
      <c r="B30" s="5"/>
      <c r="C30" s="5"/>
      <c r="M30" s="60"/>
      <c r="N30" s="61"/>
      <c r="O30" s="136"/>
      <c r="P30" s="137"/>
      <c r="Q30" s="138"/>
      <c r="R30" s="138" t="s">
        <v>105</v>
      </c>
      <c r="S30" s="138" t="s">
        <v>104</v>
      </c>
      <c r="T30" s="138"/>
      <c r="U30" s="138" t="s">
        <v>103</v>
      </c>
      <c r="V30" s="138"/>
      <c r="W30" s="138" t="s">
        <v>102</v>
      </c>
      <c r="X30" s="139"/>
      <c r="Y30" s="13"/>
    </row>
    <row r="31" spans="1:25" s="4" customFormat="1" ht="15.95" customHeight="1">
      <c r="C31" s="5"/>
      <c r="M31" s="60"/>
      <c r="N31" s="61"/>
      <c r="O31" s="133" t="s">
        <v>111</v>
      </c>
      <c r="P31" s="140"/>
      <c r="Q31" s="141"/>
      <c r="R31" s="140"/>
      <c r="S31" s="140"/>
      <c r="T31" s="142"/>
      <c r="U31" s="140"/>
      <c r="V31" s="142"/>
      <c r="W31" s="140"/>
      <c r="X31" s="139"/>
      <c r="Y31" s="13"/>
    </row>
    <row r="32" spans="1:25" s="4" customFormat="1" ht="15.95" customHeight="1">
      <c r="C32" s="5"/>
      <c r="M32" s="60"/>
      <c r="N32" s="134" t="s">
        <v>95</v>
      </c>
      <c r="O32" s="143" t="s">
        <v>96</v>
      </c>
      <c r="P32" s="68">
        <v>4144468703.0599999</v>
      </c>
      <c r="Q32" s="68"/>
      <c r="R32" s="68">
        <v>4144468703.0599999</v>
      </c>
      <c r="S32" s="68">
        <v>4140633887.3899999</v>
      </c>
      <c r="T32" s="68"/>
      <c r="U32" s="68">
        <v>4140633887.3899999</v>
      </c>
      <c r="V32" s="68"/>
      <c r="W32" s="68">
        <v>4140633887.3899999</v>
      </c>
      <c r="X32" s="71"/>
      <c r="Y32" s="13"/>
    </row>
    <row r="33" spans="10:36" s="4" customFormat="1" ht="15.95" customHeight="1">
      <c r="M33" s="60"/>
      <c r="N33" s="144"/>
      <c r="O33" s="145" t="s">
        <v>97</v>
      </c>
      <c r="P33" s="92">
        <f>P27-P32</f>
        <v>16863.94000005722</v>
      </c>
      <c r="Q33" s="95" t="s">
        <v>109</v>
      </c>
      <c r="R33" s="92">
        <f>R27-R32</f>
        <v>16863.94000005722</v>
      </c>
      <c r="S33" s="92">
        <f>S27-S32</f>
        <v>0</v>
      </c>
      <c r="T33" s="96"/>
      <c r="U33" s="92">
        <f>U27-U32</f>
        <v>0</v>
      </c>
      <c r="V33" s="96"/>
      <c r="W33" s="93">
        <f>W27-W32</f>
        <v>0</v>
      </c>
      <c r="X33" s="60"/>
      <c r="Y33" s="13"/>
    </row>
    <row r="34" spans="10:36" s="4" customFormat="1" ht="15.95" customHeight="1">
      <c r="M34" s="60"/>
      <c r="N34" s="73"/>
      <c r="O34" s="73"/>
      <c r="P34" s="73"/>
      <c r="Q34" s="73"/>
      <c r="R34" s="90"/>
      <c r="S34" s="77"/>
      <c r="T34" s="77"/>
      <c r="U34" s="77"/>
      <c r="V34" s="77"/>
      <c r="W34" s="77"/>
      <c r="X34" s="60"/>
      <c r="Y34" s="13"/>
    </row>
    <row r="35" spans="10:36" s="4" customFormat="1" ht="15.95" customHeight="1">
      <c r="M35" s="60"/>
      <c r="N35" s="60"/>
      <c r="O35" s="60" t="s">
        <v>124</v>
      </c>
      <c r="P35" s="60"/>
      <c r="Q35" s="60"/>
      <c r="R35" s="87"/>
      <c r="S35" s="77"/>
      <c r="T35" s="77"/>
      <c r="U35" s="77"/>
      <c r="V35" s="77"/>
      <c r="W35" s="77"/>
      <c r="X35" s="60"/>
      <c r="Y35" s="13"/>
    </row>
    <row r="36" spans="10:36" s="2" customFormat="1" ht="15.95" customHeight="1">
      <c r="M36" s="49"/>
      <c r="N36" s="49"/>
      <c r="O36" s="60" t="s">
        <v>125</v>
      </c>
      <c r="P36" s="49"/>
      <c r="Q36" s="49"/>
      <c r="R36" s="79"/>
      <c r="S36" s="80"/>
      <c r="T36" s="80"/>
      <c r="U36" s="80"/>
      <c r="V36" s="80"/>
      <c r="W36" s="80"/>
      <c r="X36" s="74"/>
      <c r="Y36" s="10"/>
    </row>
    <row r="37" spans="10:36" s="2" customFormat="1" ht="15.95" customHeight="1">
      <c r="M37" s="49"/>
      <c r="N37" s="49"/>
      <c r="O37" s="164" t="s">
        <v>138</v>
      </c>
      <c r="P37" s="49"/>
      <c r="Q37" s="49"/>
      <c r="R37" s="79"/>
      <c r="S37" s="80"/>
      <c r="T37" s="80"/>
      <c r="U37" s="80"/>
      <c r="V37" s="80"/>
      <c r="W37" s="80"/>
      <c r="X37" s="74"/>
      <c r="Y37" s="10"/>
    </row>
    <row r="38" spans="10:36" s="4" customFormat="1" ht="15.95" customHeight="1">
      <c r="M38" s="60"/>
      <c r="N38" s="60"/>
      <c r="O38" s="60" t="s">
        <v>127</v>
      </c>
      <c r="P38" s="60"/>
      <c r="Q38" s="60"/>
      <c r="R38" s="78"/>
      <c r="S38" s="77"/>
      <c r="T38" s="77"/>
      <c r="U38" s="77"/>
      <c r="V38" s="77"/>
      <c r="W38" s="77"/>
      <c r="X38" s="75"/>
      <c r="Y38" s="13"/>
    </row>
    <row r="39" spans="10:36" s="4" customFormat="1" ht="15.95" customHeight="1">
      <c r="M39" s="13"/>
      <c r="N39" s="13"/>
      <c r="O39" s="60" t="s">
        <v>128</v>
      </c>
      <c r="P39" s="13"/>
      <c r="Q39" s="13"/>
      <c r="R39" s="81"/>
      <c r="S39" s="13"/>
      <c r="T39" s="13"/>
      <c r="U39" s="88"/>
      <c r="V39" s="77"/>
      <c r="W39" s="13"/>
      <c r="X39" s="13"/>
      <c r="Y39" s="13"/>
    </row>
    <row r="40" spans="10:36" s="4" customFormat="1" ht="15.95" customHeight="1">
      <c r="J40" s="84"/>
      <c r="K40" s="84"/>
      <c r="L40" s="84"/>
      <c r="M40" s="85"/>
      <c r="N40" s="86"/>
      <c r="O40" s="60" t="s">
        <v>129</v>
      </c>
      <c r="P40" s="48"/>
      <c r="Q40" s="48"/>
      <c r="R40" s="48"/>
      <c r="S40" s="13"/>
      <c r="T40" s="89"/>
      <c r="U40" s="76"/>
      <c r="V40" s="13"/>
      <c r="W40" s="83"/>
      <c r="X40" s="13"/>
      <c r="Y40" s="13"/>
    </row>
    <row r="41" spans="10:36" s="4" customFormat="1" ht="15.95" customHeight="1">
      <c r="K41" s="171"/>
      <c r="L41" s="171"/>
      <c r="M41" s="171"/>
      <c r="N41" s="171"/>
      <c r="O41" s="60" t="s">
        <v>130</v>
      </c>
      <c r="P41" s="81"/>
      <c r="Q41" s="171"/>
      <c r="R41" s="171"/>
      <c r="S41" s="81"/>
      <c r="T41" s="13"/>
      <c r="U41" s="13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2"/>
    </row>
    <row r="42" spans="10:36" s="4" customFormat="1" ht="15.95" customHeight="1">
      <c r="K42" s="106"/>
      <c r="L42" s="106"/>
      <c r="M42" s="106"/>
      <c r="N42" s="106"/>
      <c r="O42" s="60" t="s">
        <v>131</v>
      </c>
      <c r="P42" s="106"/>
      <c r="Q42" s="106"/>
      <c r="R42" s="106"/>
      <c r="S42" s="45"/>
      <c r="T42" s="13"/>
      <c r="U42" s="13"/>
      <c r="V42" s="106"/>
      <c r="W42" s="106"/>
      <c r="X42" s="106"/>
      <c r="Y42" s="106"/>
      <c r="Z42" s="106"/>
      <c r="AA42" s="106"/>
      <c r="AB42" s="106"/>
      <c r="AC42" s="106"/>
      <c r="AD42" s="106"/>
      <c r="AE42" s="108"/>
      <c r="AF42" s="108"/>
      <c r="AG42" s="108"/>
      <c r="AH42" s="108"/>
      <c r="AI42" s="108"/>
      <c r="AJ42" s="108"/>
    </row>
    <row r="43" spans="10:36" s="4" customFormat="1" ht="15.95" customHeight="1">
      <c r="K43" s="106"/>
      <c r="L43" s="106"/>
      <c r="M43" s="106"/>
      <c r="N43" s="106"/>
      <c r="O43" s="60" t="s">
        <v>132</v>
      </c>
      <c r="P43" s="106"/>
      <c r="Q43" s="106"/>
      <c r="R43" s="106"/>
      <c r="S43" s="45"/>
      <c r="T43" s="13"/>
      <c r="U43" s="13"/>
      <c r="V43" s="106"/>
      <c r="W43" s="106"/>
      <c r="X43" s="106"/>
      <c r="Y43" s="106"/>
      <c r="Z43" s="106"/>
      <c r="AA43" s="106"/>
      <c r="AB43" s="106"/>
      <c r="AC43" s="106"/>
      <c r="AD43" s="106"/>
      <c r="AE43" s="108"/>
      <c r="AF43" s="108"/>
      <c r="AG43" s="108"/>
      <c r="AH43" s="108"/>
      <c r="AI43" s="108"/>
      <c r="AJ43" s="108"/>
    </row>
    <row r="44" spans="10:36" s="4" customFormat="1" ht="15.95" customHeight="1">
      <c r="K44" s="106"/>
      <c r="L44" s="106"/>
      <c r="M44" s="106"/>
      <c r="N44" s="106"/>
      <c r="O44" s="60" t="s">
        <v>133</v>
      </c>
      <c r="P44" s="106"/>
      <c r="Q44" s="106"/>
      <c r="R44" s="106"/>
      <c r="S44" s="45"/>
      <c r="T44" s="13"/>
      <c r="U44" s="13"/>
      <c r="V44" s="109"/>
      <c r="W44" s="109"/>
      <c r="X44" s="109"/>
      <c r="Y44" s="109"/>
      <c r="Z44" s="109"/>
      <c r="AA44" s="109"/>
      <c r="AB44" s="109"/>
      <c r="AC44" s="109"/>
      <c r="AD44" s="109"/>
      <c r="AE44" s="110"/>
      <c r="AF44" s="110"/>
      <c r="AG44" s="110"/>
      <c r="AH44" s="110"/>
      <c r="AI44" s="110"/>
      <c r="AJ44" s="110"/>
    </row>
    <row r="45" spans="10:36" s="4" customFormat="1" ht="15.95" customHeight="1">
      <c r="K45" s="106"/>
      <c r="L45" s="106"/>
      <c r="M45" s="106"/>
      <c r="N45" s="106"/>
      <c r="O45" s="60" t="s">
        <v>134</v>
      </c>
      <c r="P45" s="106"/>
      <c r="Q45" s="106"/>
      <c r="R45" s="106"/>
      <c r="S45" s="45"/>
      <c r="T45" s="13"/>
      <c r="U45" s="13"/>
      <c r="V45" s="106"/>
      <c r="W45" s="106"/>
      <c r="X45" s="106"/>
      <c r="Y45" s="106"/>
      <c r="Z45" s="106"/>
      <c r="AA45" s="106"/>
      <c r="AB45" s="106"/>
      <c r="AC45" s="106"/>
      <c r="AD45" s="106"/>
      <c r="AE45" s="108"/>
      <c r="AF45" s="111"/>
      <c r="AG45" s="111"/>
      <c r="AH45" s="111"/>
      <c r="AI45" s="111"/>
      <c r="AJ45" s="108"/>
    </row>
    <row r="46" spans="10:36" s="4" customFormat="1" ht="15.95" customHeight="1">
      <c r="K46" s="106"/>
      <c r="L46" s="106"/>
      <c r="M46" s="106"/>
      <c r="N46" s="106"/>
      <c r="O46" s="106"/>
      <c r="P46" s="106"/>
      <c r="Q46" s="106"/>
      <c r="R46" s="106"/>
      <c r="S46" s="45"/>
      <c r="T46" s="13"/>
      <c r="U46" s="13"/>
      <c r="V46" s="106"/>
      <c r="W46" s="106"/>
      <c r="X46" s="106"/>
      <c r="Y46" s="106"/>
      <c r="Z46" s="106"/>
      <c r="AA46" s="106"/>
      <c r="AB46" s="106"/>
      <c r="AC46" s="106"/>
      <c r="AD46" s="106"/>
      <c r="AE46" s="108"/>
      <c r="AF46" s="111"/>
      <c r="AG46" s="111"/>
      <c r="AH46" s="111"/>
      <c r="AI46" s="111"/>
      <c r="AJ46" s="108"/>
    </row>
    <row r="47" spans="10:36" s="4" customFormat="1" ht="15.95" customHeight="1">
      <c r="K47" s="106"/>
      <c r="L47" s="106"/>
      <c r="M47" s="106"/>
      <c r="N47" s="106"/>
      <c r="O47" s="106"/>
      <c r="P47" s="106"/>
      <c r="Q47" s="106"/>
      <c r="R47" s="106"/>
      <c r="S47" s="45"/>
      <c r="T47" s="13"/>
      <c r="U47" s="13"/>
      <c r="V47" s="106"/>
      <c r="W47" s="106"/>
      <c r="X47" s="106"/>
      <c r="Y47" s="106"/>
      <c r="Z47" s="106"/>
      <c r="AA47" s="106"/>
      <c r="AB47" s="106"/>
      <c r="AC47" s="106"/>
      <c r="AD47" s="106"/>
      <c r="AE47" s="108"/>
      <c r="AF47" s="108"/>
      <c r="AG47" s="108"/>
      <c r="AH47" s="108"/>
      <c r="AI47" s="108"/>
      <c r="AJ47" s="108"/>
    </row>
    <row r="48" spans="10:36" s="4" customFormat="1" ht="15.95" customHeight="1">
      <c r="K48" s="106"/>
      <c r="L48" s="106"/>
      <c r="M48" s="106"/>
      <c r="N48" s="106"/>
      <c r="O48" s="106"/>
      <c r="P48" s="106"/>
      <c r="Q48" s="106"/>
      <c r="R48" s="106"/>
      <c r="S48" s="45"/>
      <c r="T48" s="13"/>
      <c r="U48" s="13"/>
      <c r="V48" s="13"/>
      <c r="W48" s="13"/>
      <c r="X48" s="13"/>
      <c r="Y48" s="13"/>
      <c r="AJ48" s="112"/>
    </row>
    <row r="49" spans="11:25" s="4" customFormat="1" ht="15.95" customHeight="1">
      <c r="K49" s="106"/>
      <c r="L49" s="106"/>
      <c r="M49" s="106"/>
      <c r="N49" s="106"/>
      <c r="O49" s="106"/>
      <c r="P49" s="106"/>
      <c r="Q49" s="106"/>
      <c r="R49" s="106"/>
      <c r="S49" s="45"/>
      <c r="V49" s="13"/>
      <c r="W49" s="13"/>
      <c r="X49" s="13"/>
      <c r="Y49" s="13"/>
    </row>
    <row r="50" spans="11:25" s="4" customFormat="1" ht="15.95" customHeight="1">
      <c r="K50" s="106"/>
      <c r="L50" s="106"/>
      <c r="M50" s="106"/>
      <c r="N50" s="106"/>
      <c r="O50" s="106"/>
      <c r="P50" s="106"/>
      <c r="Q50" s="106"/>
      <c r="R50" s="106"/>
      <c r="S50" s="45"/>
      <c r="V50" s="13"/>
      <c r="W50" s="13"/>
      <c r="X50" s="13"/>
      <c r="Y50" s="13"/>
    </row>
    <row r="51" spans="11:25" s="4" customFormat="1" ht="15.95" customHeight="1">
      <c r="K51" s="106"/>
      <c r="L51" s="106"/>
      <c r="M51" s="106"/>
      <c r="N51" s="106"/>
      <c r="O51" s="106"/>
      <c r="P51" s="106"/>
      <c r="Q51" s="106"/>
      <c r="R51" s="106"/>
      <c r="S51" s="45"/>
    </row>
    <row r="52" spans="11:25" s="4" customFormat="1" ht="15.95" customHeight="1">
      <c r="M52" s="13"/>
      <c r="N52" s="13"/>
      <c r="O52" s="48"/>
      <c r="P52" s="48"/>
      <c r="Q52" s="48"/>
      <c r="R52" s="48"/>
      <c r="S52" s="98"/>
    </row>
    <row r="53" spans="11:25" s="4" customFormat="1" ht="15.95" customHeight="1">
      <c r="M53" s="13"/>
      <c r="N53" s="13"/>
      <c r="O53" s="48"/>
      <c r="P53" s="48"/>
      <c r="Q53" s="48"/>
      <c r="R53" s="48"/>
      <c r="S53" s="13"/>
    </row>
    <row r="54" spans="11:25" s="4" customFormat="1" ht="15.95" customHeight="1">
      <c r="O54" s="43"/>
      <c r="P54" s="43"/>
      <c r="Q54" s="43"/>
      <c r="R54" s="43"/>
    </row>
    <row r="55" spans="11:25" s="4" customFormat="1" ht="15.95" customHeight="1">
      <c r="K55" s="81"/>
      <c r="L55" s="81"/>
      <c r="M55" s="81"/>
      <c r="N55" s="81"/>
      <c r="O55" s="81"/>
      <c r="P55" s="82"/>
      <c r="Q55" s="82"/>
      <c r="R55" s="43"/>
    </row>
    <row r="56" spans="11:25" s="4" customFormat="1" ht="15.95" customHeight="1">
      <c r="K56" s="103"/>
      <c r="L56" s="104"/>
      <c r="M56" s="81"/>
      <c r="N56" s="81"/>
      <c r="O56" s="81"/>
      <c r="P56" s="82"/>
      <c r="Q56" s="82"/>
      <c r="R56" s="43"/>
    </row>
    <row r="57" spans="11:25" s="4" customFormat="1" ht="15.95" customHeight="1">
      <c r="K57" s="81"/>
      <c r="L57" s="81"/>
      <c r="M57" s="81"/>
      <c r="N57" s="81"/>
      <c r="O57" s="81"/>
      <c r="P57" s="82"/>
      <c r="Q57" s="82"/>
      <c r="R57" s="43"/>
    </row>
    <row r="58" spans="11:25" s="4" customFormat="1" ht="15.95" customHeight="1">
      <c r="K58" s="81"/>
      <c r="L58" s="81"/>
      <c r="M58" s="81"/>
      <c r="N58" s="81"/>
      <c r="O58" s="81"/>
      <c r="P58" s="82"/>
      <c r="Q58" s="82"/>
      <c r="R58" s="44"/>
      <c r="U58" s="35"/>
    </row>
    <row r="59" spans="11:25" s="4" customFormat="1" ht="15.95" customHeight="1">
      <c r="K59" s="81"/>
      <c r="L59" s="81"/>
      <c r="M59" s="81"/>
      <c r="N59" s="81"/>
      <c r="O59" s="81"/>
      <c r="P59" s="82"/>
      <c r="Q59" s="82"/>
      <c r="R59" s="44"/>
    </row>
    <row r="60" spans="11:25" s="4" customFormat="1" ht="15.95" customHeight="1">
      <c r="K60" s="81"/>
      <c r="L60" s="81"/>
      <c r="M60" s="81"/>
      <c r="N60" s="81"/>
      <c r="O60" s="81"/>
      <c r="P60" s="82"/>
      <c r="Q60" s="82"/>
      <c r="R60" s="44"/>
    </row>
    <row r="61" spans="11:25" s="4" customFormat="1" ht="15.95" customHeight="1">
      <c r="K61" s="81"/>
      <c r="L61" s="81"/>
      <c r="M61" s="81"/>
      <c r="N61" s="81"/>
      <c r="O61" s="81"/>
      <c r="P61" s="82"/>
      <c r="Q61" s="82"/>
      <c r="R61" s="44"/>
    </row>
    <row r="62" spans="11:25" s="4" customFormat="1" ht="15.95" customHeight="1">
      <c r="K62" s="81"/>
      <c r="L62" s="81"/>
      <c r="M62" s="81"/>
      <c r="N62" s="81"/>
      <c r="O62" s="81"/>
      <c r="P62" s="82"/>
      <c r="Q62" s="82"/>
      <c r="R62" s="44"/>
    </row>
    <row r="63" spans="11:25" s="4" customFormat="1" ht="15.95" customHeight="1">
      <c r="K63" s="81"/>
      <c r="L63" s="81"/>
      <c r="M63" s="81"/>
      <c r="N63" s="81"/>
      <c r="O63" s="81"/>
      <c r="P63" s="82"/>
      <c r="Q63" s="82"/>
      <c r="R63" s="6"/>
    </row>
    <row r="64" spans="11:25" s="4" customFormat="1" ht="15.95" customHeight="1">
      <c r="K64" s="81"/>
      <c r="L64" s="81"/>
      <c r="M64" s="81"/>
      <c r="N64" s="81"/>
      <c r="O64" s="81"/>
      <c r="P64" s="82"/>
      <c r="Q64" s="82"/>
    </row>
    <row r="65" spans="11:17" s="4" customFormat="1" ht="15.95" customHeight="1">
      <c r="K65" s="81"/>
      <c r="L65" s="81"/>
      <c r="M65" s="81"/>
      <c r="N65" s="81"/>
      <c r="O65" s="81"/>
      <c r="P65" s="82"/>
      <c r="Q65" s="82"/>
    </row>
    <row r="66" spans="11:17" s="4" customFormat="1" ht="15.95" customHeight="1">
      <c r="K66" s="81"/>
      <c r="L66" s="81"/>
      <c r="M66" s="81"/>
      <c r="N66" s="81"/>
      <c r="O66" s="81"/>
      <c r="P66" s="82"/>
      <c r="Q66" s="82"/>
    </row>
    <row r="67" spans="11:17" s="4" customFormat="1" ht="15.95" customHeight="1">
      <c r="K67" s="81"/>
      <c r="L67" s="81"/>
      <c r="M67" s="81"/>
      <c r="N67" s="81"/>
      <c r="O67" s="81"/>
      <c r="P67" s="82"/>
      <c r="Q67" s="82"/>
    </row>
    <row r="68" spans="11:17" s="4" customFormat="1" ht="15.95" customHeight="1">
      <c r="K68" s="81"/>
      <c r="L68" s="81"/>
      <c r="M68" s="81"/>
      <c r="N68" s="105"/>
      <c r="O68" s="81"/>
      <c r="P68" s="82"/>
      <c r="Q68" s="82"/>
    </row>
    <row r="69" spans="11:17" s="4" customFormat="1" ht="15.95" customHeight="1">
      <c r="K69" s="82"/>
      <c r="L69" s="82"/>
      <c r="M69" s="82"/>
      <c r="N69" s="82"/>
      <c r="O69" s="82"/>
      <c r="P69" s="82"/>
      <c r="Q69" s="82"/>
    </row>
    <row r="70" spans="11:17" s="4" customFormat="1" ht="15.95" customHeight="1">
      <c r="K70" s="82"/>
      <c r="L70" s="82"/>
      <c r="M70" s="82"/>
      <c r="N70" s="82"/>
      <c r="O70" s="82"/>
      <c r="P70" s="82"/>
      <c r="Q70" s="82"/>
    </row>
    <row r="71" spans="11:17" s="4" customFormat="1" ht="15.95" customHeight="1">
      <c r="K71" s="82"/>
    </row>
    <row r="72" spans="11:17" s="4" customFormat="1" ht="15.95" customHeight="1">
      <c r="N72" s="107"/>
    </row>
    <row r="73" spans="11:17" s="4" customFormat="1" ht="15.95" customHeight="1"/>
    <row r="74" spans="11:17" s="4" customFormat="1" ht="15.95" customHeight="1"/>
    <row r="75" spans="11:17" s="4" customFormat="1" ht="15.95" customHeight="1"/>
    <row r="76" spans="11:17" s="4" customFormat="1" ht="15.95" customHeight="1"/>
    <row r="77" spans="11:17" s="4" customFormat="1" ht="15.95" customHeight="1"/>
    <row r="78" spans="11:17" s="4" customFormat="1" ht="15.95" customHeight="1"/>
    <row r="79" spans="11:17" s="4" customFormat="1" ht="15.95" customHeight="1"/>
    <row r="80" spans="11:17" s="4" customFormat="1" ht="15.95" customHeight="1"/>
    <row r="81" s="4" customFormat="1" ht="15.95" customHeight="1"/>
    <row r="82" s="4" customFormat="1" ht="15.95" customHeight="1"/>
    <row r="83" s="4" customFormat="1" ht="15.95" customHeight="1"/>
    <row r="84" s="4" customFormat="1" ht="15.95" customHeight="1"/>
    <row r="85" s="4" customFormat="1" ht="15.95" customHeight="1"/>
    <row r="86" s="4" customFormat="1" ht="15.95" customHeight="1"/>
    <row r="87" s="4" customFormat="1" ht="15.95" customHeight="1"/>
    <row r="88" s="4" customFormat="1" ht="15.95" customHeight="1"/>
    <row r="89" s="4" customFormat="1" ht="15.95" customHeight="1"/>
    <row r="90" s="4" customFormat="1" ht="15.95" customHeight="1"/>
    <row r="91" s="4" customFormat="1" ht="15.95" customHeight="1"/>
    <row r="92" s="4" customFormat="1" ht="15.95" customHeight="1"/>
    <row r="93" s="4" customFormat="1" ht="15.95" customHeight="1"/>
    <row r="94" s="4" customFormat="1" ht="15.95" customHeight="1"/>
    <row r="95" s="4" customFormat="1" ht="15.95" customHeight="1"/>
    <row r="96" s="4" customFormat="1" ht="15.95" customHeight="1"/>
    <row r="97" s="4" customFormat="1" ht="15.95" customHeight="1"/>
    <row r="98" s="4" customFormat="1" ht="15.95" customHeight="1"/>
    <row r="99" s="4" customFormat="1" ht="15.95" customHeight="1"/>
    <row r="100" s="4" customFormat="1" ht="15.95" customHeight="1"/>
    <row r="101" s="4" customFormat="1" ht="15.95" customHeight="1"/>
    <row r="102" s="4" customFormat="1" ht="15.95" customHeight="1"/>
    <row r="103" s="4" customFormat="1" ht="15.95" customHeight="1"/>
    <row r="104" s="4" customFormat="1" ht="15.95" customHeight="1"/>
    <row r="105" s="4" customFormat="1" ht="15.95" customHeight="1"/>
    <row r="106" s="4" customFormat="1" ht="15.95" customHeight="1"/>
    <row r="107" s="4" customFormat="1" ht="15.95" customHeight="1"/>
    <row r="108" s="4" customFormat="1" ht="15.95" customHeight="1"/>
    <row r="109" s="4" customFormat="1" ht="15.95" customHeight="1"/>
    <row r="110" s="4" customFormat="1" ht="15.95" customHeight="1"/>
    <row r="111" s="4" customFormat="1" ht="15.95" customHeight="1"/>
    <row r="112" s="4" customFormat="1" ht="15.95" customHeight="1"/>
    <row r="113" spans="10:36" s="4" customFormat="1" ht="15.95" customHeight="1"/>
    <row r="114" spans="10:36" s="4" customFormat="1" ht="15.95" customHeight="1"/>
    <row r="115" spans="10:36" s="4" customFormat="1" ht="15.95" customHeight="1"/>
    <row r="116" spans="10:36" s="4" customFormat="1" ht="15.95" customHeight="1"/>
    <row r="117" spans="10:36" s="4" customFormat="1" ht="15.95" customHeight="1"/>
    <row r="118" spans="10:36" s="4" customFormat="1" ht="15.95" customHeight="1"/>
    <row r="119" spans="10:36" s="4" customFormat="1" ht="15.95" customHeight="1"/>
    <row r="120" spans="10:36" s="4" customFormat="1" ht="15.95" customHeight="1">
      <c r="J120" s="13"/>
    </row>
    <row r="121" spans="10:36" s="4" customFormat="1" ht="15.95" customHeight="1">
      <c r="J121" s="13"/>
    </row>
    <row r="122" spans="10:36" s="4" customFormat="1" ht="15.95" customHeight="1">
      <c r="J122" s="13"/>
    </row>
    <row r="123" spans="10:36" s="4" customFormat="1" ht="15.95" customHeight="1">
      <c r="J123" s="13"/>
    </row>
    <row r="124" spans="10:36" ht="15.95" customHeight="1">
      <c r="K124" s="4"/>
      <c r="L124" s="4"/>
      <c r="M124" s="4"/>
      <c r="N124" s="4"/>
      <c r="O124" s="4"/>
      <c r="P124" s="4"/>
      <c r="Q124" s="4"/>
      <c r="R124" s="4"/>
      <c r="S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</row>
    <row r="125" spans="10:36" ht="15.95" customHeight="1">
      <c r="K125" s="4"/>
      <c r="L125" s="4"/>
      <c r="M125" s="4"/>
      <c r="N125" s="4"/>
      <c r="O125" s="4"/>
      <c r="P125" s="4"/>
      <c r="Q125" s="4"/>
      <c r="R125" s="4"/>
      <c r="S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</row>
    <row r="126" spans="10:36" ht="15.95" customHeight="1">
      <c r="K126" s="4"/>
      <c r="L126" s="4"/>
      <c r="M126" s="4"/>
      <c r="N126" s="4"/>
      <c r="O126" s="4"/>
      <c r="P126" s="4"/>
      <c r="Q126" s="4"/>
      <c r="R126" s="4"/>
      <c r="S126" s="4"/>
    </row>
    <row r="127" spans="10:36" ht="15.95" customHeight="1">
      <c r="K127" s="4"/>
      <c r="L127" s="4"/>
      <c r="M127" s="4"/>
      <c r="N127" s="4"/>
      <c r="O127" s="4"/>
      <c r="P127" s="4"/>
      <c r="Q127" s="4"/>
      <c r="R127" s="4"/>
      <c r="S127" s="4"/>
    </row>
    <row r="128" spans="10:36" ht="15.95" customHeight="1"/>
    <row r="129" ht="15.95" customHeight="1"/>
  </sheetData>
  <mergeCells count="20"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  <mergeCell ref="A20:J20"/>
    <mergeCell ref="K41:L41"/>
    <mergeCell ref="M41:N41"/>
    <mergeCell ref="Q41:R41"/>
    <mergeCell ref="C8:C9"/>
    <mergeCell ref="D8:D9"/>
    <mergeCell ref="E8:F8"/>
    <mergeCell ref="G8:G9"/>
    <mergeCell ref="H8:I8"/>
    <mergeCell ref="J8:J9"/>
  </mergeCells>
  <printOptions horizontalCentered="1"/>
  <pageMargins left="0.23622047244094491" right="0.23622047244094491" top="0.74803149606299213" bottom="0.39370078740157483" header="0.31496062992125984" footer="0.31496062992125984"/>
  <pageSetup paperSize="9" scale="3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showGridLines="0" workbookViewId="0">
      <selection activeCell="A7" sqref="A7:J7"/>
    </sheetView>
  </sheetViews>
  <sheetFormatPr defaultColWidth="18.42578125" defaultRowHeight="11.25"/>
  <cols>
    <col min="1" max="12" width="18.42578125" style="102"/>
    <col min="13" max="14" width="29.140625" style="102" bestFit="1" customWidth="1"/>
    <col min="15" max="15" width="36.7109375" style="102" bestFit="1" customWidth="1"/>
    <col min="16" max="16" width="35.5703125" style="102" bestFit="1" customWidth="1"/>
    <col min="17" max="17" width="31.85546875" style="102" bestFit="1" customWidth="1"/>
    <col min="18" max="16384" width="18.42578125" style="102"/>
  </cols>
  <sheetData>
    <row r="1" spans="1:17">
      <c r="A1" s="102" t="s">
        <v>75</v>
      </c>
    </row>
    <row r="4" spans="1:17" ht="10.5" customHeight="1">
      <c r="A4" s="102" t="s">
        <v>73</v>
      </c>
    </row>
    <row r="5" spans="1:17" ht="10.5" customHeight="1">
      <c r="A5" s="116" t="s">
        <v>108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</row>
    <row r="6" spans="1:17" ht="10.5" customHeight="1"/>
    <row r="7" spans="1:17">
      <c r="A7" s="118" t="s">
        <v>14</v>
      </c>
      <c r="B7" s="118"/>
      <c r="C7" s="118" t="s">
        <v>15</v>
      </c>
      <c r="D7" s="118" t="s">
        <v>16</v>
      </c>
      <c r="E7" s="118" t="s">
        <v>17</v>
      </c>
      <c r="F7" s="118"/>
      <c r="G7" s="118" t="s">
        <v>18</v>
      </c>
      <c r="H7" s="118"/>
      <c r="I7" s="118" t="s">
        <v>19</v>
      </c>
      <c r="J7" s="118" t="s">
        <v>20</v>
      </c>
      <c r="K7" s="118" t="s">
        <v>21</v>
      </c>
      <c r="L7" s="118" t="s">
        <v>22</v>
      </c>
      <c r="M7" s="118" t="s">
        <v>82</v>
      </c>
      <c r="N7" s="118" t="s">
        <v>83</v>
      </c>
      <c r="O7" s="118" t="s">
        <v>76</v>
      </c>
      <c r="P7" s="118" t="s">
        <v>77</v>
      </c>
      <c r="Q7" s="118" t="s">
        <v>78</v>
      </c>
    </row>
    <row r="8" spans="1:17">
      <c r="A8" s="118"/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9" t="s">
        <v>84</v>
      </c>
      <c r="N8" s="119" t="s">
        <v>85</v>
      </c>
      <c r="O8" s="119" t="s">
        <v>79</v>
      </c>
      <c r="P8" s="119" t="s">
        <v>80</v>
      </c>
      <c r="Q8" s="119" t="s">
        <v>81</v>
      </c>
    </row>
    <row r="9" spans="1:17">
      <c r="A9" s="118"/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 t="s">
        <v>23</v>
      </c>
      <c r="M9" s="118" t="s">
        <v>86</v>
      </c>
      <c r="N9" s="118" t="s">
        <v>86</v>
      </c>
      <c r="O9" s="118" t="s">
        <v>86</v>
      </c>
      <c r="P9" s="118" t="s">
        <v>86</v>
      </c>
      <c r="Q9" s="118" t="s">
        <v>86</v>
      </c>
    </row>
    <row r="10" spans="1:17" s="117" customFormat="1">
      <c r="A10" s="120" t="s">
        <v>90</v>
      </c>
      <c r="B10" s="120" t="s">
        <v>91</v>
      </c>
      <c r="C10" s="120" t="s">
        <v>24</v>
      </c>
      <c r="D10" s="120" t="s">
        <v>25</v>
      </c>
      <c r="E10" s="120" t="s">
        <v>26</v>
      </c>
      <c r="F10" s="120" t="s">
        <v>27</v>
      </c>
      <c r="G10" s="120" t="s">
        <v>31</v>
      </c>
      <c r="H10" s="120" t="s">
        <v>74</v>
      </c>
      <c r="I10" s="120" t="s">
        <v>30</v>
      </c>
      <c r="J10" s="120" t="s">
        <v>110</v>
      </c>
      <c r="K10" s="120" t="s">
        <v>87</v>
      </c>
      <c r="L10" s="120" t="s">
        <v>12</v>
      </c>
      <c r="M10" s="121">
        <v>6798391</v>
      </c>
      <c r="N10" s="121">
        <v>0</v>
      </c>
      <c r="O10" s="121">
        <v>6622343.8799999999</v>
      </c>
      <c r="P10" s="121">
        <v>6622343.8799999999</v>
      </c>
      <c r="Q10" s="121">
        <v>6622343.8799999999</v>
      </c>
    </row>
    <row r="11" spans="1:17" s="117" customFormat="1">
      <c r="A11" s="120" t="s">
        <v>32</v>
      </c>
      <c r="B11" s="120" t="s">
        <v>33</v>
      </c>
      <c r="C11" s="120" t="s">
        <v>24</v>
      </c>
      <c r="D11" s="120" t="s">
        <v>25</v>
      </c>
      <c r="E11" s="120" t="s">
        <v>26</v>
      </c>
      <c r="F11" s="120" t="s">
        <v>27</v>
      </c>
      <c r="G11" s="120" t="s">
        <v>31</v>
      </c>
      <c r="H11" s="120" t="s">
        <v>74</v>
      </c>
      <c r="I11" s="120" t="s">
        <v>30</v>
      </c>
      <c r="J11" s="120" t="s">
        <v>110</v>
      </c>
      <c r="K11" s="120" t="s">
        <v>87</v>
      </c>
      <c r="L11" s="120" t="s">
        <v>12</v>
      </c>
      <c r="M11" s="121">
        <v>695369</v>
      </c>
      <c r="N11" s="121">
        <v>0</v>
      </c>
      <c r="O11" s="121">
        <v>695367.07</v>
      </c>
      <c r="P11" s="121">
        <v>695367.07</v>
      </c>
      <c r="Q11" s="121">
        <v>695367.07</v>
      </c>
    </row>
    <row r="12" spans="1:17" s="117" customFormat="1">
      <c r="A12" s="120" t="s">
        <v>34</v>
      </c>
      <c r="B12" s="120" t="s">
        <v>35</v>
      </c>
      <c r="C12" s="120" t="s">
        <v>24</v>
      </c>
      <c r="D12" s="120" t="s">
        <v>25</v>
      </c>
      <c r="E12" s="120" t="s">
        <v>26</v>
      </c>
      <c r="F12" s="120" t="s">
        <v>27</v>
      </c>
      <c r="G12" s="120" t="s">
        <v>28</v>
      </c>
      <c r="H12" s="120" t="s">
        <v>29</v>
      </c>
      <c r="I12" s="120" t="s">
        <v>13</v>
      </c>
      <c r="J12" s="120" t="s">
        <v>88</v>
      </c>
      <c r="K12" s="120" t="s">
        <v>89</v>
      </c>
      <c r="L12" s="120" t="s">
        <v>13</v>
      </c>
      <c r="M12" s="121">
        <v>242878</v>
      </c>
      <c r="N12" s="121">
        <v>0</v>
      </c>
      <c r="O12" s="121">
        <v>242877.8</v>
      </c>
      <c r="P12" s="121">
        <v>242877.8</v>
      </c>
      <c r="Q12" s="121">
        <v>242877.8</v>
      </c>
    </row>
    <row r="13" spans="1:17" s="117" customFormat="1">
      <c r="A13" s="120" t="s">
        <v>34</v>
      </c>
      <c r="B13" s="120" t="s">
        <v>35</v>
      </c>
      <c r="C13" s="120" t="s">
        <v>24</v>
      </c>
      <c r="D13" s="120" t="s">
        <v>25</v>
      </c>
      <c r="E13" s="120" t="s">
        <v>26</v>
      </c>
      <c r="F13" s="120" t="s">
        <v>27</v>
      </c>
      <c r="G13" s="120" t="s">
        <v>31</v>
      </c>
      <c r="H13" s="120" t="s">
        <v>74</v>
      </c>
      <c r="I13" s="120" t="s">
        <v>13</v>
      </c>
      <c r="J13" s="120" t="s">
        <v>88</v>
      </c>
      <c r="K13" s="120" t="s">
        <v>89</v>
      </c>
      <c r="L13" s="120" t="s">
        <v>12</v>
      </c>
      <c r="M13" s="121">
        <v>649024</v>
      </c>
      <c r="N13" s="121">
        <v>0</v>
      </c>
      <c r="O13" s="121">
        <v>649023.41</v>
      </c>
      <c r="P13" s="121">
        <v>649023.41</v>
      </c>
      <c r="Q13" s="121">
        <v>649023.41</v>
      </c>
    </row>
    <row r="14" spans="1:17" s="117" customFormat="1">
      <c r="A14" s="120" t="s">
        <v>34</v>
      </c>
      <c r="B14" s="120" t="s">
        <v>35</v>
      </c>
      <c r="C14" s="120" t="s">
        <v>24</v>
      </c>
      <c r="D14" s="120" t="s">
        <v>25</v>
      </c>
      <c r="E14" s="120" t="s">
        <v>26</v>
      </c>
      <c r="F14" s="120" t="s">
        <v>27</v>
      </c>
      <c r="G14" s="120" t="s">
        <v>31</v>
      </c>
      <c r="H14" s="120" t="s">
        <v>74</v>
      </c>
      <c r="I14" s="120" t="s">
        <v>13</v>
      </c>
      <c r="J14" s="120" t="s">
        <v>88</v>
      </c>
      <c r="K14" s="120" t="s">
        <v>89</v>
      </c>
      <c r="L14" s="120" t="s">
        <v>13</v>
      </c>
      <c r="M14" s="121">
        <v>206823</v>
      </c>
      <c r="N14" s="121">
        <v>0</v>
      </c>
      <c r="O14" s="121">
        <v>206823</v>
      </c>
      <c r="P14" s="121">
        <v>206823</v>
      </c>
      <c r="Q14" s="121">
        <v>206823</v>
      </c>
    </row>
    <row r="15" spans="1:17" s="47" customFormat="1">
      <c r="A15" s="102"/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22">
        <f t="shared" ref="M15:Q15" si="0">SUM(M10:M14)</f>
        <v>8592485</v>
      </c>
      <c r="N15" s="122">
        <f t="shared" si="0"/>
        <v>0</v>
      </c>
      <c r="O15" s="122">
        <f t="shared" si="0"/>
        <v>8416435.1600000001</v>
      </c>
      <c r="P15" s="122">
        <f t="shared" si="0"/>
        <v>8416435.1600000001</v>
      </c>
      <c r="Q15" s="122">
        <f t="shared" si="0"/>
        <v>8416435.1600000001</v>
      </c>
    </row>
    <row r="16" spans="1:17" s="47" customFormat="1">
      <c r="A16" s="102"/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45"/>
      <c r="N16" s="45"/>
      <c r="O16" s="45"/>
      <c r="P16" s="45"/>
      <c r="Q16" s="45"/>
    </row>
    <row r="17" spans="1:18" s="47" customFormat="1">
      <c r="A17" s="102"/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45"/>
      <c r="N17" s="45"/>
      <c r="O17" s="45"/>
      <c r="P17" s="45"/>
      <c r="Q17" s="45"/>
    </row>
    <row r="18" spans="1:18" s="47" customFormat="1">
      <c r="A18" s="102"/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45"/>
      <c r="N18" s="45"/>
      <c r="O18" s="45"/>
      <c r="P18" s="45"/>
      <c r="Q18" s="45"/>
    </row>
    <row r="19" spans="1:18" s="47" customFormat="1">
      <c r="A19" s="102"/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45"/>
      <c r="N19" s="45"/>
      <c r="O19" s="45"/>
      <c r="P19" s="45"/>
      <c r="Q19" s="45"/>
    </row>
    <row r="20" spans="1:18" s="47" customFormat="1">
      <c r="A20" s="102"/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45"/>
      <c r="N20" s="45"/>
      <c r="O20" s="45"/>
      <c r="P20" s="45"/>
      <c r="Q20" s="45"/>
    </row>
    <row r="21" spans="1:18" s="47" customFormat="1">
      <c r="A21" s="102"/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45"/>
      <c r="N21" s="45"/>
      <c r="O21" s="45"/>
      <c r="P21" s="45"/>
      <c r="Q21" s="45"/>
    </row>
    <row r="22" spans="1:18" s="47" customFormat="1">
      <c r="A22" s="102"/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45"/>
      <c r="N22" s="45"/>
      <c r="O22" s="45"/>
      <c r="P22" s="45"/>
      <c r="Q22" s="45"/>
    </row>
    <row r="23" spans="1:18" s="47" customFormat="1">
      <c r="A23" s="102"/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45"/>
      <c r="N23" s="45"/>
      <c r="O23" s="45"/>
      <c r="P23" s="45"/>
      <c r="Q23" s="45"/>
    </row>
    <row r="24" spans="1:18">
      <c r="M24" s="45"/>
      <c r="N24" s="45"/>
      <c r="O24" s="45"/>
      <c r="P24" s="45"/>
      <c r="Q24" s="45"/>
    </row>
    <row r="25" spans="1:18">
      <c r="M25" s="45"/>
      <c r="N25" s="45"/>
      <c r="O25" s="45"/>
      <c r="P25" s="45"/>
      <c r="Q25" s="45"/>
      <c r="R25" s="46"/>
    </row>
    <row r="26" spans="1:18">
      <c r="M26" s="45"/>
      <c r="N26" s="45"/>
      <c r="O26" s="45"/>
      <c r="P26" s="45"/>
      <c r="Q26" s="45"/>
    </row>
    <row r="27" spans="1:18">
      <c r="M27" s="45"/>
      <c r="N27" s="45"/>
      <c r="O27" s="45"/>
      <c r="P27" s="45"/>
      <c r="Q27" s="45"/>
    </row>
    <row r="28" spans="1:18">
      <c r="M28" s="45"/>
      <c r="N28" s="45"/>
      <c r="O28" s="45"/>
    </row>
    <row r="29" spans="1:18">
      <c r="M29" s="45"/>
      <c r="N29" s="45"/>
      <c r="O29" s="45"/>
      <c r="P29" s="45"/>
      <c r="Q29" s="45"/>
    </row>
    <row r="30" spans="1:18">
      <c r="M30" s="45"/>
      <c r="N30" s="45"/>
      <c r="O30" s="45"/>
      <c r="P30" s="45"/>
      <c r="Q30" s="45"/>
    </row>
    <row r="31" spans="1:18">
      <c r="M31" s="45"/>
      <c r="N31" s="45"/>
      <c r="O31" s="45"/>
      <c r="P31" s="45"/>
      <c r="Q31" s="45"/>
    </row>
    <row r="32" spans="1:18">
      <c r="M32" s="45"/>
      <c r="N32" s="45"/>
      <c r="O32" s="45"/>
      <c r="P32" s="45"/>
      <c r="Q32" s="45"/>
    </row>
    <row r="34" spans="13:17">
      <c r="M34" s="46"/>
      <c r="N34" s="46"/>
      <c r="O34" s="46"/>
      <c r="P34" s="46"/>
      <c r="Q34" s="46"/>
    </row>
  </sheetData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18</vt:i4>
      </vt:variant>
      <vt:variant>
        <vt:lpstr>Intervalos nomeados</vt:lpstr>
      </vt:variant>
      <vt:variant>
        <vt:i4>9</vt:i4>
      </vt:variant>
    </vt:vector>
  </HeadingPairs>
  <TitlesOfParts>
    <vt:vector size="27" baseType="lpstr">
      <vt:lpstr>Jan</vt:lpstr>
      <vt:lpstr>Fev</vt:lpstr>
      <vt:lpstr>Mar</vt:lpstr>
      <vt:lpstr>Abr</vt:lpstr>
      <vt:lpstr>Mai</vt:lpstr>
      <vt:lpstr>Jun</vt:lpstr>
      <vt:lpstr>Jul</vt:lpstr>
      <vt:lpstr>Ago</vt:lpstr>
      <vt:lpstr>Access-Jan</vt:lpstr>
      <vt:lpstr>Access-Fev</vt:lpstr>
      <vt:lpstr>Access-Mar</vt:lpstr>
      <vt:lpstr>Access-Abr</vt:lpstr>
      <vt:lpstr>Access-Mai</vt:lpstr>
      <vt:lpstr>Access-Jun</vt:lpstr>
      <vt:lpstr>Access-Jul</vt:lpstr>
      <vt:lpstr>Access-Ago</vt:lpstr>
      <vt:lpstr>Set</vt:lpstr>
      <vt:lpstr>Access-Set</vt:lpstr>
      <vt:lpstr>Abr!Area_de_impressao</vt:lpstr>
      <vt:lpstr>Ago!Area_de_impressao</vt:lpstr>
      <vt:lpstr>Fev!Area_de_impressao</vt:lpstr>
      <vt:lpstr>Jan!Area_de_impressao</vt:lpstr>
      <vt:lpstr>Jul!Area_de_impressao</vt:lpstr>
      <vt:lpstr>Jun!Area_de_impressao</vt:lpstr>
      <vt:lpstr>Mai!Area_de_impressao</vt:lpstr>
      <vt:lpstr>Mar!Area_de_impressao</vt:lpstr>
      <vt:lpstr>Set!Area_de_impressao</vt:lpstr>
    </vt:vector>
  </TitlesOfParts>
  <Company>Computador Pessoal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Cláudio</dc:creator>
  <cp:lastModifiedBy>DOUGLAS IRUELA BUSTOS</cp:lastModifiedBy>
  <cp:lastPrinted>2018-06-13T16:35:18Z</cp:lastPrinted>
  <dcterms:created xsi:type="dcterms:W3CDTF">2011-08-07T11:00:17Z</dcterms:created>
  <dcterms:modified xsi:type="dcterms:W3CDTF">2024-10-21T21:27:27Z</dcterms:modified>
</cp:coreProperties>
</file>