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an" sheetId="1" r:id="rId1"/>
  </sheets>
  <externalReferences>
    <externalReference r:id="rId2"/>
  </externalReferences>
  <definedNames>
    <definedName name="_xlnm.Print_Area" localSheetId="0">Jan!$A$1:$X$24</definedName>
  </definedNames>
  <calcPr calcId="145621"/>
</workbook>
</file>

<file path=xl/calcChain.xml><?xml version="1.0" encoding="utf-8"?>
<calcChain xmlns="http://schemas.openxmlformats.org/spreadsheetml/2006/main">
  <c r="Q22" i="1" l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V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2" i="1" s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S22" i="1" l="1"/>
  <c r="R13" i="1"/>
  <c r="R14" i="1"/>
  <c r="X14" i="1" s="1"/>
  <c r="W22" i="1"/>
  <c r="R16" i="1"/>
  <c r="R21" i="1"/>
  <c r="P22" i="1"/>
  <c r="X17" i="1"/>
  <c r="T17" i="1"/>
  <c r="V17" i="1"/>
  <c r="X18" i="1"/>
  <c r="T18" i="1"/>
  <c r="V18" i="1"/>
  <c r="V12" i="1"/>
  <c r="X12" i="1"/>
  <c r="T12" i="1"/>
  <c r="V16" i="1"/>
  <c r="X16" i="1"/>
  <c r="T16" i="1"/>
  <c r="X21" i="1"/>
  <c r="T21" i="1"/>
  <c r="V21" i="1"/>
  <c r="V20" i="1"/>
  <c r="X20" i="1"/>
  <c r="T20" i="1"/>
  <c r="X13" i="1"/>
  <c r="V13" i="1"/>
  <c r="T13" i="1"/>
  <c r="V14" i="1"/>
  <c r="R10" i="1"/>
  <c r="V11" i="1"/>
  <c r="T11" i="1"/>
  <c r="T15" i="1"/>
  <c r="X15" i="1"/>
  <c r="T19" i="1"/>
  <c r="X19" i="1"/>
  <c r="T14" i="1" l="1"/>
  <c r="R22" i="1"/>
  <c r="X10" i="1"/>
  <c r="T10" i="1"/>
  <c r="V10" i="1"/>
  <c r="V22" i="1" l="1"/>
  <c r="X22" i="1"/>
  <c r="T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<sst xmlns="http://schemas.openxmlformats.org/spreadsheetml/2006/main" count="55" uniqueCount="51">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</sst>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164" fontId="0" fillId="0" borderId="0" xfId="1" applyNumberFormat="1" applyFont="1" applyFill="1"/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3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Porcentagem 11" xfId="11"/>
    <cellStyle name="Porcentagem 11 2" xfId="1"/>
    <cellStyle name="Porcentagem 2" xfId="3"/>
    <cellStyle name="Vírgula 2" xfId="4"/>
    <cellStyle name="Vírgula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0033</v>
          </cell>
          <cell r="F9" t="str">
            <v>PROGRAMA DE GESTAO E MANUTENCAO DO PODER JUDICIARIO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PRIMARIOS DE LIVRE APLICACAO</v>
          </cell>
          <cell r="L9" t="str">
            <v>3</v>
          </cell>
          <cell r="M9">
            <v>5000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3915297</v>
          </cell>
          <cell r="N10">
            <v>2859653.13</v>
          </cell>
          <cell r="O10">
            <v>290835.78999999998</v>
          </cell>
          <cell r="P10">
            <v>290835.78999999998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0127</v>
          </cell>
          <cell r="K11" t="str">
            <v>CUSTAS JUDICIAIS</v>
          </cell>
          <cell r="L11" t="str">
            <v>3</v>
          </cell>
          <cell r="M11">
            <v>597081</v>
          </cell>
          <cell r="N11">
            <v>597081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20TP</v>
          </cell>
          <cell r="H12" t="str">
            <v>ATIVOS CIVIS DA UNIAO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48513418.310000002</v>
          </cell>
          <cell r="N12">
            <v>48513418.310000002</v>
          </cell>
          <cell r="O12">
            <v>48513418.310000002</v>
          </cell>
          <cell r="P12">
            <v>46945709.520000003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216H</v>
          </cell>
          <cell r="H13" t="str">
            <v>AJUDA DE CUSTO PARA MORADIA OU AUXILIO-MORADIA A AGENTES PUB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3</v>
          </cell>
          <cell r="M13">
            <v>10249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131</v>
          </cell>
          <cell r="E14" t="str">
            <v>0033</v>
          </cell>
          <cell r="F14" t="str">
            <v>PROGRAMA DE GESTAO E MANUTENCAO DO PODER JUDICIARIO</v>
          </cell>
          <cell r="G14" t="str">
            <v>219I</v>
          </cell>
          <cell r="H14" t="str">
            <v>PUBLICIDADE INSTITUCIONAL E DE UTILIDADE PUBLICA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416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4</v>
          </cell>
          <cell r="M15">
            <v>30000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3</v>
          </cell>
          <cell r="M16">
            <v>12394065</v>
          </cell>
          <cell r="N16">
            <v>12112040</v>
          </cell>
          <cell r="O16">
            <v>44708.82</v>
          </cell>
          <cell r="P16">
            <v>44708.82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22385790.75</v>
          </cell>
          <cell r="N17">
            <v>22385790.75</v>
          </cell>
          <cell r="O17">
            <v>1791270.1</v>
          </cell>
          <cell r="P17">
            <v>1780066.6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6867910.1399999997</v>
          </cell>
          <cell r="N18">
            <v>6867910.1399999997</v>
          </cell>
          <cell r="O18">
            <v>6867910.1399999997</v>
          </cell>
          <cell r="P18">
            <v>6867910.1399999997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CONTRIB.DO SERV.PARA O PLANO SEG.SOC.SERV.PUB</v>
          </cell>
          <cell r="L19" t="str">
            <v>1</v>
          </cell>
          <cell r="M19">
            <v>17666040.93</v>
          </cell>
          <cell r="N19">
            <v>17666040.93</v>
          </cell>
          <cell r="O19">
            <v>17666040.93</v>
          </cell>
          <cell r="P19">
            <v>16865623.530000001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28</v>
          </cell>
          <cell r="D20" t="str">
            <v>846</v>
          </cell>
          <cell r="E20" t="str">
            <v>0909</v>
          </cell>
          <cell r="F20" t="str">
            <v>OPERACOES ESPECIAIS: OUTROS ENCARGOS ESPECIAIS</v>
          </cell>
          <cell r="G20" t="str">
            <v>0536</v>
          </cell>
          <cell r="H20" t="str">
            <v>BENEFICIOS E PENSOES INDENIZATORIAS DECORRENTES DE LEGISLACA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3</v>
          </cell>
          <cell r="M20">
            <v>25000</v>
          </cell>
          <cell r="N20">
            <v>25000</v>
          </cell>
          <cell r="O20">
            <v>1786.31</v>
          </cell>
          <cell r="P20">
            <v>1786.31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showGridLines="0" tabSelected="1" view="pageBreakPreview" zoomScale="85" zoomScaleNormal="70" zoomScaleSheetLayoutView="85" workbookViewId="0"/>
  </sheetViews>
  <sheetFormatPr defaultRowHeight="25.5" customHeight="1" x14ac:dyDescent="0.2"/>
  <cols>
    <col min="1" max="1" width="16.710937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4.140625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7.140625" style="65" customWidth="1"/>
    <col min="17" max="17" width="11" style="64" customWidth="1"/>
    <col min="18" max="18" width="22" style="65" customWidth="1"/>
    <col min="19" max="19" width="21.42578125" style="64" customWidth="1"/>
    <col min="20" max="20" width="17.140625" style="65" customWidth="1"/>
    <col min="21" max="21" width="19.7109375" style="5" customWidth="1"/>
    <col min="22" max="22" width="9.28515625" style="5" bestFit="1" customWidth="1"/>
    <col min="23" max="23" width="18.5703125" style="5" customWidth="1"/>
    <col min="24" max="24" width="9.28515625" style="5" bestFit="1" customWidth="1"/>
    <col min="25" max="16384" width="9.140625" style="5"/>
  </cols>
  <sheetData>
    <row r="1" spans="1:26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6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6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6" ht="25.5" customHeight="1" x14ac:dyDescent="0.2">
      <c r="A4" s="7" t="s">
        <v>5</v>
      </c>
      <c r="B4" s="8">
        <v>44197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6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6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6" ht="26.2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6" ht="26.2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6" ht="26.2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6" ht="26.25" customHeight="1" x14ac:dyDescent="0.2">
      <c r="A10" s="38" t="str">
        <f>+'[1]Access-Jan'!A9</f>
        <v>12104</v>
      </c>
      <c r="B10" s="39" t="str">
        <f>+'[1]Access-Jan'!B9</f>
        <v>TRIBUNAL REGIONAL FEDERAL DA 3A. REGIAO</v>
      </c>
      <c r="C10" s="40" t="str">
        <f>CONCATENATE('[1]Access-Jan'!C9,".",'[1]Access-Jan'!D9)</f>
        <v>02.061</v>
      </c>
      <c r="D10" s="40" t="str">
        <f>CONCATENATE('[1]Access-Jan'!E9,".",'[1]Access-Jan'!G9)</f>
        <v>0033.4224</v>
      </c>
      <c r="E10" s="39" t="str">
        <f>+'[1]Access-Jan'!F9</f>
        <v>PROGRAMA DE GESTAO E MANUTENCAO DO PODER JUDICIARIO</v>
      </c>
      <c r="F10" s="41" t="str">
        <f>+'[1]Access-Jan'!H9</f>
        <v>ASSISTENCIA JURIDICA A PESSOAS CARENTES</v>
      </c>
      <c r="G10" s="38" t="str">
        <f>IF('[1]Access-Jan'!I9="1","F","S")</f>
        <v>F</v>
      </c>
      <c r="H10" s="38" t="str">
        <f>+'[1]Access-Jan'!J9</f>
        <v>0100</v>
      </c>
      <c r="I10" s="42" t="str">
        <f>+'[1]Access-Jan'!K9</f>
        <v>RECURSOS PRIMARIOS DE LIVRE APLICACAO</v>
      </c>
      <c r="J10" s="38" t="str">
        <f>+'[1]Access-Jan'!L9</f>
        <v>3</v>
      </c>
      <c r="K10" s="43"/>
      <c r="L10" s="44"/>
      <c r="M10" s="44"/>
      <c r="N10" s="45">
        <f>+K10+L10-M10</f>
        <v>0</v>
      </c>
      <c r="O10" s="43"/>
      <c r="P10" s="46">
        <f>'[1]Access-Jan'!M9</f>
        <v>5000</v>
      </c>
      <c r="Q10" s="46"/>
      <c r="R10" s="46">
        <f>N10-O10+P10</f>
        <v>5000</v>
      </c>
      <c r="S10" s="46">
        <f>'[1]Access-Jan'!N9</f>
        <v>0</v>
      </c>
      <c r="T10" s="47">
        <f>IF(R10&gt;0,S10/R10,0)</f>
        <v>0</v>
      </c>
      <c r="U10" s="46">
        <f>'[1]Access-Jan'!O9</f>
        <v>0</v>
      </c>
      <c r="V10" s="48">
        <f>IF(R10&gt;0,U10/R10,0)</f>
        <v>0</v>
      </c>
      <c r="W10" s="46">
        <f>'[1]Access-Jan'!P9</f>
        <v>0</v>
      </c>
      <c r="X10" s="48">
        <f>IF(R10&gt;0,W10/R10,0)</f>
        <v>0</v>
      </c>
      <c r="Z10" s="49"/>
    </row>
    <row r="11" spans="1:26" ht="26.25" customHeight="1" x14ac:dyDescent="0.2">
      <c r="A11" s="50" t="str">
        <f>+'[1]Access-Jan'!A10</f>
        <v>12104</v>
      </c>
      <c r="B11" s="51" t="str">
        <f>+'[1]Access-Jan'!B10</f>
        <v>TRIBUNAL REGIONAL FEDERAL DA 3A. REGIAO</v>
      </c>
      <c r="C11" s="50" t="str">
        <f>CONCATENATE('[1]Access-Jan'!C10,".",'[1]Access-Jan'!D10)</f>
        <v>02.061</v>
      </c>
      <c r="D11" s="50" t="str">
        <f>CONCATENATE('[1]Access-Jan'!E10,".",'[1]Access-Jan'!G10)</f>
        <v>0033.4257</v>
      </c>
      <c r="E11" s="51" t="str">
        <f>+'[1]Access-Jan'!F10</f>
        <v>PROGRAMA DE GESTAO E MANUTENCAO DO PODER JUDICIARIO</v>
      </c>
      <c r="F11" s="52" t="str">
        <f>+'[1]Access-Jan'!H10</f>
        <v>JULGAMENTO DE CAUSAS NA JUSTICA FEDERAL</v>
      </c>
      <c r="G11" s="50" t="str">
        <f>IF('[1]Access-Jan'!I10="1","F","S")</f>
        <v>F</v>
      </c>
      <c r="H11" s="50" t="str">
        <f>+'[1]Access-Jan'!J10</f>
        <v>0100</v>
      </c>
      <c r="I11" s="51" t="str">
        <f>+'[1]Access-Jan'!K10</f>
        <v>RECURSOS PRIMARIOS DE LIVRE APLICACAO</v>
      </c>
      <c r="J11" s="50" t="str">
        <f>+'[1]Access-Jan'!L10</f>
        <v>3</v>
      </c>
      <c r="K11" s="53"/>
      <c r="L11" s="53"/>
      <c r="M11" s="53"/>
      <c r="N11" s="54">
        <f t="shared" ref="N11:N21" si="0">+K11+L11-M11</f>
        <v>0</v>
      </c>
      <c r="O11" s="53"/>
      <c r="P11" s="55">
        <f>'[1]Access-Jan'!M10</f>
        <v>3915297</v>
      </c>
      <c r="Q11" s="55"/>
      <c r="R11" s="55">
        <f t="shared" ref="R11:R21" si="1">N11-O11+P11</f>
        <v>3915297</v>
      </c>
      <c r="S11" s="55">
        <f>'[1]Access-Jan'!N10</f>
        <v>2859653.13</v>
      </c>
      <c r="T11" s="56">
        <f t="shared" ref="T11:T22" si="2">IF(R11&gt;0,S11/R11,0)</f>
        <v>0.73037961871091772</v>
      </c>
      <c r="U11" s="55">
        <f>'[1]Access-Jan'!O10</f>
        <v>290835.78999999998</v>
      </c>
      <c r="V11" s="56">
        <f t="shared" ref="V11:V22" si="3">IF(R11&gt;0,U11/R11,0)</f>
        <v>7.4281922929473804E-2</v>
      </c>
      <c r="W11" s="55">
        <f>'[1]Access-Jan'!P10</f>
        <v>290835.78999999998</v>
      </c>
      <c r="X11" s="56">
        <f t="shared" ref="X11:X22" si="4">IF(R11&gt;0,W11/R11,0)</f>
        <v>7.4281922929473804E-2</v>
      </c>
      <c r="Z11" s="49"/>
    </row>
    <row r="12" spans="1:26" ht="26.25" customHeight="1" x14ac:dyDescent="0.2">
      <c r="A12" s="50" t="str">
        <f>+'[1]Access-Jan'!A11</f>
        <v>12104</v>
      </c>
      <c r="B12" s="51" t="str">
        <f>+'[1]Access-Jan'!B11</f>
        <v>TRIBUNAL REGIONAL FEDERAL DA 3A. REGIAO</v>
      </c>
      <c r="C12" s="50" t="str">
        <f>CONCATENATE('[1]Access-Jan'!C11,".",'[1]Access-Jan'!D11)</f>
        <v>02.061</v>
      </c>
      <c r="D12" s="50" t="str">
        <f>CONCATENATE('[1]Access-Jan'!E11,".",'[1]Access-Jan'!G11)</f>
        <v>0033.4257</v>
      </c>
      <c r="E12" s="51" t="str">
        <f>+'[1]Access-Jan'!F11</f>
        <v>PROGRAMA DE GESTAO E MANUTENCAO DO PODER JUDICIARIO</v>
      </c>
      <c r="F12" s="51" t="str">
        <f>+'[1]Access-Jan'!H11</f>
        <v>JULGAMENTO DE CAUSAS NA JUSTICA FEDERAL</v>
      </c>
      <c r="G12" s="50" t="str">
        <f>IF('[1]Access-Jan'!I11="1","F","S")</f>
        <v>F</v>
      </c>
      <c r="H12" s="50" t="str">
        <f>+'[1]Access-Jan'!J11</f>
        <v>0127</v>
      </c>
      <c r="I12" s="51" t="str">
        <f>+'[1]Access-Jan'!K11</f>
        <v>CUSTAS JUDICIAIS</v>
      </c>
      <c r="J12" s="50" t="str">
        <f>+'[1]Access-Jan'!L11</f>
        <v>3</v>
      </c>
      <c r="K12" s="55"/>
      <c r="L12" s="55"/>
      <c r="M12" s="55"/>
      <c r="N12" s="53">
        <f t="shared" si="0"/>
        <v>0</v>
      </c>
      <c r="O12" s="55"/>
      <c r="P12" s="55">
        <f>'[1]Access-Jan'!M11</f>
        <v>597081</v>
      </c>
      <c r="Q12" s="55"/>
      <c r="R12" s="55">
        <f t="shared" si="1"/>
        <v>597081</v>
      </c>
      <c r="S12" s="57">
        <f>'[1]Access-Jan'!N11</f>
        <v>597081</v>
      </c>
      <c r="T12" s="56">
        <f t="shared" si="2"/>
        <v>1</v>
      </c>
      <c r="U12" s="55">
        <f>'[1]Access-Jan'!O11</f>
        <v>0</v>
      </c>
      <c r="V12" s="56">
        <f t="shared" si="3"/>
        <v>0</v>
      </c>
      <c r="W12" s="55">
        <f>'[1]Access-Jan'!P11</f>
        <v>0</v>
      </c>
      <c r="X12" s="56">
        <f t="shared" si="4"/>
        <v>0</v>
      </c>
      <c r="Z12" s="49"/>
    </row>
    <row r="13" spans="1:26" ht="26.25" customHeight="1" x14ac:dyDescent="0.2">
      <c r="A13" s="50" t="str">
        <f>+'[1]Access-Jan'!A12</f>
        <v>12104</v>
      </c>
      <c r="B13" s="51" t="str">
        <f>+'[1]Access-Jan'!B12</f>
        <v>TRIBUNAL REGIONAL FEDERAL DA 3A. REGIAO</v>
      </c>
      <c r="C13" s="50" t="str">
        <f>CONCATENATE('[1]Access-Jan'!C12,".",'[1]Access-Jan'!D12)</f>
        <v>02.122</v>
      </c>
      <c r="D13" s="50" t="str">
        <f>CONCATENATE('[1]Access-Jan'!E12,".",'[1]Access-Jan'!G12)</f>
        <v>0033.20TP</v>
      </c>
      <c r="E13" s="51" t="str">
        <f>+'[1]Access-Jan'!F12</f>
        <v>PROGRAMA DE GESTAO E MANUTENCAO DO PODER JUDICIARIO</v>
      </c>
      <c r="F13" s="51" t="str">
        <f>+'[1]Access-Jan'!H12</f>
        <v>ATIVOS CIVIS DA UNIAO</v>
      </c>
      <c r="G13" s="50" t="str">
        <f>IF('[1]Access-Jan'!I12="1","F","S")</f>
        <v>F</v>
      </c>
      <c r="H13" s="50" t="str">
        <f>+'[1]Access-Jan'!J12</f>
        <v>0100</v>
      </c>
      <c r="I13" s="51" t="str">
        <f>+'[1]Access-Jan'!K12</f>
        <v>RECURSOS PRIMARIOS DE LIVRE APLICACAO</v>
      </c>
      <c r="J13" s="50" t="str">
        <f>+'[1]Access-Jan'!L12</f>
        <v>1</v>
      </c>
      <c r="K13" s="55"/>
      <c r="L13" s="55"/>
      <c r="M13" s="55"/>
      <c r="N13" s="53">
        <f t="shared" si="0"/>
        <v>0</v>
      </c>
      <c r="O13" s="55"/>
      <c r="P13" s="55">
        <f>'[1]Access-Jan'!M12</f>
        <v>48513418.310000002</v>
      </c>
      <c r="Q13" s="55"/>
      <c r="R13" s="55">
        <f t="shared" si="1"/>
        <v>48513418.310000002</v>
      </c>
      <c r="S13" s="57">
        <f>'[1]Access-Jan'!N12</f>
        <v>48513418.310000002</v>
      </c>
      <c r="T13" s="56">
        <f t="shared" si="2"/>
        <v>1</v>
      </c>
      <c r="U13" s="55">
        <f>'[1]Access-Jan'!O12</f>
        <v>48513418.310000002</v>
      </c>
      <c r="V13" s="56">
        <f t="shared" si="3"/>
        <v>1</v>
      </c>
      <c r="W13" s="55">
        <f>'[1]Access-Jan'!P12</f>
        <v>46945709.520000003</v>
      </c>
      <c r="X13" s="56">
        <f t="shared" si="4"/>
        <v>0.96768504787722098</v>
      </c>
      <c r="Z13" s="49"/>
    </row>
    <row r="14" spans="1:26" ht="26.25" customHeight="1" x14ac:dyDescent="0.2">
      <c r="A14" s="50" t="str">
        <f>+'[1]Access-Jan'!A13</f>
        <v>12104</v>
      </c>
      <c r="B14" s="51" t="str">
        <f>+'[1]Access-Jan'!B13</f>
        <v>TRIBUNAL REGIONAL FEDERAL DA 3A. REGIAO</v>
      </c>
      <c r="C14" s="50" t="str">
        <f>CONCATENATE('[1]Access-Jan'!C13,".",'[1]Access-Jan'!D13)</f>
        <v>02.122</v>
      </c>
      <c r="D14" s="50" t="str">
        <f>CONCATENATE('[1]Access-Jan'!E13,".",'[1]Access-Jan'!G13)</f>
        <v>0033.216H</v>
      </c>
      <c r="E14" s="51" t="str">
        <f>+'[1]Access-Jan'!F13</f>
        <v>PROGRAMA DE GESTAO E MANUTENCAO DO PODER JUDICIARIO</v>
      </c>
      <c r="F14" s="51" t="str">
        <f>+'[1]Access-Jan'!H13</f>
        <v>AJUDA DE CUSTO PARA MORADIA OU AUXILIO-MORADIA A AGENTES PUB</v>
      </c>
      <c r="G14" s="50" t="str">
        <f>IF('[1]Access-Jan'!I13="1","F","S")</f>
        <v>F</v>
      </c>
      <c r="H14" s="50" t="str">
        <f>+'[1]Access-Jan'!J13</f>
        <v>0100</v>
      </c>
      <c r="I14" s="51" t="str">
        <f>+'[1]Access-Jan'!K13</f>
        <v>RECURSOS PRIMARIOS DE LIVRE APLICACAO</v>
      </c>
      <c r="J14" s="50" t="str">
        <f>+'[1]Access-Jan'!L13</f>
        <v>3</v>
      </c>
      <c r="K14" s="55"/>
      <c r="L14" s="55"/>
      <c r="M14" s="55"/>
      <c r="N14" s="53">
        <f t="shared" si="0"/>
        <v>0</v>
      </c>
      <c r="O14" s="55"/>
      <c r="P14" s="55">
        <f>'[1]Access-Jan'!M13</f>
        <v>10249</v>
      </c>
      <c r="Q14" s="55"/>
      <c r="R14" s="55">
        <f t="shared" si="1"/>
        <v>10249</v>
      </c>
      <c r="S14" s="57">
        <f>'[1]Access-Jan'!N13</f>
        <v>0</v>
      </c>
      <c r="T14" s="56">
        <f t="shared" si="2"/>
        <v>0</v>
      </c>
      <c r="U14" s="55">
        <f>'[1]Access-Jan'!O13</f>
        <v>0</v>
      </c>
      <c r="V14" s="56">
        <f t="shared" si="3"/>
        <v>0</v>
      </c>
      <c r="W14" s="55">
        <f>'[1]Access-Jan'!P13</f>
        <v>0</v>
      </c>
      <c r="X14" s="56">
        <f t="shared" si="4"/>
        <v>0</v>
      </c>
      <c r="Z14" s="49"/>
    </row>
    <row r="15" spans="1:26" ht="26.25" customHeight="1" x14ac:dyDescent="0.2">
      <c r="A15" s="50" t="str">
        <f>+'[1]Access-Jan'!A14</f>
        <v>12104</v>
      </c>
      <c r="B15" s="51" t="str">
        <f>+'[1]Access-Jan'!B14</f>
        <v>TRIBUNAL REGIONAL FEDERAL DA 3A. REGIAO</v>
      </c>
      <c r="C15" s="50" t="str">
        <f>CONCATENATE('[1]Access-Jan'!C14,".",'[1]Access-Jan'!D14)</f>
        <v>02.131</v>
      </c>
      <c r="D15" s="50" t="str">
        <f>CONCATENATE('[1]Access-Jan'!E14,".",'[1]Access-Jan'!G14)</f>
        <v>0033.219I</v>
      </c>
      <c r="E15" s="51" t="str">
        <f>+'[1]Access-Jan'!F14</f>
        <v>PROGRAMA DE GESTAO E MANUTENCAO DO PODER JUDICIARIO</v>
      </c>
      <c r="F15" s="51" t="str">
        <f>+'[1]Access-Jan'!H14</f>
        <v>PUBLICIDADE INSTITUCIONAL E DE UTILIDADE PUBLICA</v>
      </c>
      <c r="G15" s="50" t="str">
        <f>IF('[1]Access-Jan'!I14="1","F","S")</f>
        <v>F</v>
      </c>
      <c r="H15" s="50" t="str">
        <f>+'[1]Access-Jan'!J14</f>
        <v>0100</v>
      </c>
      <c r="I15" s="51" t="str">
        <f>+'[1]Access-Jan'!K14</f>
        <v>RECURSOS PRIMARIOS DE LIVRE APLICACAO</v>
      </c>
      <c r="J15" s="50" t="str">
        <f>+'[1]Access-Jan'!L14</f>
        <v>3</v>
      </c>
      <c r="K15" s="53"/>
      <c r="L15" s="53"/>
      <c r="M15" s="53"/>
      <c r="N15" s="53">
        <f t="shared" si="0"/>
        <v>0</v>
      </c>
      <c r="O15" s="53"/>
      <c r="P15" s="55">
        <f>'[1]Access-Jan'!M14</f>
        <v>416</v>
      </c>
      <c r="Q15" s="55"/>
      <c r="R15" s="55">
        <f t="shared" si="1"/>
        <v>416</v>
      </c>
      <c r="S15" s="57">
        <f>'[1]Access-Jan'!N14</f>
        <v>0</v>
      </c>
      <c r="T15" s="56">
        <f t="shared" si="2"/>
        <v>0</v>
      </c>
      <c r="U15" s="55">
        <f>'[1]Access-Jan'!O14</f>
        <v>0</v>
      </c>
      <c r="V15" s="56">
        <f t="shared" si="3"/>
        <v>0</v>
      </c>
      <c r="W15" s="55">
        <f>'[1]Access-Jan'!P14</f>
        <v>0</v>
      </c>
      <c r="X15" s="56">
        <f t="shared" si="4"/>
        <v>0</v>
      </c>
    </row>
    <row r="16" spans="1:26" ht="26.25" customHeight="1" x14ac:dyDescent="0.2">
      <c r="A16" s="50" t="str">
        <f>+'[1]Access-Jan'!A15</f>
        <v>12104</v>
      </c>
      <c r="B16" s="51" t="str">
        <f>+'[1]Access-Jan'!B15</f>
        <v>TRIBUNAL REGIONAL FEDERAL DA 3A. REGIAO</v>
      </c>
      <c r="C16" s="50" t="str">
        <f>CONCATENATE('[1]Access-Jan'!C15,".",'[1]Access-Jan'!D15)</f>
        <v>02.301</v>
      </c>
      <c r="D16" s="50" t="str">
        <f>CONCATENATE('[1]Access-Jan'!E15,".",'[1]Access-Jan'!G15)</f>
        <v>0033.2004</v>
      </c>
      <c r="E16" s="51" t="str">
        <f>+'[1]Access-Jan'!F15</f>
        <v>PROGRAMA DE GESTAO E MANUTENCAO DO PODER JUDICIARIO</v>
      </c>
      <c r="F16" s="51" t="str">
        <f>+'[1]Access-Jan'!H15</f>
        <v>ASSISTENCIA MEDICA E ODONTOLOGICA AOS SERVIDORES CIVIS, EMPR</v>
      </c>
      <c r="G16" s="50" t="str">
        <f>IF('[1]Access-Jan'!I15="1","F","S")</f>
        <v>S</v>
      </c>
      <c r="H16" s="50" t="str">
        <f>+'[1]Access-Jan'!J15</f>
        <v>0151</v>
      </c>
      <c r="I16" s="51" t="str">
        <f>+'[1]Access-Jan'!K15</f>
        <v>RECURSOS LIVRES DA SEGURIDADE SOCIAL</v>
      </c>
      <c r="J16" s="50" t="str">
        <f>+'[1]Access-Jan'!L15</f>
        <v>4</v>
      </c>
      <c r="K16" s="55"/>
      <c r="L16" s="55"/>
      <c r="M16" s="55"/>
      <c r="N16" s="53">
        <f t="shared" si="0"/>
        <v>0</v>
      </c>
      <c r="O16" s="55"/>
      <c r="P16" s="55">
        <f>'[1]Access-Jan'!M15</f>
        <v>30000</v>
      </c>
      <c r="Q16" s="55"/>
      <c r="R16" s="55">
        <f t="shared" si="1"/>
        <v>30000</v>
      </c>
      <c r="S16" s="57">
        <f>'[1]Access-Jan'!N15</f>
        <v>0</v>
      </c>
      <c r="T16" s="56">
        <f t="shared" si="2"/>
        <v>0</v>
      </c>
      <c r="U16" s="55">
        <f>'[1]Access-Jan'!O15</f>
        <v>0</v>
      </c>
      <c r="V16" s="56">
        <f t="shared" si="3"/>
        <v>0</v>
      </c>
      <c r="W16" s="55">
        <f>'[1]Access-Jan'!P15</f>
        <v>0</v>
      </c>
      <c r="X16" s="56">
        <f t="shared" si="4"/>
        <v>0</v>
      </c>
    </row>
    <row r="17" spans="1:24" ht="26.25" customHeight="1" x14ac:dyDescent="0.2">
      <c r="A17" s="50" t="str">
        <f>+'[1]Access-Jan'!A16</f>
        <v>12104</v>
      </c>
      <c r="B17" s="51" t="str">
        <f>+'[1]Access-Jan'!B16</f>
        <v>TRIBUNAL REGIONAL FEDERAL DA 3A. REGIAO</v>
      </c>
      <c r="C17" s="50" t="str">
        <f>CONCATENATE('[1]Access-Jan'!C16,".",'[1]Access-Jan'!D16)</f>
        <v>02.301</v>
      </c>
      <c r="D17" s="50" t="str">
        <f>CONCATENATE('[1]Access-Jan'!E16,".",'[1]Access-Jan'!G16)</f>
        <v>0033.2004</v>
      </c>
      <c r="E17" s="51" t="str">
        <f>+'[1]Access-Jan'!F16</f>
        <v>PROGRAMA DE GESTAO E MANUTENCAO DO PODER JUDICIARIO</v>
      </c>
      <c r="F17" s="51" t="str">
        <f>+'[1]Access-Jan'!H16</f>
        <v>ASSISTENCIA MEDICA E ODONTOLOGICA AOS SERVIDORES CIVIS, EMPR</v>
      </c>
      <c r="G17" s="50" t="str">
        <f>IF('[1]Access-Jan'!I16="1","F","S")</f>
        <v>S</v>
      </c>
      <c r="H17" s="50" t="str">
        <f>+'[1]Access-Jan'!J16</f>
        <v>0151</v>
      </c>
      <c r="I17" s="51" t="str">
        <f>+'[1]Access-Jan'!K16</f>
        <v>RECURSOS LIVRES DA SEGURIDADE SOCIAL</v>
      </c>
      <c r="J17" s="50" t="str">
        <f>+'[1]Access-Jan'!L16</f>
        <v>3</v>
      </c>
      <c r="K17" s="55"/>
      <c r="L17" s="55"/>
      <c r="M17" s="55"/>
      <c r="N17" s="53">
        <f t="shared" si="0"/>
        <v>0</v>
      </c>
      <c r="O17" s="55"/>
      <c r="P17" s="55">
        <f>'[1]Access-Jan'!M16</f>
        <v>12394065</v>
      </c>
      <c r="Q17" s="55"/>
      <c r="R17" s="55">
        <f t="shared" si="1"/>
        <v>12394065</v>
      </c>
      <c r="S17" s="57">
        <f>'[1]Access-Jan'!N16</f>
        <v>12112040</v>
      </c>
      <c r="T17" s="56">
        <f t="shared" si="2"/>
        <v>0.97724515725873629</v>
      </c>
      <c r="U17" s="55">
        <f>'[1]Access-Jan'!O16</f>
        <v>44708.82</v>
      </c>
      <c r="V17" s="56">
        <f t="shared" si="3"/>
        <v>3.6072765472829134E-3</v>
      </c>
      <c r="W17" s="55">
        <f>'[1]Access-Jan'!P16</f>
        <v>44708.82</v>
      </c>
      <c r="X17" s="56">
        <f t="shared" si="4"/>
        <v>3.6072765472829134E-3</v>
      </c>
    </row>
    <row r="18" spans="1:24" ht="26.25" customHeight="1" x14ac:dyDescent="0.2">
      <c r="A18" s="50" t="str">
        <f>+'[1]Access-Jan'!A17</f>
        <v>12104</v>
      </c>
      <c r="B18" s="51" t="str">
        <f>+'[1]Access-Jan'!B17</f>
        <v>TRIBUNAL REGIONAL FEDERAL DA 3A. REGIAO</v>
      </c>
      <c r="C18" s="50" t="str">
        <f>CONCATENATE('[1]Access-Jan'!C17,".",'[1]Access-Jan'!D17)</f>
        <v>02.301</v>
      </c>
      <c r="D18" s="50" t="str">
        <f>CONCATENATE('[1]Access-Jan'!E17,".",'[1]Access-Jan'!G17)</f>
        <v>0033.212B</v>
      </c>
      <c r="E18" s="51" t="str">
        <f>+'[1]Access-Jan'!F17</f>
        <v>PROGRAMA DE GESTAO E MANUTENCAO DO PODER JUDICIARIO</v>
      </c>
      <c r="F18" s="51" t="str">
        <f>+'[1]Access-Jan'!H17</f>
        <v>BENEFICIOS OBRIGATORIOS AOS SERVIDORES CIVIS, EMPREGADOS, MI</v>
      </c>
      <c r="G18" s="50" t="str">
        <f>IF('[1]Access-Jan'!I17="1","F","S")</f>
        <v>F</v>
      </c>
      <c r="H18" s="50" t="str">
        <f>+'[1]Access-Jan'!J17</f>
        <v>0100</v>
      </c>
      <c r="I18" s="51" t="str">
        <f>+'[1]Access-Jan'!K17</f>
        <v>RECURSOS PRIMARIOS DE LIVRE APLICACAO</v>
      </c>
      <c r="J18" s="50" t="str">
        <f>+'[1]Access-Jan'!L17</f>
        <v>3</v>
      </c>
      <c r="K18" s="53"/>
      <c r="L18" s="53"/>
      <c r="M18" s="53"/>
      <c r="N18" s="53">
        <f t="shared" si="0"/>
        <v>0</v>
      </c>
      <c r="O18" s="53"/>
      <c r="P18" s="55">
        <f>'[1]Access-Jan'!M17</f>
        <v>22385790.75</v>
      </c>
      <c r="Q18" s="55"/>
      <c r="R18" s="55">
        <f t="shared" si="1"/>
        <v>22385790.75</v>
      </c>
      <c r="S18" s="57">
        <f>'[1]Access-Jan'!N17</f>
        <v>22385790.75</v>
      </c>
      <c r="T18" s="56">
        <f t="shared" si="2"/>
        <v>1</v>
      </c>
      <c r="U18" s="55">
        <f>'[1]Access-Jan'!O17</f>
        <v>1791270.1</v>
      </c>
      <c r="V18" s="56">
        <f t="shared" si="3"/>
        <v>8.0018174028540848E-2</v>
      </c>
      <c r="W18" s="55">
        <f>'[1]Access-Jan'!P17</f>
        <v>1780066.6</v>
      </c>
      <c r="X18" s="56">
        <f t="shared" si="4"/>
        <v>7.9517700307280864E-2</v>
      </c>
    </row>
    <row r="19" spans="1:24" ht="26.25" customHeight="1" x14ac:dyDescent="0.2">
      <c r="A19" s="50" t="str">
        <f>+'[1]Access-Jan'!A18</f>
        <v>12104</v>
      </c>
      <c r="B19" s="51" t="str">
        <f>+'[1]Access-Jan'!B18</f>
        <v>TRIBUNAL REGIONAL FEDERAL DA 3A. REGIAO</v>
      </c>
      <c r="C19" s="50" t="str">
        <f>CONCATENATE('[1]Access-Jan'!C18,".",'[1]Access-Jan'!D18)</f>
        <v>02.846</v>
      </c>
      <c r="D19" s="50" t="str">
        <f>CONCATENATE('[1]Access-Jan'!E18,".",'[1]Access-Jan'!G18)</f>
        <v>0033.09HB</v>
      </c>
      <c r="E19" s="51" t="str">
        <f>+'[1]Access-Jan'!F18</f>
        <v>PROGRAMA DE GESTAO E MANUTENCAO DO PODER JUDICIARIO</v>
      </c>
      <c r="F19" s="51" t="str">
        <f>+'[1]Access-Jan'!H18</f>
        <v>CONTRIBUICAO DA UNIAO, DE SUAS AUTARQUIAS E FUNDACOES PARA O</v>
      </c>
      <c r="G19" s="50" t="str">
        <f>IF('[1]Access-Jan'!I18="1","F","S")</f>
        <v>F</v>
      </c>
      <c r="H19" s="50" t="str">
        <f>+'[1]Access-Jan'!J18</f>
        <v>0100</v>
      </c>
      <c r="I19" s="51" t="str">
        <f>+'[1]Access-Jan'!K18</f>
        <v>RECURSOS PRIMARIOS DE LIVRE APLICACAO</v>
      </c>
      <c r="J19" s="50" t="str">
        <f>+'[1]Access-Jan'!L18</f>
        <v>1</v>
      </c>
      <c r="K19" s="53"/>
      <c r="L19" s="53"/>
      <c r="M19" s="53"/>
      <c r="N19" s="53">
        <f t="shared" si="0"/>
        <v>0</v>
      </c>
      <c r="O19" s="53"/>
      <c r="P19" s="55">
        <f>'[1]Access-Jan'!M18</f>
        <v>6867910.1399999997</v>
      </c>
      <c r="Q19" s="55"/>
      <c r="R19" s="55">
        <f t="shared" si="1"/>
        <v>6867910.1399999997</v>
      </c>
      <c r="S19" s="57">
        <f>'[1]Access-Jan'!N18</f>
        <v>6867910.1399999997</v>
      </c>
      <c r="T19" s="56">
        <f t="shared" si="2"/>
        <v>1</v>
      </c>
      <c r="U19" s="55">
        <f>'[1]Access-Jan'!O18</f>
        <v>6867910.1399999997</v>
      </c>
      <c r="V19" s="56">
        <f t="shared" si="3"/>
        <v>1</v>
      </c>
      <c r="W19" s="55">
        <f>'[1]Access-Jan'!P18</f>
        <v>6867910.1399999997</v>
      </c>
      <c r="X19" s="56">
        <f t="shared" si="4"/>
        <v>1</v>
      </c>
    </row>
    <row r="20" spans="1:24" ht="26.25" customHeight="1" x14ac:dyDescent="0.2">
      <c r="A20" s="50" t="str">
        <f>+'[1]Access-Jan'!A19</f>
        <v>12104</v>
      </c>
      <c r="B20" s="51" t="str">
        <f>+'[1]Access-Jan'!B19</f>
        <v>TRIBUNAL REGIONAL FEDERAL DA 3A. REGIAO</v>
      </c>
      <c r="C20" s="50" t="str">
        <f>CONCATENATE('[1]Access-Jan'!C19,".",'[1]Access-Jan'!D19)</f>
        <v>09.272</v>
      </c>
      <c r="D20" s="50" t="str">
        <f>CONCATENATE('[1]Access-Jan'!E19,".",'[1]Access-Jan'!G19)</f>
        <v>0033.0181</v>
      </c>
      <c r="E20" s="51" t="str">
        <f>+'[1]Access-Jan'!F19</f>
        <v>PROGRAMA DE GESTAO E MANUTENCAO DO PODER JUDICIARIO</v>
      </c>
      <c r="F20" s="51" t="str">
        <f>+'[1]Access-Jan'!H19</f>
        <v>APOSENTADORIAS E PENSOES CIVIS DA UNIAO</v>
      </c>
      <c r="G20" s="50" t="str">
        <f>IF('[1]Access-Jan'!I19="1","F","S")</f>
        <v>S</v>
      </c>
      <c r="H20" s="50" t="str">
        <f>+'[1]Access-Jan'!J19</f>
        <v>0156</v>
      </c>
      <c r="I20" s="51" t="str">
        <f>+'[1]Access-Jan'!K19</f>
        <v>CONTRIB.DO SERV.PARA O PLANO SEG.SOC.SERV.PUB</v>
      </c>
      <c r="J20" s="50" t="str">
        <f>+'[1]Access-Jan'!L19</f>
        <v>1</v>
      </c>
      <c r="K20" s="53"/>
      <c r="L20" s="53"/>
      <c r="M20" s="53"/>
      <c r="N20" s="53">
        <f t="shared" si="0"/>
        <v>0</v>
      </c>
      <c r="O20" s="53"/>
      <c r="P20" s="55">
        <f>'[1]Access-Jan'!M19</f>
        <v>17666040.93</v>
      </c>
      <c r="Q20" s="55"/>
      <c r="R20" s="55">
        <f t="shared" si="1"/>
        <v>17666040.93</v>
      </c>
      <c r="S20" s="57">
        <f>'[1]Access-Jan'!N19</f>
        <v>17666040.93</v>
      </c>
      <c r="T20" s="56">
        <f t="shared" si="2"/>
        <v>1</v>
      </c>
      <c r="U20" s="55">
        <f>'[1]Access-Jan'!O19</f>
        <v>17666040.93</v>
      </c>
      <c r="V20" s="56">
        <f t="shared" si="3"/>
        <v>1</v>
      </c>
      <c r="W20" s="55">
        <f>'[1]Access-Jan'!P19</f>
        <v>16865623.530000001</v>
      </c>
      <c r="X20" s="56">
        <f t="shared" si="4"/>
        <v>0.95469174994150774</v>
      </c>
    </row>
    <row r="21" spans="1:24" ht="26.25" customHeight="1" thickBot="1" x14ac:dyDescent="0.25">
      <c r="A21" s="50" t="str">
        <f>+'[1]Access-Jan'!A20</f>
        <v>12104</v>
      </c>
      <c r="B21" s="51" t="str">
        <f>+'[1]Access-Jan'!B20</f>
        <v>TRIBUNAL REGIONAL FEDERAL DA 3A. REGIAO</v>
      </c>
      <c r="C21" s="50" t="str">
        <f>CONCATENATE('[1]Access-Jan'!C20,".",'[1]Access-Jan'!D20)</f>
        <v>28.846</v>
      </c>
      <c r="D21" s="50" t="str">
        <f>CONCATENATE('[1]Access-Jan'!E20,".",'[1]Access-Jan'!G20)</f>
        <v>0909.0536</v>
      </c>
      <c r="E21" s="51" t="str">
        <f>+'[1]Access-Jan'!F20</f>
        <v>OPERACOES ESPECIAIS: OUTROS ENCARGOS ESPECIAIS</v>
      </c>
      <c r="F21" s="51" t="str">
        <f>+'[1]Access-Jan'!H20</f>
        <v>BENEFICIOS E PENSOES INDENIZATORIAS DECORRENTES DE LEGISLACA</v>
      </c>
      <c r="G21" s="50" t="str">
        <f>IF('[1]Access-Jan'!I20="1","F","S")</f>
        <v>S</v>
      </c>
      <c r="H21" s="50" t="str">
        <f>+'[1]Access-Jan'!J20</f>
        <v>0151</v>
      </c>
      <c r="I21" s="51" t="str">
        <f>+'[1]Access-Jan'!K20</f>
        <v>RECURSOS LIVRES DA SEGURIDADE SOCIAL</v>
      </c>
      <c r="J21" s="50" t="str">
        <f>+'[1]Access-Jan'!L20</f>
        <v>3</v>
      </c>
      <c r="K21" s="53"/>
      <c r="L21" s="53"/>
      <c r="M21" s="53"/>
      <c r="N21" s="53">
        <f t="shared" si="0"/>
        <v>0</v>
      </c>
      <c r="O21" s="53"/>
      <c r="P21" s="55">
        <f>'[1]Access-Jan'!M20</f>
        <v>25000</v>
      </c>
      <c r="Q21" s="55"/>
      <c r="R21" s="55">
        <f t="shared" si="1"/>
        <v>25000</v>
      </c>
      <c r="S21" s="57">
        <f>'[1]Access-Jan'!N20</f>
        <v>25000</v>
      </c>
      <c r="T21" s="56">
        <f t="shared" si="2"/>
        <v>1</v>
      </c>
      <c r="U21" s="55">
        <f>'[1]Access-Jan'!O20</f>
        <v>1786.31</v>
      </c>
      <c r="V21" s="56">
        <f t="shared" si="3"/>
        <v>7.1452399999999999E-2</v>
      </c>
      <c r="W21" s="55">
        <f>'[1]Access-Jan'!P20</f>
        <v>1786.31</v>
      </c>
      <c r="X21" s="56">
        <f t="shared" si="4"/>
        <v>7.1452399999999999E-2</v>
      </c>
    </row>
    <row r="22" spans="1:24" ht="26.25" customHeight="1" thickBot="1" x14ac:dyDescent="0.25">
      <c r="A22" s="15" t="s">
        <v>48</v>
      </c>
      <c r="B22" s="58"/>
      <c r="C22" s="58"/>
      <c r="D22" s="58"/>
      <c r="E22" s="58"/>
      <c r="F22" s="58"/>
      <c r="G22" s="58"/>
      <c r="H22" s="58"/>
      <c r="I22" s="58"/>
      <c r="J22" s="16"/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60">
        <f>SUM(P10:P21)</f>
        <v>112410268.13</v>
      </c>
      <c r="Q22" s="60">
        <f>SUM(Q10:Q21)</f>
        <v>0</v>
      </c>
      <c r="R22" s="60">
        <f>SUM(R10:R21)</f>
        <v>112410268.13</v>
      </c>
      <c r="S22" s="60">
        <f>SUM(S10:S21)</f>
        <v>111026934.25999999</v>
      </c>
      <c r="T22" s="61">
        <f t="shared" si="2"/>
        <v>0.98769388337015429</v>
      </c>
      <c r="U22" s="60">
        <f>SUM(U10:U21)</f>
        <v>75175970.400000006</v>
      </c>
      <c r="V22" s="61">
        <f t="shared" si="3"/>
        <v>0.66876426549450674</v>
      </c>
      <c r="W22" s="60">
        <f>SUM(W10:W21)</f>
        <v>72796640.710000008</v>
      </c>
      <c r="X22" s="61">
        <f t="shared" si="4"/>
        <v>0.64759778551379577</v>
      </c>
    </row>
    <row r="23" spans="1:24" ht="26.25" customHeight="1" x14ac:dyDescent="0.2">
      <c r="A23" s="2" t="s">
        <v>49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4" ht="26.25" customHeight="1" x14ac:dyDescent="0.2">
      <c r="A24" s="2" t="s">
        <v>50</v>
      </c>
      <c r="B24" s="6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2021-02-19T20:36:54Z</dcterms:created>
  <dcterms:modified xsi:type="dcterms:W3CDTF">2021-02-19T20:37:32Z</dcterms:modified>
</cp:coreProperties>
</file>