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P22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9" i="1" l="1"/>
  <c r="U22" i="1"/>
  <c r="R11" i="1"/>
  <c r="X11" i="1" s="1"/>
  <c r="R16" i="1"/>
  <c r="R17" i="1"/>
  <c r="V16" i="1"/>
  <c r="X16" i="1"/>
  <c r="T16" i="1"/>
  <c r="V12" i="1"/>
  <c r="T12" i="1"/>
  <c r="X12" i="1"/>
  <c r="T11" i="1"/>
  <c r="V17" i="1"/>
  <c r="X17" i="1"/>
  <c r="T17" i="1"/>
  <c r="X15" i="1"/>
  <c r="T15" i="1"/>
  <c r="V15" i="1"/>
  <c r="V20" i="1"/>
  <c r="X20" i="1"/>
  <c r="T20" i="1"/>
  <c r="V21" i="1"/>
  <c r="X21" i="1"/>
  <c r="T21" i="1"/>
  <c r="X19" i="1"/>
  <c r="T19" i="1"/>
  <c r="V19" i="1"/>
  <c r="V10" i="1"/>
  <c r="V14" i="1"/>
  <c r="V18" i="1"/>
  <c r="S22" i="1"/>
  <c r="W22" i="1"/>
  <c r="R13" i="1"/>
  <c r="T10" i="1"/>
  <c r="X10" i="1"/>
  <c r="T14" i="1"/>
  <c r="T18" i="1"/>
  <c r="V11" i="1" l="1"/>
  <c r="V13" i="1"/>
  <c r="X13" i="1"/>
  <c r="T13" i="1"/>
  <c r="R22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<sst xmlns="http://schemas.openxmlformats.org/spreadsheetml/2006/main" count="55" uniqueCount="51">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</sst>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11745891</v>
          </cell>
          <cell r="N11">
            <v>8236118.5599999996</v>
          </cell>
          <cell r="O11">
            <v>4228385.6100000003</v>
          </cell>
          <cell r="P11">
            <v>3917027.56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1791243</v>
          </cell>
          <cell r="N12">
            <v>1791243</v>
          </cell>
          <cell r="O12">
            <v>1049692.45</v>
          </cell>
          <cell r="P12">
            <v>1049692.45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111204365.79000001</v>
          </cell>
          <cell r="N13">
            <v>111204365.79000001</v>
          </cell>
          <cell r="O13">
            <v>111202998.90000001</v>
          </cell>
          <cell r="P13">
            <v>109633474.23999999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30747</v>
          </cell>
          <cell r="N14">
            <v>5000</v>
          </cell>
          <cell r="O14">
            <v>5000</v>
          </cell>
          <cell r="P14">
            <v>5000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131</v>
          </cell>
          <cell r="E15" t="str">
            <v>0033</v>
          </cell>
          <cell r="F15" t="str">
            <v>PROGRAMA DE GESTAO E MANUTENCAO DO PODER JUDICIARIO</v>
          </cell>
          <cell r="G15" t="str">
            <v>219I</v>
          </cell>
          <cell r="H15" t="str">
            <v>PUBLICIDADE INSTITUCIONAL E DE UTILIDADE PUBLICA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1248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30000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12394065</v>
          </cell>
          <cell r="N17">
            <v>12112040</v>
          </cell>
          <cell r="O17">
            <v>1670910.49</v>
          </cell>
          <cell r="P17">
            <v>1670910.49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22434912.989999998</v>
          </cell>
          <cell r="N18">
            <v>22434912.989999998</v>
          </cell>
          <cell r="O18">
            <v>5485693.96</v>
          </cell>
          <cell r="P18">
            <v>5485693.96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20092982.059999999</v>
          </cell>
          <cell r="N19">
            <v>20092982.059999999</v>
          </cell>
          <cell r="O19">
            <v>20092982.059999999</v>
          </cell>
          <cell r="P19">
            <v>20092982.059999999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CONTRIB.DO SERV.PARA O PLANO SEG.SOC.SERV.PUB</v>
          </cell>
          <cell r="L20" t="str">
            <v>1</v>
          </cell>
          <cell r="M20">
            <v>41453798.25</v>
          </cell>
          <cell r="N20">
            <v>41440874.420000002</v>
          </cell>
          <cell r="O20">
            <v>41439420.390000001</v>
          </cell>
          <cell r="P20">
            <v>40634797.07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0536</v>
          </cell>
          <cell r="H21" t="str">
            <v>BENEFICIOS E PENSOES INDENIZATORIAS DECORRENTES DE LEGISLACA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25000</v>
          </cell>
          <cell r="N21">
            <v>25000</v>
          </cell>
          <cell r="O21">
            <v>5273.87</v>
          </cell>
          <cell r="P21">
            <v>5273.87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5703125" style="65" customWidth="1"/>
    <col min="17" max="17" width="11" style="64" customWidth="1"/>
    <col min="18" max="18" width="17.5703125" style="65" customWidth="1"/>
    <col min="19" max="19" width="17" style="64" customWidth="1"/>
    <col min="20" max="20" width="9.28515625" style="65" bestFit="1" customWidth="1"/>
    <col min="21" max="21" width="17" style="5" customWidth="1"/>
    <col min="22" max="22" width="9.28515625" style="5" bestFit="1" customWidth="1"/>
    <col min="23" max="23" width="2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44256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0033.4224</v>
      </c>
      <c r="E10" s="39" t="str">
        <f>+'[1]Access-Mar'!F10</f>
        <v>PROGRAMA DE GESTAO E MANUTENCAO DO PODER JUDICIARIO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PRIMARIOS DE LIVRE APLICACAO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5000</v>
      </c>
      <c r="Q10" s="46"/>
      <c r="R10" s="46">
        <f>N10-O10+P10</f>
        <v>5000</v>
      </c>
      <c r="S10" s="47">
        <f>'[1]Access-Mar'!N10</f>
        <v>5000</v>
      </c>
      <c r="T10" s="48">
        <f>IF(R10&gt;0,S10/R10,0)</f>
        <v>1</v>
      </c>
      <c r="U10" s="46">
        <f>'[1]Access-Mar'!O10</f>
        <v>0</v>
      </c>
      <c r="V10" s="49">
        <f>IF(R10&gt;0,U10/R10,0)</f>
        <v>0</v>
      </c>
      <c r="W10" s="46">
        <f>'[1]Access-Mar'!P10</f>
        <v>0</v>
      </c>
      <c r="X10" s="49">
        <f>IF(R10&gt;0,W10/R10,0)</f>
        <v>0</v>
      </c>
    </row>
    <row r="11" spans="1:24" ht="25.5" customHeight="1" x14ac:dyDescent="0.2">
      <c r="A11" s="50" t="str">
        <f>+'[1]Access-Mar'!A11</f>
        <v>12104</v>
      </c>
      <c r="B11" s="51" t="str">
        <f>+'[1]Access-Mar'!B11</f>
        <v>TRIBUNAL REGIONAL FEDERAL DA 3A. REGIAO</v>
      </c>
      <c r="C11" s="50" t="str">
        <f>CONCATENATE('[1]Access-Mar'!C11,".",'[1]Access-Mar'!D11)</f>
        <v>02.061</v>
      </c>
      <c r="D11" s="50" t="str">
        <f>CONCATENATE('[1]Access-Mar'!E11,".",'[1]Access-Mar'!G11)</f>
        <v>0033.4257</v>
      </c>
      <c r="E11" s="51" t="str">
        <f>+'[1]Access-Mar'!F11</f>
        <v>PROGRAMA DE GESTAO E MANUTENCAO DO PODER JUDICIARIO</v>
      </c>
      <c r="F11" s="52" t="str">
        <f>+'[1]Access-Mar'!H11</f>
        <v>JULGAMENTO DE CAUSAS NA JUSTICA FEDERAL</v>
      </c>
      <c r="G11" s="50" t="str">
        <f>IF('[1]Access-Mar'!I11="1","F","S")</f>
        <v>F</v>
      </c>
      <c r="H11" s="50" t="str">
        <f>+'[1]Access-Mar'!J11</f>
        <v>0100</v>
      </c>
      <c r="I11" s="51" t="str">
        <f>+'[1]Access-Mar'!K11</f>
        <v>RECURSOS PRIMARIOS DE LIVRE APLICACAO</v>
      </c>
      <c r="J11" s="50" t="str">
        <f>+'[1]Access-Mar'!L11</f>
        <v>3</v>
      </c>
      <c r="K11" s="53"/>
      <c r="L11" s="53"/>
      <c r="M11" s="53"/>
      <c r="N11" s="54">
        <f t="shared" ref="N11:N21" si="0">+K11+L11-M11</f>
        <v>0</v>
      </c>
      <c r="O11" s="53"/>
      <c r="P11" s="55">
        <f>'[1]Access-Mar'!M11</f>
        <v>11745891</v>
      </c>
      <c r="Q11" s="55"/>
      <c r="R11" s="55">
        <f t="shared" ref="R11:R21" si="1">N11-O11+P11</f>
        <v>11745891</v>
      </c>
      <c r="S11" s="56">
        <f>'[1]Access-Mar'!N11</f>
        <v>8236118.5599999996</v>
      </c>
      <c r="T11" s="57">
        <f t="shared" ref="T11:T22" si="2">IF(R11&gt;0,S11/R11,0)</f>
        <v>0.70119146857398895</v>
      </c>
      <c r="U11" s="55">
        <f>'[1]Access-Mar'!O11</f>
        <v>4228385.6100000003</v>
      </c>
      <c r="V11" s="57">
        <f t="shared" ref="V11:V22" si="3">IF(R11&gt;0,U11/R11,0)</f>
        <v>0.35998849384861481</v>
      </c>
      <c r="W11" s="55">
        <f>'[1]Access-Mar'!P11</f>
        <v>3917027.56</v>
      </c>
      <c r="X11" s="57">
        <f t="shared" ref="X11:X22" si="4">IF(R11&gt;0,W11/R11,0)</f>
        <v>0.33348066655820319</v>
      </c>
    </row>
    <row r="12" spans="1:24" ht="25.5" customHeight="1" x14ac:dyDescent="0.2">
      <c r="A12" s="50" t="str">
        <f>+'[1]Access-Mar'!A12</f>
        <v>12104</v>
      </c>
      <c r="B12" s="51" t="str">
        <f>+'[1]Access-Mar'!B12</f>
        <v>TRIBUNAL REGIONAL FEDERAL DA 3A. REGIAO</v>
      </c>
      <c r="C12" s="50" t="str">
        <f>CONCATENATE('[1]Access-Mar'!C12,".",'[1]Access-Mar'!D12)</f>
        <v>02.061</v>
      </c>
      <c r="D12" s="50" t="str">
        <f>CONCATENATE('[1]Access-Mar'!E12,".",'[1]Access-Mar'!G12)</f>
        <v>0033.4257</v>
      </c>
      <c r="E12" s="51" t="str">
        <f>+'[1]Access-Mar'!F12</f>
        <v>PROGRAMA DE GESTAO E MANUTENCAO DO PODER JUDICIARIO</v>
      </c>
      <c r="F12" s="51" t="str">
        <f>+'[1]Access-Mar'!H12</f>
        <v>JULGAMENTO DE CAUSAS NA JUSTICA FEDERAL</v>
      </c>
      <c r="G12" s="50" t="str">
        <f>IF('[1]Access-Mar'!I12="1","F","S")</f>
        <v>F</v>
      </c>
      <c r="H12" s="50" t="str">
        <f>+'[1]Access-Mar'!J12</f>
        <v>0127</v>
      </c>
      <c r="I12" s="51" t="str">
        <f>+'[1]Access-Mar'!K12</f>
        <v>CUSTAS JUDICIAIS</v>
      </c>
      <c r="J12" s="50" t="str">
        <f>+'[1]Access-Mar'!L12</f>
        <v>3</v>
      </c>
      <c r="K12" s="55"/>
      <c r="L12" s="55"/>
      <c r="M12" s="55"/>
      <c r="N12" s="53">
        <f t="shared" si="0"/>
        <v>0</v>
      </c>
      <c r="O12" s="55"/>
      <c r="P12" s="55">
        <f>'[1]Access-Mar'!M12</f>
        <v>1791243</v>
      </c>
      <c r="Q12" s="55"/>
      <c r="R12" s="55">
        <f t="shared" si="1"/>
        <v>1791243</v>
      </c>
      <c r="S12" s="56">
        <f>'[1]Access-Mar'!N12</f>
        <v>1791243</v>
      </c>
      <c r="T12" s="57">
        <f t="shared" si="2"/>
        <v>1</v>
      </c>
      <c r="U12" s="55">
        <f>'[1]Access-Mar'!O12</f>
        <v>1049692.45</v>
      </c>
      <c r="V12" s="57">
        <f t="shared" si="3"/>
        <v>0.58601342754723951</v>
      </c>
      <c r="W12" s="55">
        <f>'[1]Access-Mar'!P12</f>
        <v>1049692.45</v>
      </c>
      <c r="X12" s="57">
        <f t="shared" si="4"/>
        <v>0.58601342754723951</v>
      </c>
    </row>
    <row r="13" spans="1:24" ht="25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0" t="str">
        <f>CONCATENATE('[1]Access-Mar'!C13,".",'[1]Access-Mar'!D13)</f>
        <v>02.122</v>
      </c>
      <c r="D13" s="50" t="str">
        <f>CONCATENATE('[1]Access-Mar'!E13,".",'[1]Access-Mar'!G13)</f>
        <v>0033.20TP</v>
      </c>
      <c r="E13" s="51" t="str">
        <f>+'[1]Access-Mar'!F13</f>
        <v>PROGRAMA DE GESTAO E MANUTENCAO DO PODER JUDICIARIO</v>
      </c>
      <c r="F13" s="51" t="str">
        <f>+'[1]Access-Mar'!H13</f>
        <v>ATIVOS CIVIS DA UNIAO</v>
      </c>
      <c r="G13" s="50" t="str">
        <f>IF('[1]Access-Mar'!I13="1","F","S")</f>
        <v>F</v>
      </c>
      <c r="H13" s="50" t="str">
        <f>+'[1]Access-Mar'!J13</f>
        <v>0100</v>
      </c>
      <c r="I13" s="51" t="str">
        <f>+'[1]Access-Mar'!K13</f>
        <v>RECURSOS PRIMARIOS DE LIVRE APLICACAO</v>
      </c>
      <c r="J13" s="50" t="str">
        <f>+'[1]Access-Mar'!L13</f>
        <v>1</v>
      </c>
      <c r="K13" s="55"/>
      <c r="L13" s="55"/>
      <c r="M13" s="55"/>
      <c r="N13" s="53">
        <f t="shared" si="0"/>
        <v>0</v>
      </c>
      <c r="O13" s="55"/>
      <c r="P13" s="55">
        <f>'[1]Access-Mar'!M13</f>
        <v>111204365.79000001</v>
      </c>
      <c r="Q13" s="55"/>
      <c r="R13" s="55">
        <f t="shared" si="1"/>
        <v>111204365.79000001</v>
      </c>
      <c r="S13" s="56">
        <f>'[1]Access-Mar'!N13</f>
        <v>111204365.79000001</v>
      </c>
      <c r="T13" s="57">
        <f t="shared" si="2"/>
        <v>1</v>
      </c>
      <c r="U13" s="55">
        <f>'[1]Access-Mar'!O13</f>
        <v>111202998.90000001</v>
      </c>
      <c r="V13" s="57">
        <f t="shared" si="3"/>
        <v>0.99998770830632155</v>
      </c>
      <c r="W13" s="55">
        <f>'[1]Access-Mar'!P13</f>
        <v>109633474.23999999</v>
      </c>
      <c r="X13" s="57">
        <f t="shared" si="4"/>
        <v>0.98587383203132051</v>
      </c>
    </row>
    <row r="14" spans="1:24" ht="25.5" customHeight="1" x14ac:dyDescent="0.2">
      <c r="A14" s="50" t="str">
        <f>+'[1]Access-Mar'!A14</f>
        <v>12104</v>
      </c>
      <c r="B14" s="51" t="str">
        <f>+'[1]Access-Mar'!B14</f>
        <v>TRIBUNAL REGIONAL FEDERAL DA 3A. REGIAO</v>
      </c>
      <c r="C14" s="50" t="str">
        <f>CONCATENATE('[1]Access-Mar'!C14,".",'[1]Access-Mar'!D14)</f>
        <v>02.122</v>
      </c>
      <c r="D14" s="50" t="str">
        <f>CONCATENATE('[1]Access-Mar'!E14,".",'[1]Access-Mar'!G14)</f>
        <v>0033.216H</v>
      </c>
      <c r="E14" s="51" t="str">
        <f>+'[1]Access-Mar'!F14</f>
        <v>PROGRAMA DE GESTAO E MANUTENCAO DO PODER JUDICIARIO</v>
      </c>
      <c r="F14" s="51" t="str">
        <f>+'[1]Access-Mar'!H14</f>
        <v>AJUDA DE CUSTO PARA MORADIA OU AUXILIO-MORADIA A AGENTES PUB</v>
      </c>
      <c r="G14" s="50" t="str">
        <f>IF('[1]Access-Mar'!I14="1","F","S")</f>
        <v>F</v>
      </c>
      <c r="H14" s="50" t="str">
        <f>+'[1]Access-Mar'!J14</f>
        <v>0100</v>
      </c>
      <c r="I14" s="51" t="str">
        <f>+'[1]Access-Mar'!K14</f>
        <v>RECURSOS PRIMARIOS DE LIVRE APLICACAO</v>
      </c>
      <c r="J14" s="50" t="str">
        <f>+'[1]Access-Mar'!L14</f>
        <v>3</v>
      </c>
      <c r="K14" s="55"/>
      <c r="L14" s="55"/>
      <c r="M14" s="55"/>
      <c r="N14" s="53">
        <f t="shared" si="0"/>
        <v>0</v>
      </c>
      <c r="O14" s="55"/>
      <c r="P14" s="55">
        <f>'[1]Access-Mar'!M14</f>
        <v>30747</v>
      </c>
      <c r="Q14" s="55"/>
      <c r="R14" s="55">
        <f t="shared" si="1"/>
        <v>30747</v>
      </c>
      <c r="S14" s="56">
        <f>'[1]Access-Mar'!N14</f>
        <v>5000</v>
      </c>
      <c r="T14" s="57">
        <f t="shared" si="2"/>
        <v>0.16261749113734672</v>
      </c>
      <c r="U14" s="55">
        <f>'[1]Access-Mar'!O14</f>
        <v>5000</v>
      </c>
      <c r="V14" s="57">
        <f t="shared" si="3"/>
        <v>0.16261749113734672</v>
      </c>
      <c r="W14" s="55">
        <f>'[1]Access-Mar'!P14</f>
        <v>5000</v>
      </c>
      <c r="X14" s="57">
        <f t="shared" si="4"/>
        <v>0.16261749113734672</v>
      </c>
    </row>
    <row r="15" spans="1:24" ht="25.5" customHeight="1" x14ac:dyDescent="0.2">
      <c r="A15" s="50" t="str">
        <f>+'[1]Access-Mar'!A15</f>
        <v>12104</v>
      </c>
      <c r="B15" s="51" t="str">
        <f>+'[1]Access-Mar'!B15</f>
        <v>TRIBUNAL REGIONAL FEDERAL DA 3A. REGIAO</v>
      </c>
      <c r="C15" s="50" t="str">
        <f>CONCATENATE('[1]Access-Mar'!C15,".",'[1]Access-Mar'!D15)</f>
        <v>02.131</v>
      </c>
      <c r="D15" s="50" t="str">
        <f>CONCATENATE('[1]Access-Mar'!E15,".",'[1]Access-Mar'!G15)</f>
        <v>0033.219I</v>
      </c>
      <c r="E15" s="51" t="str">
        <f>+'[1]Access-Mar'!F15</f>
        <v>PROGRAMA DE GESTAO E MANUTENCAO DO PODER JUDICIARIO</v>
      </c>
      <c r="F15" s="51" t="str">
        <f>+'[1]Access-Mar'!H15</f>
        <v>PUBLICIDADE INSTITUCIONAL E DE UTILIDADE PUBLICA</v>
      </c>
      <c r="G15" s="50" t="str">
        <f>IF('[1]Access-Mar'!I15="1","F","S")</f>
        <v>F</v>
      </c>
      <c r="H15" s="50" t="str">
        <f>+'[1]Access-Mar'!J15</f>
        <v>0100</v>
      </c>
      <c r="I15" s="51" t="str">
        <f>+'[1]Access-Mar'!K15</f>
        <v>RECURSOS PRIMARIOS DE LIVRE APLICACAO</v>
      </c>
      <c r="J15" s="50" t="str">
        <f>+'[1]Access-Mar'!L15</f>
        <v>3</v>
      </c>
      <c r="K15" s="53"/>
      <c r="L15" s="53"/>
      <c r="M15" s="53"/>
      <c r="N15" s="53">
        <f t="shared" si="0"/>
        <v>0</v>
      </c>
      <c r="O15" s="53"/>
      <c r="P15" s="55">
        <f>'[1]Access-Mar'!M15</f>
        <v>1248</v>
      </c>
      <c r="Q15" s="55"/>
      <c r="R15" s="55">
        <f t="shared" si="1"/>
        <v>1248</v>
      </c>
      <c r="S15" s="56">
        <f>'[1]Access-Mar'!N15</f>
        <v>0</v>
      </c>
      <c r="T15" s="57">
        <f t="shared" si="2"/>
        <v>0</v>
      </c>
      <c r="U15" s="55">
        <f>'[1]Access-Mar'!O15</f>
        <v>0</v>
      </c>
      <c r="V15" s="57">
        <f t="shared" si="3"/>
        <v>0</v>
      </c>
      <c r="W15" s="55">
        <f>'[1]Access-Mar'!P15</f>
        <v>0</v>
      </c>
      <c r="X15" s="57">
        <f t="shared" si="4"/>
        <v>0</v>
      </c>
    </row>
    <row r="16" spans="1:24" ht="25.5" customHeight="1" x14ac:dyDescent="0.2">
      <c r="A16" s="50" t="str">
        <f>+'[1]Access-Mar'!A16</f>
        <v>12104</v>
      </c>
      <c r="B16" s="51" t="str">
        <f>+'[1]Access-Mar'!B16</f>
        <v>TRIBUNAL REGIONAL FEDERAL DA 3A. REGIAO</v>
      </c>
      <c r="C16" s="50" t="str">
        <f>CONCATENATE('[1]Access-Mar'!C16,".",'[1]Access-Mar'!D16)</f>
        <v>02.301</v>
      </c>
      <c r="D16" s="50" t="str">
        <f>CONCATENATE('[1]Access-Mar'!E16,".",'[1]Access-Mar'!G16)</f>
        <v>0033.2004</v>
      </c>
      <c r="E16" s="51" t="str">
        <f>+'[1]Access-Mar'!F16</f>
        <v>PROGRAMA DE GESTAO E MANUTENCAO DO PODER JUDICIARIO</v>
      </c>
      <c r="F16" s="51" t="str">
        <f>+'[1]Access-Mar'!H16</f>
        <v>ASSISTENCIA MEDICA E ODONTOLOGICA AOS SERVIDORES CIVIS, EMPR</v>
      </c>
      <c r="G16" s="50" t="str">
        <f>IF('[1]Access-Mar'!I16="1","F","S")</f>
        <v>S</v>
      </c>
      <c r="H16" s="50" t="str">
        <f>+'[1]Access-Mar'!J16</f>
        <v>0151</v>
      </c>
      <c r="I16" s="51" t="str">
        <f>+'[1]Access-Mar'!K16</f>
        <v>RECURSOS LIVRES DA SEGURIDADE SOCIAL</v>
      </c>
      <c r="J16" s="50" t="str">
        <f>+'[1]Access-Mar'!L16</f>
        <v>4</v>
      </c>
      <c r="K16" s="55"/>
      <c r="L16" s="55"/>
      <c r="M16" s="55"/>
      <c r="N16" s="53">
        <f t="shared" si="0"/>
        <v>0</v>
      </c>
      <c r="O16" s="55"/>
      <c r="P16" s="55">
        <f>'[1]Access-Mar'!M16</f>
        <v>30000</v>
      </c>
      <c r="Q16" s="55"/>
      <c r="R16" s="55">
        <f t="shared" si="1"/>
        <v>30000</v>
      </c>
      <c r="S16" s="56">
        <f>'[1]Access-Mar'!N16</f>
        <v>0</v>
      </c>
      <c r="T16" s="57">
        <f t="shared" si="2"/>
        <v>0</v>
      </c>
      <c r="U16" s="55">
        <f>'[1]Access-Mar'!O16</f>
        <v>0</v>
      </c>
      <c r="V16" s="57">
        <f t="shared" si="3"/>
        <v>0</v>
      </c>
      <c r="W16" s="55">
        <f>'[1]Access-Mar'!P16</f>
        <v>0</v>
      </c>
      <c r="X16" s="57">
        <f t="shared" si="4"/>
        <v>0</v>
      </c>
    </row>
    <row r="17" spans="1:24" ht="25.5" customHeight="1" x14ac:dyDescent="0.2">
      <c r="A17" s="50" t="str">
        <f>+'[1]Access-Mar'!A17</f>
        <v>12104</v>
      </c>
      <c r="B17" s="51" t="str">
        <f>+'[1]Access-Mar'!B17</f>
        <v>TRIBUNAL REGIONAL FEDERAL DA 3A. REGIAO</v>
      </c>
      <c r="C17" s="50" t="str">
        <f>CONCATENATE('[1]Access-Mar'!C17,".",'[1]Access-Mar'!D17)</f>
        <v>02.301</v>
      </c>
      <c r="D17" s="50" t="str">
        <f>CONCATENATE('[1]Access-Mar'!E17,".",'[1]Access-Mar'!G17)</f>
        <v>0033.2004</v>
      </c>
      <c r="E17" s="51" t="str">
        <f>+'[1]Access-Mar'!F17</f>
        <v>PROGRAMA DE GESTAO E MANUTENCAO DO PODER JUDICIARIO</v>
      </c>
      <c r="F17" s="51" t="str">
        <f>+'[1]Access-Mar'!H17</f>
        <v>ASSISTENCIA MEDICA E ODONTOLOGICA AOS SERVIDORES CIVIS, EMPR</v>
      </c>
      <c r="G17" s="50" t="str">
        <f>IF('[1]Access-Mar'!I17="1","F","S")</f>
        <v>S</v>
      </c>
      <c r="H17" s="50" t="str">
        <f>+'[1]Access-Mar'!J17</f>
        <v>0151</v>
      </c>
      <c r="I17" s="51" t="str">
        <f>+'[1]Access-Mar'!K17</f>
        <v>RECURSOS LIVRES DA SEGURIDADE SOCIAL</v>
      </c>
      <c r="J17" s="50" t="str">
        <f>+'[1]Access-Mar'!L17</f>
        <v>3</v>
      </c>
      <c r="K17" s="55"/>
      <c r="L17" s="55"/>
      <c r="M17" s="55"/>
      <c r="N17" s="53">
        <f t="shared" si="0"/>
        <v>0</v>
      </c>
      <c r="O17" s="55"/>
      <c r="P17" s="55">
        <f>'[1]Access-Mar'!M17</f>
        <v>12394065</v>
      </c>
      <c r="Q17" s="55"/>
      <c r="R17" s="55">
        <f t="shared" si="1"/>
        <v>12394065</v>
      </c>
      <c r="S17" s="56">
        <f>'[1]Access-Mar'!N17</f>
        <v>12112040</v>
      </c>
      <c r="T17" s="57">
        <f t="shared" si="2"/>
        <v>0.97724515725873629</v>
      </c>
      <c r="U17" s="55">
        <f>'[1]Access-Mar'!O17</f>
        <v>1670910.49</v>
      </c>
      <c r="V17" s="57">
        <f t="shared" si="3"/>
        <v>0.13481537251902423</v>
      </c>
      <c r="W17" s="55">
        <f>'[1]Access-Mar'!P17</f>
        <v>1670910.49</v>
      </c>
      <c r="X17" s="57">
        <f t="shared" si="4"/>
        <v>0.13481537251902423</v>
      </c>
    </row>
    <row r="18" spans="1:24" ht="25.5" customHeight="1" x14ac:dyDescent="0.2">
      <c r="A18" s="50" t="str">
        <f>+'[1]Access-Mar'!A18</f>
        <v>12104</v>
      </c>
      <c r="B18" s="51" t="str">
        <f>+'[1]Access-Mar'!B18</f>
        <v>TRIBUNAL REGIONAL FEDERAL DA 3A. REGIAO</v>
      </c>
      <c r="C18" s="50" t="str">
        <f>CONCATENATE('[1]Access-Mar'!C18,".",'[1]Access-Mar'!D18)</f>
        <v>02.301</v>
      </c>
      <c r="D18" s="50" t="str">
        <f>CONCATENATE('[1]Access-Mar'!E18,".",'[1]Access-Mar'!G18)</f>
        <v>0033.212B</v>
      </c>
      <c r="E18" s="51" t="str">
        <f>+'[1]Access-Mar'!F18</f>
        <v>PROGRAMA DE GESTAO E MANUTENCAO DO PODER JUDICIARIO</v>
      </c>
      <c r="F18" s="51" t="str">
        <f>+'[1]Access-Mar'!H18</f>
        <v>BENEFICIOS OBRIGATORIOS AOS SERVIDORES CIVIS, EMPREGADOS, MI</v>
      </c>
      <c r="G18" s="50" t="str">
        <f>IF('[1]Access-Mar'!I18="1","F","S")</f>
        <v>F</v>
      </c>
      <c r="H18" s="50" t="str">
        <f>+'[1]Access-Mar'!J18</f>
        <v>0100</v>
      </c>
      <c r="I18" s="51" t="str">
        <f>+'[1]Access-Mar'!K18</f>
        <v>RECURSOS PRIMARIOS DE LIVRE APLICACAO</v>
      </c>
      <c r="J18" s="50" t="str">
        <f>+'[1]Access-Mar'!L18</f>
        <v>3</v>
      </c>
      <c r="K18" s="53"/>
      <c r="L18" s="53"/>
      <c r="M18" s="53"/>
      <c r="N18" s="53">
        <f t="shared" si="0"/>
        <v>0</v>
      </c>
      <c r="O18" s="53"/>
      <c r="P18" s="55">
        <f>'[1]Access-Mar'!M18</f>
        <v>22434912.989999998</v>
      </c>
      <c r="Q18" s="55"/>
      <c r="R18" s="55">
        <f t="shared" si="1"/>
        <v>22434912.989999998</v>
      </c>
      <c r="S18" s="56">
        <f>'[1]Access-Mar'!N18</f>
        <v>22434912.989999998</v>
      </c>
      <c r="T18" s="57">
        <f t="shared" si="2"/>
        <v>1</v>
      </c>
      <c r="U18" s="55">
        <f>'[1]Access-Mar'!O18</f>
        <v>5485693.96</v>
      </c>
      <c r="V18" s="57">
        <f t="shared" si="3"/>
        <v>0.24451594541263252</v>
      </c>
      <c r="W18" s="55">
        <f>'[1]Access-Mar'!P18</f>
        <v>5485693.96</v>
      </c>
      <c r="X18" s="57">
        <f t="shared" si="4"/>
        <v>0.24451594541263252</v>
      </c>
    </row>
    <row r="19" spans="1:24" ht="25.5" customHeight="1" x14ac:dyDescent="0.2">
      <c r="A19" s="50" t="str">
        <f>+'[1]Access-Mar'!A19</f>
        <v>12104</v>
      </c>
      <c r="B19" s="51" t="str">
        <f>+'[1]Access-Mar'!B19</f>
        <v>TRIBUNAL REGIONAL FEDERAL DA 3A. REGIAO</v>
      </c>
      <c r="C19" s="50" t="str">
        <f>CONCATENATE('[1]Access-Mar'!C19,".",'[1]Access-Mar'!D19)</f>
        <v>02.846</v>
      </c>
      <c r="D19" s="50" t="str">
        <f>CONCATENATE('[1]Access-Mar'!E19,".",'[1]Access-Mar'!G19)</f>
        <v>0033.09HB</v>
      </c>
      <c r="E19" s="51" t="str">
        <f>+'[1]Access-Mar'!F19</f>
        <v>PROGRAMA DE GESTAO E MANUTENCAO DO PODER JUDICIARIO</v>
      </c>
      <c r="F19" s="51" t="str">
        <f>+'[1]Access-Mar'!H19</f>
        <v>CONTRIBUICAO DA UNIAO, DE SUAS AUTARQUIAS E FUNDACOES PARA O</v>
      </c>
      <c r="G19" s="50" t="str">
        <f>IF('[1]Access-Mar'!I19="1","F","S")</f>
        <v>F</v>
      </c>
      <c r="H19" s="50" t="str">
        <f>+'[1]Access-Mar'!J19</f>
        <v>0100</v>
      </c>
      <c r="I19" s="51" t="str">
        <f>+'[1]Access-Mar'!K19</f>
        <v>RECURSOS PRIMARIOS DE LIVRE APLICACAO</v>
      </c>
      <c r="J19" s="50" t="str">
        <f>+'[1]Access-Mar'!L19</f>
        <v>1</v>
      </c>
      <c r="K19" s="53"/>
      <c r="L19" s="53"/>
      <c r="M19" s="53"/>
      <c r="N19" s="53">
        <f t="shared" si="0"/>
        <v>0</v>
      </c>
      <c r="O19" s="53"/>
      <c r="P19" s="55">
        <f>'[1]Access-Mar'!M19</f>
        <v>20092982.059999999</v>
      </c>
      <c r="Q19" s="55"/>
      <c r="R19" s="55">
        <f t="shared" si="1"/>
        <v>20092982.059999999</v>
      </c>
      <c r="S19" s="56">
        <f>'[1]Access-Mar'!N19</f>
        <v>20092982.059999999</v>
      </c>
      <c r="T19" s="57">
        <f t="shared" si="2"/>
        <v>1</v>
      </c>
      <c r="U19" s="55">
        <f>'[1]Access-Mar'!O19</f>
        <v>20092982.059999999</v>
      </c>
      <c r="V19" s="57">
        <f t="shared" si="3"/>
        <v>1</v>
      </c>
      <c r="W19" s="55">
        <f>'[1]Access-Mar'!P19</f>
        <v>20092982.059999999</v>
      </c>
      <c r="X19" s="57">
        <f t="shared" si="4"/>
        <v>1</v>
      </c>
    </row>
    <row r="20" spans="1:24" ht="25.5" customHeight="1" x14ac:dyDescent="0.2">
      <c r="A20" s="50" t="str">
        <f>+'[1]Access-Mar'!A20</f>
        <v>12104</v>
      </c>
      <c r="B20" s="51" t="str">
        <f>+'[1]Access-Mar'!B20</f>
        <v>TRIBUNAL REGIONAL FEDERAL DA 3A. REGIAO</v>
      </c>
      <c r="C20" s="50" t="str">
        <f>CONCATENATE('[1]Access-Mar'!C20,".",'[1]Access-Mar'!D20)</f>
        <v>09.272</v>
      </c>
      <c r="D20" s="50" t="str">
        <f>CONCATENATE('[1]Access-Mar'!E20,".",'[1]Access-Mar'!G20)</f>
        <v>0033.0181</v>
      </c>
      <c r="E20" s="51" t="str">
        <f>+'[1]Access-Mar'!F20</f>
        <v>PROGRAMA DE GESTAO E MANUTENCAO DO PODER JUDICIARIO</v>
      </c>
      <c r="F20" s="51" t="str">
        <f>+'[1]Access-Mar'!H20</f>
        <v>APOSENTADORIAS E PENSOES CIVIS DA UNIAO</v>
      </c>
      <c r="G20" s="50" t="str">
        <f>IF('[1]Access-Mar'!I20="1","F","S")</f>
        <v>S</v>
      </c>
      <c r="H20" s="50" t="str">
        <f>+'[1]Access-Mar'!J20</f>
        <v>0156</v>
      </c>
      <c r="I20" s="51" t="str">
        <f>+'[1]Access-Mar'!K20</f>
        <v>CONTRIB.DO SERV.PARA O PLANO SEG.SOC.SERV.PUB</v>
      </c>
      <c r="J20" s="50" t="str">
        <f>+'[1]Access-Mar'!L20</f>
        <v>1</v>
      </c>
      <c r="K20" s="53"/>
      <c r="L20" s="53"/>
      <c r="M20" s="53"/>
      <c r="N20" s="53">
        <f t="shared" si="0"/>
        <v>0</v>
      </c>
      <c r="O20" s="53"/>
      <c r="P20" s="55">
        <f>'[1]Access-Mar'!M20</f>
        <v>41453798.25</v>
      </c>
      <c r="Q20" s="55"/>
      <c r="R20" s="55">
        <f t="shared" si="1"/>
        <v>41453798.25</v>
      </c>
      <c r="S20" s="56">
        <f>'[1]Access-Mar'!N20</f>
        <v>41440874.420000002</v>
      </c>
      <c r="T20" s="57">
        <f t="shared" si="2"/>
        <v>0.9996882353235268</v>
      </c>
      <c r="U20" s="55">
        <f>'[1]Access-Mar'!O20</f>
        <v>41439420.390000001</v>
      </c>
      <c r="V20" s="57">
        <f t="shared" si="3"/>
        <v>0.99965315940620714</v>
      </c>
      <c r="W20" s="55">
        <f>'[1]Access-Mar'!P20</f>
        <v>40634797.07</v>
      </c>
      <c r="X20" s="57">
        <f t="shared" si="4"/>
        <v>0.98024303647495081</v>
      </c>
    </row>
    <row r="21" spans="1:24" ht="25.5" customHeight="1" thickBot="1" x14ac:dyDescent="0.25">
      <c r="A21" s="50" t="str">
        <f>+'[1]Access-Mar'!A21</f>
        <v>12104</v>
      </c>
      <c r="B21" s="51" t="str">
        <f>+'[1]Access-Mar'!B21</f>
        <v>TRIBUNAL REGIONAL FEDERAL DA 3A. REGIAO</v>
      </c>
      <c r="C21" s="50" t="str">
        <f>CONCATENATE('[1]Access-Mar'!C21,".",'[1]Access-Mar'!D21)</f>
        <v>28.846</v>
      </c>
      <c r="D21" s="50" t="str">
        <f>CONCATENATE('[1]Access-Mar'!E21,".",'[1]Access-Mar'!G21)</f>
        <v>0909.0536</v>
      </c>
      <c r="E21" s="51" t="str">
        <f>+'[1]Access-Mar'!F21</f>
        <v>OPERACOES ESPECIAIS: OUTROS ENCARGOS ESPECIAIS</v>
      </c>
      <c r="F21" s="51" t="str">
        <f>+'[1]Access-Mar'!H21</f>
        <v>BENEFICIOS E PENSOES INDENIZATORIAS DECORRENTES DE LEGISLACA</v>
      </c>
      <c r="G21" s="50" t="str">
        <f>IF('[1]Access-Mar'!I21="1","F","S")</f>
        <v>S</v>
      </c>
      <c r="H21" s="50" t="str">
        <f>+'[1]Access-Mar'!J21</f>
        <v>0151</v>
      </c>
      <c r="I21" s="51" t="str">
        <f>+'[1]Access-Mar'!K21</f>
        <v>RECURSOS LIVRES DA SEGURIDADE SOCIAL</v>
      </c>
      <c r="J21" s="50" t="str">
        <f>+'[1]Access-Mar'!L21</f>
        <v>3</v>
      </c>
      <c r="K21" s="53"/>
      <c r="L21" s="53"/>
      <c r="M21" s="53"/>
      <c r="N21" s="53">
        <f t="shared" si="0"/>
        <v>0</v>
      </c>
      <c r="O21" s="53"/>
      <c r="P21" s="55">
        <f>'[1]Access-Mar'!M21</f>
        <v>25000</v>
      </c>
      <c r="Q21" s="55"/>
      <c r="R21" s="55">
        <f t="shared" si="1"/>
        <v>25000</v>
      </c>
      <c r="S21" s="56">
        <f>'[1]Access-Mar'!N21</f>
        <v>25000</v>
      </c>
      <c r="T21" s="57">
        <f t="shared" si="2"/>
        <v>1</v>
      </c>
      <c r="U21" s="55">
        <f>'[1]Access-Mar'!O21</f>
        <v>5273.87</v>
      </c>
      <c r="V21" s="57">
        <f t="shared" si="3"/>
        <v>0.2109548</v>
      </c>
      <c r="W21" s="55">
        <f>'[1]Access-Mar'!P21</f>
        <v>5273.87</v>
      </c>
      <c r="X21" s="57">
        <f t="shared" si="4"/>
        <v>0.2109548</v>
      </c>
    </row>
    <row r="22" spans="1:24" ht="25.5" customHeight="1" thickBot="1" x14ac:dyDescent="0.25">
      <c r="A22" s="15" t="s">
        <v>48</v>
      </c>
      <c r="B22" s="58"/>
      <c r="C22" s="58"/>
      <c r="D22" s="58"/>
      <c r="E22" s="58"/>
      <c r="F22" s="58"/>
      <c r="G22" s="58"/>
      <c r="H22" s="58"/>
      <c r="I22" s="58"/>
      <c r="J22" s="16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60">
        <f>SUM(P10:P21)</f>
        <v>221209253.09000003</v>
      </c>
      <c r="Q22" s="60">
        <f>SUM(Q10:Q21)</f>
        <v>0</v>
      </c>
      <c r="R22" s="60">
        <f>SUM(R10:R21)</f>
        <v>221209253.09000003</v>
      </c>
      <c r="S22" s="60">
        <f>SUM(S10:S21)</f>
        <v>217347536.81999999</v>
      </c>
      <c r="T22" s="61">
        <f t="shared" si="2"/>
        <v>0.98254270010834999</v>
      </c>
      <c r="U22" s="60">
        <f>SUM(U10:U21)</f>
        <v>185180357.73000002</v>
      </c>
      <c r="V22" s="61">
        <f t="shared" si="3"/>
        <v>0.83712753939211804</v>
      </c>
      <c r="W22" s="60">
        <f>SUM(W10:W21)</f>
        <v>182494851.69999999</v>
      </c>
      <c r="X22" s="61">
        <f t="shared" si="4"/>
        <v>0.82498742322388785</v>
      </c>
    </row>
    <row r="23" spans="1:24" ht="25.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5.5" customHeight="1" x14ac:dyDescent="0.2">
      <c r="A24" s="2" t="s">
        <v>50</v>
      </c>
      <c r="B24" s="6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2021-04-14T20:12:27Z</dcterms:created>
  <dcterms:modified xsi:type="dcterms:W3CDTF">2021-04-14T20:13:02Z</dcterms:modified>
</cp:coreProperties>
</file>