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br" sheetId="1" r:id="rId1"/>
  </sheets>
  <externalReferences>
    <externalReference r:id="rId2"/>
  </externalReferences>
  <definedNames>
    <definedName name="_xlnm.Print_Area" localSheetId="0">Abr!$A$1:$X$24</definedName>
  </definedNames>
  <calcPr calcId="145621"/>
</workbook>
</file>

<file path=xl/calcChain.xml><?xml version="1.0" encoding="utf-8"?>
<calcChain xmlns="http://schemas.openxmlformats.org/spreadsheetml/2006/main">
  <c r="W29" i="1" l="1"/>
  <c r="U29" i="1"/>
  <c r="S29" i="1"/>
  <c r="P29" i="1"/>
  <c r="R29" i="1" s="1"/>
  <c r="W26" i="1"/>
  <c r="U26" i="1"/>
  <c r="S26" i="1"/>
  <c r="P26" i="1"/>
  <c r="R26" i="1" s="1"/>
  <c r="Q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W22" i="1" s="1"/>
  <c r="U12" i="1"/>
  <c r="S12" i="1"/>
  <c r="S25" i="1" s="1"/>
  <c r="R12" i="1"/>
  <c r="V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W25" i="1" s="1"/>
  <c r="U10" i="1"/>
  <c r="U22" i="1" s="1"/>
  <c r="S10" i="1"/>
  <c r="P10" i="1"/>
  <c r="P2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3" i="1" l="1"/>
  <c r="X13" i="1"/>
  <c r="T13" i="1"/>
  <c r="V17" i="1"/>
  <c r="X17" i="1"/>
  <c r="T17" i="1"/>
  <c r="X19" i="1"/>
  <c r="T19" i="1"/>
  <c r="V19" i="1"/>
  <c r="R25" i="1"/>
  <c r="V10" i="1"/>
  <c r="R22" i="1"/>
  <c r="X10" i="1"/>
  <c r="T10" i="1"/>
  <c r="W30" i="1"/>
  <c r="W27" i="1"/>
  <c r="X11" i="1"/>
  <c r="T11" i="1"/>
  <c r="V11" i="1"/>
  <c r="V21" i="1"/>
  <c r="X21" i="1"/>
  <c r="T21" i="1"/>
  <c r="X18" i="1"/>
  <c r="T18" i="1"/>
  <c r="V18" i="1"/>
  <c r="P30" i="1"/>
  <c r="P27" i="1"/>
  <c r="S27" i="1"/>
  <c r="S30" i="1"/>
  <c r="V14" i="1"/>
  <c r="X14" i="1"/>
  <c r="T14" i="1"/>
  <c r="X15" i="1"/>
  <c r="T15" i="1"/>
  <c r="V15" i="1"/>
  <c r="S22" i="1"/>
  <c r="T12" i="1"/>
  <c r="X12" i="1"/>
  <c r="T16" i="1"/>
  <c r="X16" i="1"/>
  <c r="T20" i="1"/>
  <c r="X20" i="1"/>
  <c r="P22" i="1"/>
  <c r="U25" i="1"/>
  <c r="R30" i="1" l="1"/>
  <c r="R27" i="1"/>
  <c r="U27" i="1"/>
  <c r="U30" i="1"/>
  <c r="V22" i="1"/>
  <c r="X22" i="1"/>
  <c r="T22" i="1"/>
</calcChain>
</file>

<file path=xl/sharedStrings.xml><?xml version="1.0" encoding="utf-8"?>
<sst xmlns="http://schemas.openxmlformats.org/spreadsheetml/2006/main" count="61" uniqueCount="56">
  <si>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</si>
  <si>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</si>
  <si>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</si>
  <si>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</si>
  <si>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</si>
  <si>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</si>
  <si>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</si>
  <si>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</si>
  <si>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</si>
  <si>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</si>
  <si>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</si>
  <si>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</si>
  <si>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</si>
  <si>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</si>
  <si>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</si>
  <si>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</si>
  <si>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</si>
  <si>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</si>
  <si>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</si>
  <si>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</si>
  <si>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</si>
  <si>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</si>
  <si>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</si>
  <si>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</si>
  <si>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</si>
  <si>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</si>
  <si>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</si>
  <si>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</si>
  <si>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</si>
  <si>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</si>
  <si>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</si>
  <si>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</si>
  <si>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</si>
  <si>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</si>
  <si>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</si>
  <si>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</si>
  <si>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</si>
  <si>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</si>
  <si>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</si>
  <si>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</si>
  <si>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</si>
  <si>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</si>
  <si>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</si>
  <si>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</si>
  <si>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</si>
  <si>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</si>
  <si>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</si>
  <si>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</si>
  <si>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</si>
  <si>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</si>
  <si>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</si>
  <si>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</si>
  <si>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Tes. Gerencial</t>
  </si>
  <si>
    <t>Diferença</t>
  </si>
  <si>
    <t>CONOR</t>
  </si>
  <si>
    <t>Obs: No CONOR contém RPV's pagos na UG 090029 - não há diferença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</si>
</sst>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Courier New"/>
      <family val="3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6" fontId="3" fillId="2" borderId="4" xfId="5" applyNumberFormat="1" applyFont="1" applyFill="1" applyBorder="1" applyAlignment="1">
      <alignment horizontal="right" vertical="center"/>
    </xf>
    <xf numFmtId="9" fontId="3" fillId="0" borderId="4" xfId="2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6" fontId="3" fillId="2" borderId="24" xfId="5" applyNumberFormat="1" applyFont="1" applyFill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2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40" fontId="6" fillId="0" borderId="0" xfId="0" applyNumberFormat="1" applyFont="1" applyAlignment="1">
      <alignment shrinkToFit="1"/>
    </xf>
    <xf numFmtId="40" fontId="0" fillId="0" borderId="0" xfId="0" applyNumberFormat="1" applyAlignment="1">
      <alignment shrinkToFit="1"/>
    </xf>
    <xf numFmtId="43" fontId="0" fillId="0" borderId="0" xfId="1" applyFont="1" applyFill="1"/>
    <xf numFmtId="10" fontId="0" fillId="0" borderId="0" xfId="0" applyNumberFormat="1" applyFill="1"/>
    <xf numFmtId="4" fontId="7" fillId="0" borderId="0" xfId="0" applyNumberFormat="1" applyFont="1"/>
    <xf numFmtId="40" fontId="0" fillId="0" borderId="0" xfId="1" applyNumberFormat="1" applyFont="1" applyFill="1"/>
    <xf numFmtId="40" fontId="0" fillId="0" borderId="0" xfId="0" applyNumberFormat="1" applyFill="1"/>
    <xf numFmtId="10" fontId="0" fillId="3" borderId="0" xfId="0" applyNumberFormat="1" applyFill="1" applyAlignment="1">
      <alignment horizontal="left" vertical="center"/>
    </xf>
  </cellXfs>
  <cellStyles count="14">
    <cellStyle name="Normal" xfId="0" builtinId="0"/>
    <cellStyle name="Normal 2" xfId="6"/>
    <cellStyle name="Normal 2 8" xfId="3"/>
    <cellStyle name="Normal 3" xfId="7"/>
    <cellStyle name="Normal 4" xfId="8"/>
    <cellStyle name="Normal 5" xfId="9"/>
    <cellStyle name="Normal 6" xfId="10"/>
    <cellStyle name="Normal 7" xfId="11"/>
    <cellStyle name="Porcentagem 11" xfId="12"/>
    <cellStyle name="Porcentagem 11 2" xfId="2"/>
    <cellStyle name="Porcentagem 2" xfId="4"/>
    <cellStyle name="Vírgula" xfId="1" builtinId="3"/>
    <cellStyle name="Vírgula 2" xfId="5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15661188</v>
          </cell>
          <cell r="N11">
            <v>8510318.8699999992</v>
          </cell>
          <cell r="O11">
            <v>6107209.7599999998</v>
          </cell>
          <cell r="P11">
            <v>4923010.16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3</v>
          </cell>
          <cell r="M12">
            <v>2388324</v>
          </cell>
          <cell r="N12">
            <v>1791243</v>
          </cell>
          <cell r="O12">
            <v>1580148.05</v>
          </cell>
          <cell r="P12">
            <v>1049692.45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142633429.52000001</v>
          </cell>
          <cell r="N13">
            <v>142633429.52000001</v>
          </cell>
          <cell r="O13">
            <v>142626695.28999999</v>
          </cell>
          <cell r="P13">
            <v>141054421.08000001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40996</v>
          </cell>
          <cell r="N14">
            <v>10091.200000000001</v>
          </cell>
          <cell r="O14">
            <v>10091.200000000001</v>
          </cell>
          <cell r="P14">
            <v>10091.200000000001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131</v>
          </cell>
          <cell r="E15" t="str">
            <v>0033</v>
          </cell>
          <cell r="F15" t="str">
            <v>PROGRAMA DE GESTAO E MANUTENCAO DO PODER JUDICIARIO</v>
          </cell>
          <cell r="G15" t="str">
            <v>219I</v>
          </cell>
          <cell r="H15" t="str">
            <v>PUBLICIDADE INSTITUCIONAL E DE UTILIDADE PUBLICA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1664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30000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12394065</v>
          </cell>
          <cell r="N17">
            <v>12112040</v>
          </cell>
          <cell r="O17">
            <v>2475260.4500000002</v>
          </cell>
          <cell r="P17">
            <v>2475260.4500000002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22467833.059999999</v>
          </cell>
          <cell r="N18">
            <v>22467833.059999999</v>
          </cell>
          <cell r="O18">
            <v>7314602.9000000004</v>
          </cell>
          <cell r="P18">
            <v>7314602.9000000004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26764273.859999999</v>
          </cell>
          <cell r="N19">
            <v>26764273.859999999</v>
          </cell>
          <cell r="O19">
            <v>26764273.859999999</v>
          </cell>
          <cell r="P19">
            <v>26764273.859999999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CONTRIB.DO SERV.PARA O PLANO SEG.SOC.SERV.PUB</v>
          </cell>
          <cell r="L20" t="str">
            <v>1</v>
          </cell>
          <cell r="M20">
            <v>53443780.380000003</v>
          </cell>
          <cell r="N20">
            <v>53443780.380000003</v>
          </cell>
          <cell r="O20">
            <v>53414861.049999997</v>
          </cell>
          <cell r="P20">
            <v>52606563.469999999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0536</v>
          </cell>
          <cell r="H21" t="str">
            <v>BENEFICIOS E PENSOES INDENIZATORIAS DECORRENTES DE LEGISLACA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25000</v>
          </cell>
          <cell r="N21">
            <v>25000</v>
          </cell>
          <cell r="O21">
            <v>6975.12</v>
          </cell>
          <cell r="P21">
            <v>6975.12</v>
          </cell>
        </row>
        <row r="23">
          <cell r="M23">
            <v>275855553.81999999</v>
          </cell>
          <cell r="N23">
            <v>267763009.88999999</v>
          </cell>
          <cell r="O23">
            <v>240300117.68000001</v>
          </cell>
          <cell r="P23">
            <v>236204890.69000003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8" customWidth="1"/>
    <col min="17" max="17" width="11" style="64" customWidth="1"/>
    <col min="18" max="18" width="13" style="68" customWidth="1"/>
    <col min="19" max="19" width="14" style="64" customWidth="1"/>
    <col min="20" max="20" width="9.28515625" style="68" bestFit="1" customWidth="1"/>
    <col min="21" max="21" width="20.5703125" style="5" customWidth="1"/>
    <col min="22" max="22" width="9.28515625" style="5" bestFit="1" customWidth="1"/>
    <col min="23" max="23" width="19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44287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+'[1]Access-Abr'!A10</f>
        <v>12104</v>
      </c>
      <c r="B10" s="39" t="str">
        <f>+'[1]Access-Abr'!B10</f>
        <v>TRIBUNAL REGIONAL FEDERAL DA 3A. REGIAO</v>
      </c>
      <c r="C10" s="40" t="str">
        <f>CONCATENATE('[1]Access-Abr'!C10,".",'[1]Access-Abr'!D10)</f>
        <v>02.061</v>
      </c>
      <c r="D10" s="40" t="str">
        <f>CONCATENATE('[1]Access-Abr'!E10,".",'[1]Access-Abr'!G10)</f>
        <v>0033.4224</v>
      </c>
      <c r="E10" s="39" t="str">
        <f>+'[1]Access-Abr'!F10</f>
        <v>PROGRAMA DE GESTAO E MANUTENCAO DO PODER JUDICIARIO</v>
      </c>
      <c r="F10" s="41" t="str">
        <f>+'[1]Access-Abr'!H10</f>
        <v>ASSISTENCIA JURIDICA A PESSOAS CARENTES</v>
      </c>
      <c r="G10" s="38" t="str">
        <f>IF('[1]Access-Abr'!I10="1","F","S")</f>
        <v>F</v>
      </c>
      <c r="H10" s="38" t="str">
        <f>+'[1]Access-Abr'!J10</f>
        <v>0100</v>
      </c>
      <c r="I10" s="42" t="str">
        <f>+'[1]Access-Abr'!K10</f>
        <v>RECURSOS PRIMARIOS DE LIVRE APLICACAO</v>
      </c>
      <c r="J10" s="38" t="str">
        <f>+'[1]Access-Abr'!L10</f>
        <v>3</v>
      </c>
      <c r="K10" s="43"/>
      <c r="L10" s="44"/>
      <c r="M10" s="44"/>
      <c r="N10" s="45">
        <f>+K10+L10-M10</f>
        <v>0</v>
      </c>
      <c r="O10" s="43"/>
      <c r="P10" s="46">
        <f>'[1]Access-Abr'!M10</f>
        <v>5000</v>
      </c>
      <c r="Q10" s="46"/>
      <c r="R10" s="46">
        <f>N10-O10+P10</f>
        <v>5000</v>
      </c>
      <c r="S10" s="47">
        <f>'[1]Access-Abr'!N10</f>
        <v>5000</v>
      </c>
      <c r="T10" s="48">
        <f>IF(R10&gt;0,S10/R10,0)</f>
        <v>1</v>
      </c>
      <c r="U10" s="46">
        <f>'[1]Access-Abr'!O10</f>
        <v>0</v>
      </c>
      <c r="V10" s="49">
        <f>IF(R10&gt;0,U10/R10,0)</f>
        <v>0</v>
      </c>
      <c r="W10" s="46">
        <f>'[1]Access-Abr'!P10</f>
        <v>0</v>
      </c>
      <c r="X10" s="49">
        <f>IF(R10&gt;0,W10/R10,0)</f>
        <v>0</v>
      </c>
    </row>
    <row r="11" spans="1:24" ht="25.5" customHeight="1" x14ac:dyDescent="0.2">
      <c r="A11" s="50" t="str">
        <f>+'[1]Access-Abr'!A11</f>
        <v>12104</v>
      </c>
      <c r="B11" s="51" t="str">
        <f>+'[1]Access-Abr'!B11</f>
        <v>TRIBUNAL REGIONAL FEDERAL DA 3A. REGIAO</v>
      </c>
      <c r="C11" s="50" t="str">
        <f>CONCATENATE('[1]Access-Abr'!C11,".",'[1]Access-Abr'!D11)</f>
        <v>02.061</v>
      </c>
      <c r="D11" s="50" t="str">
        <f>CONCATENATE('[1]Access-Abr'!E11,".",'[1]Access-Abr'!G11)</f>
        <v>0033.4257</v>
      </c>
      <c r="E11" s="51" t="str">
        <f>+'[1]Access-Abr'!F11</f>
        <v>PROGRAMA DE GESTAO E MANUTENCAO DO PODER JUDICIARIO</v>
      </c>
      <c r="F11" s="52" t="str">
        <f>+'[1]Access-Abr'!H11</f>
        <v>JULGAMENTO DE CAUSAS NA JUSTICA FEDERAL</v>
      </c>
      <c r="G11" s="50" t="str">
        <f>IF('[1]Access-Abr'!I11="1","F","S")</f>
        <v>F</v>
      </c>
      <c r="H11" s="50" t="str">
        <f>+'[1]Access-Abr'!J11</f>
        <v>0100</v>
      </c>
      <c r="I11" s="51" t="str">
        <f>+'[1]Access-Abr'!K11</f>
        <v>RECURSOS PRIMARIOS DE LIVRE APLICACAO</v>
      </c>
      <c r="J11" s="50" t="str">
        <f>+'[1]Access-Abr'!L11</f>
        <v>3</v>
      </c>
      <c r="K11" s="53"/>
      <c r="L11" s="53"/>
      <c r="M11" s="53"/>
      <c r="N11" s="54">
        <f t="shared" ref="N11:N21" si="0">+K11+L11-M11</f>
        <v>0</v>
      </c>
      <c r="O11" s="53"/>
      <c r="P11" s="55">
        <f>'[1]Access-Abr'!M11</f>
        <v>15661188</v>
      </c>
      <c r="Q11" s="55"/>
      <c r="R11" s="55">
        <f t="shared" ref="R11:R21" si="1">N11-O11+P11</f>
        <v>15661188</v>
      </c>
      <c r="S11" s="56">
        <f>'[1]Access-Abr'!N11</f>
        <v>8510318.8699999992</v>
      </c>
      <c r="T11" s="57">
        <f t="shared" ref="T11:T22" si="2">IF(R11&gt;0,S11/R11,0)</f>
        <v>0.5434018715566149</v>
      </c>
      <c r="U11" s="55">
        <f>'[1]Access-Abr'!O11</f>
        <v>6107209.7599999998</v>
      </c>
      <c r="V11" s="57">
        <f t="shared" ref="V11:V22" si="3">IF(R11&gt;0,U11/R11,0)</f>
        <v>0.38995826881076961</v>
      </c>
      <c r="W11" s="55">
        <f>'[1]Access-Abr'!P11</f>
        <v>4923010.16</v>
      </c>
      <c r="X11" s="57">
        <f t="shared" ref="X11:X22" si="4">IF(R11&gt;0,W11/R11,0)</f>
        <v>0.31434461804557867</v>
      </c>
    </row>
    <row r="12" spans="1:24" ht="25.5" customHeight="1" x14ac:dyDescent="0.2">
      <c r="A12" s="50" t="str">
        <f>+'[1]Access-Abr'!A12</f>
        <v>12104</v>
      </c>
      <c r="B12" s="51" t="str">
        <f>+'[1]Access-Abr'!B12</f>
        <v>TRIBUNAL REGIONAL FEDERAL DA 3A. REGIAO</v>
      </c>
      <c r="C12" s="50" t="str">
        <f>CONCATENATE('[1]Access-Abr'!C12,".",'[1]Access-Abr'!D12)</f>
        <v>02.061</v>
      </c>
      <c r="D12" s="50" t="str">
        <f>CONCATENATE('[1]Access-Abr'!E12,".",'[1]Access-Abr'!G12)</f>
        <v>0033.4257</v>
      </c>
      <c r="E12" s="51" t="str">
        <f>+'[1]Access-Abr'!F12</f>
        <v>PROGRAMA DE GESTAO E MANUTENCAO DO PODER JUDICIARIO</v>
      </c>
      <c r="F12" s="51" t="str">
        <f>+'[1]Access-Abr'!H12</f>
        <v>JULGAMENTO DE CAUSAS NA JUSTICA FEDERAL</v>
      </c>
      <c r="G12" s="50" t="str">
        <f>IF('[1]Access-Abr'!I12="1","F","S")</f>
        <v>F</v>
      </c>
      <c r="H12" s="50" t="str">
        <f>+'[1]Access-Abr'!J12</f>
        <v>0127</v>
      </c>
      <c r="I12" s="51" t="str">
        <f>+'[1]Access-Abr'!K12</f>
        <v>CUSTAS JUDICIAIS</v>
      </c>
      <c r="J12" s="50" t="str">
        <f>+'[1]Access-Abr'!L12</f>
        <v>3</v>
      </c>
      <c r="K12" s="55"/>
      <c r="L12" s="55"/>
      <c r="M12" s="55"/>
      <c r="N12" s="53">
        <f t="shared" si="0"/>
        <v>0</v>
      </c>
      <c r="O12" s="55"/>
      <c r="P12" s="55">
        <f>'[1]Access-Abr'!M12</f>
        <v>2388324</v>
      </c>
      <c r="Q12" s="55"/>
      <c r="R12" s="55">
        <f t="shared" si="1"/>
        <v>2388324</v>
      </c>
      <c r="S12" s="56">
        <f>'[1]Access-Abr'!N12</f>
        <v>1791243</v>
      </c>
      <c r="T12" s="57">
        <f t="shared" si="2"/>
        <v>0.75</v>
      </c>
      <c r="U12" s="55">
        <f>'[1]Access-Abr'!O12</f>
        <v>1580148.05</v>
      </c>
      <c r="V12" s="57">
        <f t="shared" si="3"/>
        <v>0.66161377183330239</v>
      </c>
      <c r="W12" s="55">
        <f>'[1]Access-Abr'!P12</f>
        <v>1049692.45</v>
      </c>
      <c r="X12" s="57">
        <f t="shared" si="4"/>
        <v>0.43951007066042963</v>
      </c>
    </row>
    <row r="13" spans="1:24" ht="25.5" customHeight="1" x14ac:dyDescent="0.2">
      <c r="A13" s="50" t="str">
        <f>+'[1]Access-Abr'!A13</f>
        <v>12104</v>
      </c>
      <c r="B13" s="51" t="str">
        <f>+'[1]Access-Abr'!B13</f>
        <v>TRIBUNAL REGIONAL FEDERAL DA 3A. REGIAO</v>
      </c>
      <c r="C13" s="50" t="str">
        <f>CONCATENATE('[1]Access-Abr'!C13,".",'[1]Access-Abr'!D13)</f>
        <v>02.122</v>
      </c>
      <c r="D13" s="50" t="str">
        <f>CONCATENATE('[1]Access-Abr'!E13,".",'[1]Access-Abr'!G13)</f>
        <v>0033.20TP</v>
      </c>
      <c r="E13" s="51" t="str">
        <f>+'[1]Access-Abr'!F13</f>
        <v>PROGRAMA DE GESTAO E MANUTENCAO DO PODER JUDICIARIO</v>
      </c>
      <c r="F13" s="51" t="str">
        <f>+'[1]Access-Abr'!H13</f>
        <v>ATIVOS CIVIS DA UNIAO</v>
      </c>
      <c r="G13" s="50" t="str">
        <f>IF('[1]Access-Abr'!I13="1","F","S")</f>
        <v>F</v>
      </c>
      <c r="H13" s="50" t="str">
        <f>+'[1]Access-Abr'!J13</f>
        <v>0100</v>
      </c>
      <c r="I13" s="51" t="str">
        <f>+'[1]Access-Abr'!K13</f>
        <v>RECURSOS PRIMARIOS DE LIVRE APLICACAO</v>
      </c>
      <c r="J13" s="50" t="str">
        <f>+'[1]Access-Abr'!L13</f>
        <v>1</v>
      </c>
      <c r="K13" s="55"/>
      <c r="L13" s="55"/>
      <c r="M13" s="55"/>
      <c r="N13" s="53">
        <f t="shared" si="0"/>
        <v>0</v>
      </c>
      <c r="O13" s="55"/>
      <c r="P13" s="55">
        <f>'[1]Access-Abr'!M13</f>
        <v>142633429.52000001</v>
      </c>
      <c r="Q13" s="55"/>
      <c r="R13" s="55">
        <f t="shared" si="1"/>
        <v>142633429.52000001</v>
      </c>
      <c r="S13" s="56">
        <f>'[1]Access-Abr'!N13</f>
        <v>142633429.52000001</v>
      </c>
      <c r="T13" s="57">
        <f t="shared" si="2"/>
        <v>1</v>
      </c>
      <c r="U13" s="55">
        <f>'[1]Access-Abr'!O13</f>
        <v>142626695.28999999</v>
      </c>
      <c r="V13" s="57">
        <f t="shared" si="3"/>
        <v>0.99995278645390018</v>
      </c>
      <c r="W13" s="55">
        <f>'[1]Access-Abr'!P13</f>
        <v>141054421.08000001</v>
      </c>
      <c r="X13" s="57">
        <f t="shared" si="4"/>
        <v>0.98892960475455305</v>
      </c>
    </row>
    <row r="14" spans="1:24" ht="25.5" customHeight="1" x14ac:dyDescent="0.2">
      <c r="A14" s="50" t="str">
        <f>+'[1]Access-Abr'!A14</f>
        <v>12104</v>
      </c>
      <c r="B14" s="51" t="str">
        <f>+'[1]Access-Abr'!B14</f>
        <v>TRIBUNAL REGIONAL FEDERAL DA 3A. REGIAO</v>
      </c>
      <c r="C14" s="50" t="str">
        <f>CONCATENATE('[1]Access-Abr'!C14,".",'[1]Access-Abr'!D14)</f>
        <v>02.122</v>
      </c>
      <c r="D14" s="50" t="str">
        <f>CONCATENATE('[1]Access-Abr'!E14,".",'[1]Access-Abr'!G14)</f>
        <v>0033.216H</v>
      </c>
      <c r="E14" s="51" t="str">
        <f>+'[1]Access-Abr'!F14</f>
        <v>PROGRAMA DE GESTAO E MANUTENCAO DO PODER JUDICIARIO</v>
      </c>
      <c r="F14" s="51" t="str">
        <f>+'[1]Access-Abr'!H14</f>
        <v>AJUDA DE CUSTO PARA MORADIA OU AUXILIO-MORADIA A AGENTES PUB</v>
      </c>
      <c r="G14" s="50" t="str">
        <f>IF('[1]Access-Abr'!I14="1","F","S")</f>
        <v>F</v>
      </c>
      <c r="H14" s="50" t="str">
        <f>+'[1]Access-Abr'!J14</f>
        <v>0100</v>
      </c>
      <c r="I14" s="51" t="str">
        <f>+'[1]Access-Abr'!K14</f>
        <v>RECURSOS PRIMARIOS DE LIVRE APLICACAO</v>
      </c>
      <c r="J14" s="50" t="str">
        <f>+'[1]Access-Abr'!L14</f>
        <v>3</v>
      </c>
      <c r="K14" s="55"/>
      <c r="L14" s="55"/>
      <c r="M14" s="55"/>
      <c r="N14" s="53">
        <f t="shared" si="0"/>
        <v>0</v>
      </c>
      <c r="O14" s="55"/>
      <c r="P14" s="55">
        <f>'[1]Access-Abr'!M14</f>
        <v>40996</v>
      </c>
      <c r="Q14" s="55"/>
      <c r="R14" s="55">
        <f t="shared" si="1"/>
        <v>40996</v>
      </c>
      <c r="S14" s="56">
        <f>'[1]Access-Abr'!N14</f>
        <v>10091.200000000001</v>
      </c>
      <c r="T14" s="57">
        <f t="shared" si="2"/>
        <v>0.24615084398477902</v>
      </c>
      <c r="U14" s="55">
        <f>'[1]Access-Abr'!O14</f>
        <v>10091.200000000001</v>
      </c>
      <c r="V14" s="57">
        <f t="shared" si="3"/>
        <v>0.24615084398477902</v>
      </c>
      <c r="W14" s="55">
        <f>'[1]Access-Abr'!P14</f>
        <v>10091.200000000001</v>
      </c>
      <c r="X14" s="57">
        <f t="shared" si="4"/>
        <v>0.24615084398477902</v>
      </c>
    </row>
    <row r="15" spans="1:24" ht="25.5" customHeight="1" x14ac:dyDescent="0.2">
      <c r="A15" s="50" t="str">
        <f>+'[1]Access-Abr'!A15</f>
        <v>12104</v>
      </c>
      <c r="B15" s="51" t="str">
        <f>+'[1]Access-Abr'!B15</f>
        <v>TRIBUNAL REGIONAL FEDERAL DA 3A. REGIAO</v>
      </c>
      <c r="C15" s="50" t="str">
        <f>CONCATENATE('[1]Access-Abr'!C15,".",'[1]Access-Abr'!D15)</f>
        <v>02.131</v>
      </c>
      <c r="D15" s="50" t="str">
        <f>CONCATENATE('[1]Access-Abr'!E15,".",'[1]Access-Abr'!G15)</f>
        <v>0033.219I</v>
      </c>
      <c r="E15" s="51" t="str">
        <f>+'[1]Access-Abr'!F15</f>
        <v>PROGRAMA DE GESTAO E MANUTENCAO DO PODER JUDICIARIO</v>
      </c>
      <c r="F15" s="51" t="str">
        <f>+'[1]Access-Abr'!H15</f>
        <v>PUBLICIDADE INSTITUCIONAL E DE UTILIDADE PUBLICA</v>
      </c>
      <c r="G15" s="50" t="str">
        <f>IF('[1]Access-Abr'!I15="1","F","S")</f>
        <v>F</v>
      </c>
      <c r="H15" s="50" t="str">
        <f>+'[1]Access-Abr'!J15</f>
        <v>0100</v>
      </c>
      <c r="I15" s="51" t="str">
        <f>+'[1]Access-Abr'!K15</f>
        <v>RECURSOS PRIMARIOS DE LIVRE APLICACAO</v>
      </c>
      <c r="J15" s="50" t="str">
        <f>+'[1]Access-Abr'!L15</f>
        <v>3</v>
      </c>
      <c r="K15" s="53"/>
      <c r="L15" s="53"/>
      <c r="M15" s="53"/>
      <c r="N15" s="53">
        <f t="shared" si="0"/>
        <v>0</v>
      </c>
      <c r="O15" s="53"/>
      <c r="P15" s="55">
        <f>'[1]Access-Abr'!M15</f>
        <v>1664</v>
      </c>
      <c r="Q15" s="55"/>
      <c r="R15" s="55">
        <f t="shared" si="1"/>
        <v>1664</v>
      </c>
      <c r="S15" s="56">
        <f>'[1]Access-Abr'!N15</f>
        <v>0</v>
      </c>
      <c r="T15" s="57">
        <f t="shared" si="2"/>
        <v>0</v>
      </c>
      <c r="U15" s="55">
        <f>'[1]Access-Abr'!O15</f>
        <v>0</v>
      </c>
      <c r="V15" s="57">
        <f t="shared" si="3"/>
        <v>0</v>
      </c>
      <c r="W15" s="55">
        <f>'[1]Access-Abr'!P15</f>
        <v>0</v>
      </c>
      <c r="X15" s="57">
        <f t="shared" si="4"/>
        <v>0</v>
      </c>
    </row>
    <row r="16" spans="1:24" ht="25.5" customHeight="1" x14ac:dyDescent="0.2">
      <c r="A16" s="50" t="str">
        <f>+'[1]Access-Abr'!A16</f>
        <v>12104</v>
      </c>
      <c r="B16" s="51" t="str">
        <f>+'[1]Access-Abr'!B16</f>
        <v>TRIBUNAL REGIONAL FEDERAL DA 3A. REGIAO</v>
      </c>
      <c r="C16" s="50" t="str">
        <f>CONCATENATE('[1]Access-Abr'!C16,".",'[1]Access-Abr'!D16)</f>
        <v>02.301</v>
      </c>
      <c r="D16" s="50" t="str">
        <f>CONCATENATE('[1]Access-Abr'!E16,".",'[1]Access-Abr'!G16)</f>
        <v>0033.2004</v>
      </c>
      <c r="E16" s="51" t="str">
        <f>+'[1]Access-Abr'!F16</f>
        <v>PROGRAMA DE GESTAO E MANUTENCAO DO PODER JUDICIARIO</v>
      </c>
      <c r="F16" s="51" t="str">
        <f>+'[1]Access-Abr'!H16</f>
        <v>ASSISTENCIA MEDICA E ODONTOLOGICA AOS SERVIDORES CIVIS, EMPR</v>
      </c>
      <c r="G16" s="50" t="str">
        <f>IF('[1]Access-Abr'!I16="1","F","S")</f>
        <v>S</v>
      </c>
      <c r="H16" s="50" t="str">
        <f>+'[1]Access-Abr'!J16</f>
        <v>0151</v>
      </c>
      <c r="I16" s="51" t="str">
        <f>+'[1]Access-Abr'!K16</f>
        <v>RECURSOS LIVRES DA SEGURIDADE SOCIAL</v>
      </c>
      <c r="J16" s="50" t="str">
        <f>+'[1]Access-Abr'!L16</f>
        <v>4</v>
      </c>
      <c r="K16" s="55"/>
      <c r="L16" s="55"/>
      <c r="M16" s="55"/>
      <c r="N16" s="53">
        <f t="shared" si="0"/>
        <v>0</v>
      </c>
      <c r="O16" s="55"/>
      <c r="P16" s="55">
        <f>'[1]Access-Abr'!M16</f>
        <v>30000</v>
      </c>
      <c r="Q16" s="55"/>
      <c r="R16" s="55">
        <f t="shared" si="1"/>
        <v>30000</v>
      </c>
      <c r="S16" s="56">
        <f>'[1]Access-Abr'!N16</f>
        <v>0</v>
      </c>
      <c r="T16" s="57">
        <f t="shared" si="2"/>
        <v>0</v>
      </c>
      <c r="U16" s="55">
        <f>'[1]Access-Abr'!O16</f>
        <v>0</v>
      </c>
      <c r="V16" s="57">
        <f t="shared" si="3"/>
        <v>0</v>
      </c>
      <c r="W16" s="55">
        <f>'[1]Access-Abr'!P16</f>
        <v>0</v>
      </c>
      <c r="X16" s="57">
        <f t="shared" si="4"/>
        <v>0</v>
      </c>
    </row>
    <row r="17" spans="1:24" ht="25.5" customHeight="1" x14ac:dyDescent="0.2">
      <c r="A17" s="50" t="str">
        <f>+'[1]Access-Abr'!A17</f>
        <v>12104</v>
      </c>
      <c r="B17" s="51" t="str">
        <f>+'[1]Access-Abr'!B17</f>
        <v>TRIBUNAL REGIONAL FEDERAL DA 3A. REGIAO</v>
      </c>
      <c r="C17" s="50" t="str">
        <f>CONCATENATE('[1]Access-Abr'!C17,".",'[1]Access-Abr'!D17)</f>
        <v>02.301</v>
      </c>
      <c r="D17" s="50" t="str">
        <f>CONCATENATE('[1]Access-Abr'!E17,".",'[1]Access-Abr'!G17)</f>
        <v>0033.2004</v>
      </c>
      <c r="E17" s="51" t="str">
        <f>+'[1]Access-Abr'!F17</f>
        <v>PROGRAMA DE GESTAO E MANUTENCAO DO PODER JUDICIARIO</v>
      </c>
      <c r="F17" s="51" t="str">
        <f>+'[1]Access-Abr'!H17</f>
        <v>ASSISTENCIA MEDICA E ODONTOLOGICA AOS SERVIDORES CIVIS, EMPR</v>
      </c>
      <c r="G17" s="50" t="str">
        <f>IF('[1]Access-Abr'!I17="1","F","S")</f>
        <v>S</v>
      </c>
      <c r="H17" s="50" t="str">
        <f>+'[1]Access-Abr'!J17</f>
        <v>0151</v>
      </c>
      <c r="I17" s="51" t="str">
        <f>+'[1]Access-Abr'!K17</f>
        <v>RECURSOS LIVRES DA SEGURIDADE SOCIAL</v>
      </c>
      <c r="J17" s="50" t="str">
        <f>+'[1]Access-Abr'!L17</f>
        <v>3</v>
      </c>
      <c r="K17" s="55"/>
      <c r="L17" s="55"/>
      <c r="M17" s="55"/>
      <c r="N17" s="53">
        <f t="shared" si="0"/>
        <v>0</v>
      </c>
      <c r="O17" s="55"/>
      <c r="P17" s="55">
        <f>'[1]Access-Abr'!M17</f>
        <v>12394065</v>
      </c>
      <c r="Q17" s="55"/>
      <c r="R17" s="55">
        <f t="shared" si="1"/>
        <v>12394065</v>
      </c>
      <c r="S17" s="56">
        <f>'[1]Access-Abr'!N17</f>
        <v>12112040</v>
      </c>
      <c r="T17" s="57">
        <f t="shared" si="2"/>
        <v>0.97724515725873629</v>
      </c>
      <c r="U17" s="55">
        <f>'[1]Access-Abr'!O17</f>
        <v>2475260.4500000002</v>
      </c>
      <c r="V17" s="57">
        <f t="shared" si="3"/>
        <v>0.19971336684130672</v>
      </c>
      <c r="W17" s="55">
        <f>'[1]Access-Abr'!P17</f>
        <v>2475260.4500000002</v>
      </c>
      <c r="X17" s="57">
        <f t="shared" si="4"/>
        <v>0.19971336684130672</v>
      </c>
    </row>
    <row r="18" spans="1:24" ht="25.5" customHeight="1" x14ac:dyDescent="0.2">
      <c r="A18" s="50" t="str">
        <f>+'[1]Access-Abr'!A18</f>
        <v>12104</v>
      </c>
      <c r="B18" s="51" t="str">
        <f>+'[1]Access-Abr'!B18</f>
        <v>TRIBUNAL REGIONAL FEDERAL DA 3A. REGIAO</v>
      </c>
      <c r="C18" s="50" t="str">
        <f>CONCATENATE('[1]Access-Abr'!C18,".",'[1]Access-Abr'!D18)</f>
        <v>02.301</v>
      </c>
      <c r="D18" s="50" t="str">
        <f>CONCATENATE('[1]Access-Abr'!E18,".",'[1]Access-Abr'!G18)</f>
        <v>0033.212B</v>
      </c>
      <c r="E18" s="51" t="str">
        <f>+'[1]Access-Abr'!F18</f>
        <v>PROGRAMA DE GESTAO E MANUTENCAO DO PODER JUDICIARIO</v>
      </c>
      <c r="F18" s="51" t="str">
        <f>+'[1]Access-Abr'!H18</f>
        <v>BENEFICIOS OBRIGATORIOS AOS SERVIDORES CIVIS, EMPREGADOS, MI</v>
      </c>
      <c r="G18" s="50" t="str">
        <f>IF('[1]Access-Abr'!I18="1","F","S")</f>
        <v>F</v>
      </c>
      <c r="H18" s="50" t="str">
        <f>+'[1]Access-Abr'!J18</f>
        <v>0100</v>
      </c>
      <c r="I18" s="51" t="str">
        <f>+'[1]Access-Abr'!K18</f>
        <v>RECURSOS PRIMARIOS DE LIVRE APLICACAO</v>
      </c>
      <c r="J18" s="50" t="str">
        <f>+'[1]Access-Abr'!L18</f>
        <v>3</v>
      </c>
      <c r="K18" s="53"/>
      <c r="L18" s="53"/>
      <c r="M18" s="53"/>
      <c r="N18" s="53">
        <f t="shared" si="0"/>
        <v>0</v>
      </c>
      <c r="O18" s="53"/>
      <c r="P18" s="55">
        <f>'[1]Access-Abr'!M18</f>
        <v>22467833.059999999</v>
      </c>
      <c r="Q18" s="55"/>
      <c r="R18" s="55">
        <f t="shared" si="1"/>
        <v>22467833.059999999</v>
      </c>
      <c r="S18" s="56">
        <f>'[1]Access-Abr'!N18</f>
        <v>22467833.059999999</v>
      </c>
      <c r="T18" s="57">
        <f t="shared" si="2"/>
        <v>1</v>
      </c>
      <c r="U18" s="55">
        <f>'[1]Access-Abr'!O18</f>
        <v>7314602.9000000004</v>
      </c>
      <c r="V18" s="57">
        <f t="shared" si="3"/>
        <v>0.32555889481938322</v>
      </c>
      <c r="W18" s="55">
        <f>'[1]Access-Abr'!P18</f>
        <v>7314602.9000000004</v>
      </c>
      <c r="X18" s="57">
        <f t="shared" si="4"/>
        <v>0.32555889481938322</v>
      </c>
    </row>
    <row r="19" spans="1:24" ht="25.5" customHeight="1" x14ac:dyDescent="0.2">
      <c r="A19" s="50" t="str">
        <f>+'[1]Access-Abr'!A19</f>
        <v>12104</v>
      </c>
      <c r="B19" s="51" t="str">
        <f>+'[1]Access-Abr'!B19</f>
        <v>TRIBUNAL REGIONAL FEDERAL DA 3A. REGIAO</v>
      </c>
      <c r="C19" s="50" t="str">
        <f>CONCATENATE('[1]Access-Abr'!C19,".",'[1]Access-Abr'!D19)</f>
        <v>02.846</v>
      </c>
      <c r="D19" s="50" t="str">
        <f>CONCATENATE('[1]Access-Abr'!E19,".",'[1]Access-Abr'!G19)</f>
        <v>0033.09HB</v>
      </c>
      <c r="E19" s="51" t="str">
        <f>+'[1]Access-Abr'!F19</f>
        <v>PROGRAMA DE GESTAO E MANUTENCAO DO PODER JUDICIARIO</v>
      </c>
      <c r="F19" s="51" t="str">
        <f>+'[1]Access-Abr'!H19</f>
        <v>CONTRIBUICAO DA UNIAO, DE SUAS AUTARQUIAS E FUNDACOES PARA O</v>
      </c>
      <c r="G19" s="50" t="str">
        <f>IF('[1]Access-Abr'!I19="1","F","S")</f>
        <v>F</v>
      </c>
      <c r="H19" s="50" t="str">
        <f>+'[1]Access-Abr'!J19</f>
        <v>0100</v>
      </c>
      <c r="I19" s="51" t="str">
        <f>+'[1]Access-Abr'!K19</f>
        <v>RECURSOS PRIMARIOS DE LIVRE APLICACAO</v>
      </c>
      <c r="J19" s="50" t="str">
        <f>+'[1]Access-Abr'!L19</f>
        <v>1</v>
      </c>
      <c r="K19" s="53"/>
      <c r="L19" s="53"/>
      <c r="M19" s="53"/>
      <c r="N19" s="53">
        <f t="shared" si="0"/>
        <v>0</v>
      </c>
      <c r="O19" s="53"/>
      <c r="P19" s="55">
        <f>'[1]Access-Abr'!M19</f>
        <v>26764273.859999999</v>
      </c>
      <c r="Q19" s="55"/>
      <c r="R19" s="55">
        <f t="shared" si="1"/>
        <v>26764273.859999999</v>
      </c>
      <c r="S19" s="56">
        <f>'[1]Access-Abr'!N19</f>
        <v>26764273.859999999</v>
      </c>
      <c r="T19" s="57">
        <f t="shared" si="2"/>
        <v>1</v>
      </c>
      <c r="U19" s="55">
        <f>'[1]Access-Abr'!O19</f>
        <v>26764273.859999999</v>
      </c>
      <c r="V19" s="57">
        <f t="shared" si="3"/>
        <v>1</v>
      </c>
      <c r="W19" s="55">
        <f>'[1]Access-Abr'!P19</f>
        <v>26764273.859999999</v>
      </c>
      <c r="X19" s="57">
        <f t="shared" si="4"/>
        <v>1</v>
      </c>
    </row>
    <row r="20" spans="1:24" ht="25.5" customHeight="1" x14ac:dyDescent="0.2">
      <c r="A20" s="50" t="str">
        <f>+'[1]Access-Abr'!A20</f>
        <v>12104</v>
      </c>
      <c r="B20" s="51" t="str">
        <f>+'[1]Access-Abr'!B20</f>
        <v>TRIBUNAL REGIONAL FEDERAL DA 3A. REGIAO</v>
      </c>
      <c r="C20" s="50" t="str">
        <f>CONCATENATE('[1]Access-Abr'!C20,".",'[1]Access-Abr'!D20)</f>
        <v>09.272</v>
      </c>
      <c r="D20" s="50" t="str">
        <f>CONCATENATE('[1]Access-Abr'!E20,".",'[1]Access-Abr'!G20)</f>
        <v>0033.0181</v>
      </c>
      <c r="E20" s="51" t="str">
        <f>+'[1]Access-Abr'!F20</f>
        <v>PROGRAMA DE GESTAO E MANUTENCAO DO PODER JUDICIARIO</v>
      </c>
      <c r="F20" s="51" t="str">
        <f>+'[1]Access-Abr'!H20</f>
        <v>APOSENTADORIAS E PENSOES CIVIS DA UNIAO</v>
      </c>
      <c r="G20" s="50" t="str">
        <f>IF('[1]Access-Abr'!I20="1","F","S")</f>
        <v>S</v>
      </c>
      <c r="H20" s="50" t="str">
        <f>+'[1]Access-Abr'!J20</f>
        <v>0156</v>
      </c>
      <c r="I20" s="51" t="str">
        <f>+'[1]Access-Abr'!K20</f>
        <v>CONTRIB.DO SERV.PARA O PLANO SEG.SOC.SERV.PUB</v>
      </c>
      <c r="J20" s="50" t="str">
        <f>+'[1]Access-Abr'!L20</f>
        <v>1</v>
      </c>
      <c r="K20" s="53"/>
      <c r="L20" s="53"/>
      <c r="M20" s="53"/>
      <c r="N20" s="53">
        <f t="shared" si="0"/>
        <v>0</v>
      </c>
      <c r="O20" s="53"/>
      <c r="P20" s="55">
        <f>'[1]Access-Abr'!M20</f>
        <v>53443780.380000003</v>
      </c>
      <c r="Q20" s="55"/>
      <c r="R20" s="55">
        <f t="shared" si="1"/>
        <v>53443780.380000003</v>
      </c>
      <c r="S20" s="56">
        <f>'[1]Access-Abr'!N20</f>
        <v>53443780.380000003</v>
      </c>
      <c r="T20" s="57">
        <f t="shared" si="2"/>
        <v>1</v>
      </c>
      <c r="U20" s="55">
        <f>'[1]Access-Abr'!O20</f>
        <v>53414861.049999997</v>
      </c>
      <c r="V20" s="57">
        <f t="shared" si="3"/>
        <v>0.99945888315170861</v>
      </c>
      <c r="W20" s="55">
        <f>'[1]Access-Abr'!P20</f>
        <v>52606563.469999999</v>
      </c>
      <c r="X20" s="57">
        <f t="shared" si="4"/>
        <v>0.98433462408446482</v>
      </c>
    </row>
    <row r="21" spans="1:24" ht="25.5" customHeight="1" thickBot="1" x14ac:dyDescent="0.25">
      <c r="A21" s="50" t="str">
        <f>+'[1]Access-Abr'!A21</f>
        <v>12104</v>
      </c>
      <c r="B21" s="51" t="str">
        <f>+'[1]Access-Abr'!B21</f>
        <v>TRIBUNAL REGIONAL FEDERAL DA 3A. REGIAO</v>
      </c>
      <c r="C21" s="50" t="str">
        <f>CONCATENATE('[1]Access-Abr'!C21,".",'[1]Access-Abr'!D21)</f>
        <v>28.846</v>
      </c>
      <c r="D21" s="50" t="str">
        <f>CONCATENATE('[1]Access-Abr'!E21,".",'[1]Access-Abr'!G21)</f>
        <v>0909.0536</v>
      </c>
      <c r="E21" s="51" t="str">
        <f>+'[1]Access-Abr'!F21</f>
        <v>OPERACOES ESPECIAIS: OUTROS ENCARGOS ESPECIAIS</v>
      </c>
      <c r="F21" s="51" t="str">
        <f>+'[1]Access-Abr'!H21</f>
        <v>BENEFICIOS E PENSOES INDENIZATORIAS DECORRENTES DE LEGISLACA</v>
      </c>
      <c r="G21" s="50" t="str">
        <f>IF('[1]Access-Abr'!I21="1","F","S")</f>
        <v>S</v>
      </c>
      <c r="H21" s="50" t="str">
        <f>+'[1]Access-Abr'!J21</f>
        <v>0151</v>
      </c>
      <c r="I21" s="51" t="str">
        <f>+'[1]Access-Abr'!K21</f>
        <v>RECURSOS LIVRES DA SEGURIDADE SOCIAL</v>
      </c>
      <c r="J21" s="50" t="str">
        <f>+'[1]Access-Abr'!L21</f>
        <v>3</v>
      </c>
      <c r="K21" s="53"/>
      <c r="L21" s="53"/>
      <c r="M21" s="53"/>
      <c r="N21" s="53">
        <f t="shared" si="0"/>
        <v>0</v>
      </c>
      <c r="O21" s="53"/>
      <c r="P21" s="55">
        <f>'[1]Access-Abr'!M21</f>
        <v>25000</v>
      </c>
      <c r="Q21" s="55"/>
      <c r="R21" s="55">
        <f t="shared" si="1"/>
        <v>25000</v>
      </c>
      <c r="S21" s="56">
        <f>'[1]Access-Abr'!N21</f>
        <v>25000</v>
      </c>
      <c r="T21" s="57">
        <f t="shared" si="2"/>
        <v>1</v>
      </c>
      <c r="U21" s="55">
        <f>'[1]Access-Abr'!O21</f>
        <v>6975.12</v>
      </c>
      <c r="V21" s="57">
        <f t="shared" si="3"/>
        <v>0.2790048</v>
      </c>
      <c r="W21" s="55">
        <f>'[1]Access-Abr'!P21</f>
        <v>6975.12</v>
      </c>
      <c r="X21" s="57">
        <f t="shared" si="4"/>
        <v>0.2790048</v>
      </c>
    </row>
    <row r="22" spans="1:24" ht="25.5" customHeight="1" thickBot="1" x14ac:dyDescent="0.25">
      <c r="A22" s="15" t="s">
        <v>48</v>
      </c>
      <c r="B22" s="58"/>
      <c r="C22" s="58"/>
      <c r="D22" s="58"/>
      <c r="E22" s="58"/>
      <c r="F22" s="58"/>
      <c r="G22" s="58"/>
      <c r="H22" s="58"/>
      <c r="I22" s="58"/>
      <c r="J22" s="16"/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60">
        <f>SUM(P10:P21)</f>
        <v>275855553.81999999</v>
      </c>
      <c r="Q22" s="60">
        <f>SUM(Q10:Q21)</f>
        <v>0</v>
      </c>
      <c r="R22" s="60">
        <f>SUM(R10:R21)</f>
        <v>275855553.81999999</v>
      </c>
      <c r="S22" s="60">
        <f>SUM(S10:S21)</f>
        <v>267763009.88999999</v>
      </c>
      <c r="T22" s="61">
        <f t="shared" si="2"/>
        <v>0.97066383540974299</v>
      </c>
      <c r="U22" s="60">
        <f>SUM(U10:U21)</f>
        <v>240300117.68000001</v>
      </c>
      <c r="V22" s="61">
        <f t="shared" si="3"/>
        <v>0.87110849991006356</v>
      </c>
      <c r="W22" s="60">
        <f>SUM(W10:W21)</f>
        <v>236204890.69000003</v>
      </c>
      <c r="X22" s="61">
        <f t="shared" si="4"/>
        <v>0.85626295145802056</v>
      </c>
    </row>
    <row r="23" spans="1:24" ht="25.5" customHeight="1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ht="25.5" customHeight="1" x14ac:dyDescent="0.2">
      <c r="A24" s="2" t="s">
        <v>50</v>
      </c>
      <c r="B24" s="6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25.5" customHeight="1" x14ac:dyDescent="0.2">
      <c r="N25" t="s">
        <v>51</v>
      </c>
      <c r="O25"/>
      <c r="P25" s="65">
        <f>SUM(P10:P21)</f>
        <v>275855553.81999999</v>
      </c>
      <c r="Q25" s="65"/>
      <c r="R25" s="65">
        <f>SUM(R10:R21)</f>
        <v>275855553.81999999</v>
      </c>
      <c r="S25" s="65">
        <f>SUM(S10:S21)</f>
        <v>267763009.88999999</v>
      </c>
      <c r="T25" s="65"/>
      <c r="U25" s="65">
        <f>SUM(U10:U21)</f>
        <v>240300117.68000001</v>
      </c>
      <c r="V25" s="65"/>
      <c r="W25" s="65">
        <f>SUM(W10:W21)</f>
        <v>236204890.69000003</v>
      </c>
    </row>
    <row r="26" spans="1:24" ht="25.5" customHeight="1" x14ac:dyDescent="0.2">
      <c r="N26" t="s">
        <v>52</v>
      </c>
      <c r="O26"/>
      <c r="P26" s="66">
        <f>'[1]Access-Abr'!M23</f>
        <v>275855553.81999999</v>
      </c>
      <c r="Q26" s="66"/>
      <c r="R26" s="66">
        <f>P26</f>
        <v>275855553.81999999</v>
      </c>
      <c r="S26" s="66">
        <f>'[1]Access-Abr'!N23</f>
        <v>267763009.88999999</v>
      </c>
      <c r="T26" s="66"/>
      <c r="U26" s="66">
        <f>'[1]Access-Abr'!O23</f>
        <v>240300117.68000001</v>
      </c>
      <c r="V26" s="66"/>
      <c r="W26" s="66">
        <f>'[1]Access-Abr'!P23</f>
        <v>236204890.69000003</v>
      </c>
    </row>
    <row r="27" spans="1:24" ht="25.5" customHeight="1" x14ac:dyDescent="0.2">
      <c r="N27" t="s">
        <v>53</v>
      </c>
      <c r="O27"/>
      <c r="P27" s="66">
        <f>P25-P26</f>
        <v>0</v>
      </c>
      <c r="Q27" s="66"/>
      <c r="R27" s="66">
        <f>+R25-R26</f>
        <v>0</v>
      </c>
      <c r="S27" s="66">
        <f>+S25-S26</f>
        <v>0</v>
      </c>
      <c r="T27" s="66"/>
      <c r="U27" s="66">
        <f>+U25-U26</f>
        <v>0</v>
      </c>
      <c r="V27" s="66"/>
      <c r="W27" s="66">
        <f>+W25-W26</f>
        <v>0</v>
      </c>
    </row>
    <row r="28" spans="1:24" ht="25.5" customHeight="1" x14ac:dyDescent="0.2">
      <c r="P28" s="67"/>
      <c r="U28" s="67"/>
      <c r="W28" s="67"/>
    </row>
    <row r="29" spans="1:24" ht="25.5" customHeight="1" x14ac:dyDescent="0.25">
      <c r="N29" s="64" t="s">
        <v>54</v>
      </c>
      <c r="P29" s="66">
        <f>275659875.77+202020</f>
        <v>275861895.76999998</v>
      </c>
      <c r="R29" s="66">
        <f>P29</f>
        <v>275861895.76999998</v>
      </c>
      <c r="S29" s="66">
        <f>267658308.77+111043.07</f>
        <v>267769351.84</v>
      </c>
      <c r="U29" s="69">
        <f>240288497.77+17961.86</f>
        <v>240306459.63000003</v>
      </c>
      <c r="W29" s="69">
        <f>236193270.78+17961.86</f>
        <v>236211232.64000002</v>
      </c>
    </row>
    <row r="30" spans="1:24" ht="25.5" customHeight="1" x14ac:dyDescent="0.2">
      <c r="N30" t="s">
        <v>53</v>
      </c>
      <c r="P30" s="70">
        <f>+P25-P29</f>
        <v>-6341.9499999880791</v>
      </c>
      <c r="Q30" s="71"/>
      <c r="R30" s="70">
        <f>+R25-R29</f>
        <v>-6341.9499999880791</v>
      </c>
      <c r="S30" s="70">
        <f>+S25-S29</f>
        <v>-6341.9500000178814</v>
      </c>
      <c r="T30" s="71"/>
      <c r="U30" s="70">
        <f>+U25-U29</f>
        <v>-6341.9500000178814</v>
      </c>
      <c r="V30" s="71"/>
      <c r="W30" s="70">
        <f>+W25-W29</f>
        <v>-6341.9499999880791</v>
      </c>
    </row>
    <row r="31" spans="1:24" ht="25.5" customHeight="1" x14ac:dyDescent="0.2">
      <c r="P31" s="72" t="s">
        <v>55</v>
      </c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2021-05-13T21:39:47Z</dcterms:created>
  <dcterms:modified xsi:type="dcterms:W3CDTF">2021-05-13T21:40:06Z</dcterms:modified>
</cp:coreProperties>
</file>