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I\090029\"/>
    </mc:Choice>
  </mc:AlternateContent>
  <bookViews>
    <workbookView xWindow="0" yWindow="0" windowWidth="28800" windowHeight="11775"/>
  </bookViews>
  <sheets>
    <sheet name="Dez" sheetId="1" r:id="rId1"/>
  </sheets>
  <externalReferences>
    <externalReference r:id="rId2"/>
  </externalReferences>
  <definedNames>
    <definedName name="_xlnm.Print_Area" localSheetId="0">Dez!$A$1:$X$36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" l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R28" i="1" s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R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R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R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R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R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R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R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R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R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R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R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Q10" i="1"/>
  <c r="Q34" i="1" s="1"/>
  <c r="P10" i="1"/>
  <c r="P34" i="1" s="1"/>
  <c r="N10" i="1"/>
  <c r="J10" i="1"/>
  <c r="I10" i="1"/>
  <c r="H10" i="1"/>
  <c r="G10" i="1"/>
  <c r="F10" i="1"/>
  <c r="E10" i="1"/>
  <c r="D10" i="1"/>
  <c r="C10" i="1"/>
  <c r="B10" i="1"/>
  <c r="A10" i="1"/>
  <c r="R29" i="1" l="1"/>
  <c r="R30" i="1"/>
  <c r="R31" i="1"/>
  <c r="R32" i="1"/>
  <c r="X32" i="1" s="1"/>
  <c r="R33" i="1"/>
  <c r="X11" i="1"/>
  <c r="T11" i="1"/>
  <c r="V11" i="1"/>
  <c r="X12" i="1"/>
  <c r="T12" i="1"/>
  <c r="V12" i="1"/>
  <c r="X13" i="1"/>
  <c r="T13" i="1"/>
  <c r="V13" i="1"/>
  <c r="X14" i="1"/>
  <c r="T14" i="1"/>
  <c r="V14" i="1"/>
  <c r="X15" i="1"/>
  <c r="T15" i="1"/>
  <c r="V15" i="1"/>
  <c r="X16" i="1"/>
  <c r="T16" i="1"/>
  <c r="V16" i="1"/>
  <c r="X17" i="1"/>
  <c r="T17" i="1"/>
  <c r="V17" i="1"/>
  <c r="X18" i="1"/>
  <c r="T18" i="1"/>
  <c r="V18" i="1"/>
  <c r="X19" i="1"/>
  <c r="T19" i="1"/>
  <c r="V19" i="1"/>
  <c r="X20" i="1"/>
  <c r="T20" i="1"/>
  <c r="V20" i="1"/>
  <c r="X21" i="1"/>
  <c r="T21" i="1"/>
  <c r="V21" i="1"/>
  <c r="X22" i="1"/>
  <c r="T22" i="1"/>
  <c r="V22" i="1"/>
  <c r="X23" i="1"/>
  <c r="T23" i="1"/>
  <c r="V23" i="1"/>
  <c r="X24" i="1"/>
  <c r="T24" i="1"/>
  <c r="V24" i="1"/>
  <c r="X25" i="1"/>
  <c r="T25" i="1"/>
  <c r="V25" i="1"/>
  <c r="X26" i="1"/>
  <c r="T26" i="1"/>
  <c r="V26" i="1"/>
  <c r="X27" i="1"/>
  <c r="T27" i="1"/>
  <c r="V27" i="1"/>
  <c r="X28" i="1"/>
  <c r="T28" i="1"/>
  <c r="V28" i="1"/>
  <c r="X29" i="1"/>
  <c r="T29" i="1"/>
  <c r="V29" i="1"/>
  <c r="X30" i="1"/>
  <c r="T30" i="1"/>
  <c r="V30" i="1"/>
  <c r="X31" i="1"/>
  <c r="T31" i="1"/>
  <c r="V31" i="1"/>
  <c r="X33" i="1"/>
  <c r="T33" i="1"/>
  <c r="V33" i="1"/>
  <c r="R10" i="1"/>
  <c r="S34" i="1"/>
  <c r="V32" i="1" l="1"/>
  <c r="T32" i="1"/>
  <c r="X10" i="1"/>
  <c r="T10" i="1"/>
  <c r="R34" i="1"/>
  <c r="V10" i="1"/>
  <c r="V34" i="1" l="1"/>
  <c r="X34" i="1"/>
  <c r="T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<sst xmlns="http://schemas.openxmlformats.org/spreadsheetml/2006/main" count="55" uniqueCount="51">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</sst>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left" vertical="center" wrapText="1"/>
    </xf>
    <xf numFmtId="0" fontId="3" fillId="0" borderId="22" xfId="2" applyNumberFormat="1" applyFont="1" applyFill="1" applyBorder="1" applyAlignment="1">
      <alignment horizontal="left"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166" fontId="3" fillId="0" borderId="21" xfId="4" applyNumberFormat="1" applyFont="1" applyBorder="1" applyAlignment="1">
      <alignment horizontal="right" vertical="center"/>
    </xf>
    <xf numFmtId="164" fontId="3" fillId="0" borderId="21" xfId="3" applyNumberFormat="1" applyFont="1" applyBorder="1" applyAlignment="1">
      <alignment horizontal="right" vertical="center"/>
    </xf>
    <xf numFmtId="166" fontId="3" fillId="2" borderId="21" xfId="4" applyNumberFormat="1" applyFont="1" applyFill="1" applyBorder="1" applyAlignment="1">
      <alignment horizontal="right" vertical="center"/>
    </xf>
    <xf numFmtId="0" fontId="5" fillId="0" borderId="23" xfId="2" applyFont="1" applyFill="1" applyBorder="1" applyAlignment="1">
      <alignment horizontal="center" vertical="center" wrapText="1"/>
    </xf>
    <xf numFmtId="166" fontId="5" fillId="0" borderId="24" xfId="4" applyNumberFormat="1" applyFont="1" applyFill="1" applyBorder="1" applyAlignment="1">
      <alignment horizontal="center" vertical="center" wrapText="1"/>
    </xf>
    <xf numFmtId="166" fontId="3" fillId="0" borderId="24" xfId="4" applyNumberFormat="1" applyFont="1" applyFill="1" applyBorder="1" applyAlignment="1">
      <alignment horizontal="right" vertical="center" wrapText="1"/>
    </xf>
    <xf numFmtId="164" fontId="3" fillId="0" borderId="24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  <xf numFmtId="4" fontId="6" fillId="0" borderId="0" xfId="0" applyNumberFormat="1" applyFont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  <cell r="O9">
            <v>536.83000000000004</v>
          </cell>
          <cell r="P9">
            <v>536.83000000000004</v>
          </cell>
          <cell r="Q9">
            <v>536.82000000000005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24955109</v>
          </cell>
          <cell r="O10">
            <v>24943512.629999999</v>
          </cell>
          <cell r="P10">
            <v>19359389.609999999</v>
          </cell>
          <cell r="Q10">
            <v>19359389.609999999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42473535.030000001</v>
          </cell>
          <cell r="N11">
            <v>32126.83</v>
          </cell>
          <cell r="O11">
            <v>41369233.689999998</v>
          </cell>
          <cell r="P11">
            <v>35935304.369999997</v>
          </cell>
          <cell r="Q11">
            <v>35814768.939999998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4</v>
          </cell>
          <cell r="M12">
            <v>628988</v>
          </cell>
          <cell r="O12">
            <v>551138.48</v>
          </cell>
          <cell r="P12">
            <v>199500</v>
          </cell>
          <cell r="Q12">
            <v>18852.75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8644689</v>
          </cell>
          <cell r="O13">
            <v>8201910</v>
          </cell>
          <cell r="P13">
            <v>8004020.1399999997</v>
          </cell>
          <cell r="Q13">
            <v>7882171.5499999998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439875288.64999998</v>
          </cell>
          <cell r="O14">
            <v>439875288.64999998</v>
          </cell>
          <cell r="P14">
            <v>427506768.91000003</v>
          </cell>
          <cell r="Q14">
            <v>419664640.98000002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50000</v>
          </cell>
          <cell r="O15">
            <v>49472.14</v>
          </cell>
          <cell r="P15">
            <v>49472.14</v>
          </cell>
          <cell r="Q15">
            <v>49472.14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6235000</v>
          </cell>
          <cell r="O16">
            <v>6192033.2599999998</v>
          </cell>
          <cell r="P16">
            <v>814152.72</v>
          </cell>
          <cell r="Q16">
            <v>803003.16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  <cell r="O17">
            <v>899080</v>
          </cell>
          <cell r="P17">
            <v>899080</v>
          </cell>
          <cell r="Q17">
            <v>899080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O18">
            <v>697650.11</v>
          </cell>
          <cell r="P18">
            <v>697650.11</v>
          </cell>
          <cell r="Q18">
            <v>697650.11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8584950</v>
          </cell>
          <cell r="O19">
            <v>8584950</v>
          </cell>
          <cell r="P19">
            <v>2318782.56</v>
          </cell>
          <cell r="Q19">
            <v>2318782.56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0188</v>
          </cell>
          <cell r="K22" t="str">
            <v>RECURSOS FINANCEIROS DE LIVRE APLICACAO</v>
          </cell>
          <cell r="L22" t="str">
            <v>4</v>
          </cell>
          <cell r="M22">
            <v>20000</v>
          </cell>
          <cell r="O22">
            <v>8943.2000000000007</v>
          </cell>
          <cell r="P22">
            <v>8943.2000000000007</v>
          </cell>
          <cell r="Q22">
            <v>8943.2000000000007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0188</v>
          </cell>
          <cell r="K23" t="str">
            <v>RECURSOS FINANCEIROS DE LIVRE APLICACAO</v>
          </cell>
          <cell r="L23" t="str">
            <v>3</v>
          </cell>
          <cell r="M23">
            <v>17879302</v>
          </cell>
          <cell r="O23">
            <v>17716836.210000001</v>
          </cell>
          <cell r="P23">
            <v>17716836.210000001</v>
          </cell>
          <cell r="Q23">
            <v>17716836.210000001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3</v>
          </cell>
          <cell r="M24">
            <v>22318430.920000002</v>
          </cell>
          <cell r="O24">
            <v>21764919.359999999</v>
          </cell>
          <cell r="P24">
            <v>21764919.359999999</v>
          </cell>
          <cell r="Q24">
            <v>21764919.359999999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0033</v>
          </cell>
          <cell r="F25" t="str">
            <v>PROGRAMA DE GESTAO E MANUTENCAO DO PODER JUDICIARIO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88120353.700000003</v>
          </cell>
          <cell r="O25">
            <v>88120353.700000003</v>
          </cell>
          <cell r="P25">
            <v>86260249.260000005</v>
          </cell>
          <cell r="Q25">
            <v>86260249.260000005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22232197.879999999</v>
          </cell>
          <cell r="O26">
            <v>22232197.879999999</v>
          </cell>
          <cell r="P26">
            <v>15617537.310000001</v>
          </cell>
          <cell r="Q26">
            <v>10053690.289999999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0156</v>
          </cell>
          <cell r="K27" t="str">
            <v>CONTRIB.DO SERV.PARA O PLANO SEG.SOC.SERV.PUB</v>
          </cell>
          <cell r="L27" t="str">
            <v>1</v>
          </cell>
          <cell r="M27">
            <v>62559150</v>
          </cell>
          <cell r="O27">
            <v>62559150</v>
          </cell>
          <cell r="P27">
            <v>62559150</v>
          </cell>
          <cell r="Q27">
            <v>62559150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09</v>
          </cell>
          <cell r="D28" t="str">
            <v>272</v>
          </cell>
          <cell r="E28" t="str">
            <v>0033</v>
          </cell>
          <cell r="F28" t="str">
            <v>PROGRAMA DE GESTAO E MANUTENCAO DO PODER JUDICIARIO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0169</v>
          </cell>
          <cell r="K28" t="str">
            <v>CONTR.PATRONAL PARA O PLANO SEG.SOC.SERV.PUB.</v>
          </cell>
          <cell r="L28" t="str">
            <v>1</v>
          </cell>
          <cell r="M28">
            <v>91630564.650000006</v>
          </cell>
          <cell r="O28">
            <v>91630564.650000006</v>
          </cell>
          <cell r="P28">
            <v>91630564.650000006</v>
          </cell>
          <cell r="Q28">
            <v>91630456.450000003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00S6</v>
          </cell>
          <cell r="H29" t="str">
            <v>BENEFICIO ESPECIAL E DEMAIS COMPLEMENTACOES DE APOSENTADORIA</v>
          </cell>
          <cell r="I29" t="str">
            <v>2</v>
          </cell>
          <cell r="J29" t="str">
            <v>0100</v>
          </cell>
          <cell r="K29" t="str">
            <v>RECURSOS PRIMARIOS DE LIVRE APLICACAO</v>
          </cell>
          <cell r="L29" t="str">
            <v>1</v>
          </cell>
          <cell r="M29">
            <v>74967.740000000005</v>
          </cell>
          <cell r="O29">
            <v>74967.740000000005</v>
          </cell>
          <cell r="P29">
            <v>74967.740000000005</v>
          </cell>
          <cell r="Q29">
            <v>74967.740000000005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00S6</v>
          </cell>
          <cell r="H30" t="str">
            <v>BENEFICIO ESPECIAL E DEMAIS COMPLEMENTACOES DE APOSENTADORIA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1</v>
          </cell>
          <cell r="M30">
            <v>10000</v>
          </cell>
          <cell r="O30">
            <v>10000</v>
          </cell>
          <cell r="P30">
            <v>10000</v>
          </cell>
          <cell r="Q30">
            <v>10000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28</v>
          </cell>
          <cell r="D31" t="str">
            <v>846</v>
          </cell>
          <cell r="E31" t="str">
            <v>0909</v>
          </cell>
          <cell r="F31" t="str">
            <v>OPERACOES ESPECIAIS: OUTROS ENCARGOS ESPECIAIS</v>
          </cell>
          <cell r="G31" t="str">
            <v>0536</v>
          </cell>
          <cell r="H31" t="str">
            <v>BENEFICIOS E PENSOES INDENIZATORIAS DECORRENTES DE LEGISLACA</v>
          </cell>
          <cell r="I31" t="str">
            <v>2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700</v>
          </cell>
          <cell r="O31">
            <v>541.33000000000004</v>
          </cell>
          <cell r="P31">
            <v>541.33000000000004</v>
          </cell>
          <cell r="Q31">
            <v>541.33000000000004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28</v>
          </cell>
          <cell r="D32" t="str">
            <v>846</v>
          </cell>
          <cell r="E32" t="str">
            <v>0909</v>
          </cell>
          <cell r="F32" t="str">
            <v>OPERACOES ESPECIAIS: OUTROS ENCARGOS ESPECIAIS</v>
          </cell>
          <cell r="G32" t="str">
            <v>0536</v>
          </cell>
          <cell r="H32" t="str">
            <v>BENEFICIOS E PENSOES INDENIZATORIAS DECORRENTES DE LEGISLACA</v>
          </cell>
          <cell r="I32" t="str">
            <v>2</v>
          </cell>
          <cell r="J32" t="str">
            <v>0151</v>
          </cell>
          <cell r="K32" t="str">
            <v>RECURSOS LIVRES DA SEGURIDADE SOCIAL</v>
          </cell>
          <cell r="L32" t="str">
            <v>3</v>
          </cell>
          <cell r="M32">
            <v>24000</v>
          </cell>
          <cell r="O32">
            <v>24000</v>
          </cell>
          <cell r="P32">
            <v>24000</v>
          </cell>
          <cell r="Q32">
            <v>24000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85" zoomScaleNormal="70" zoomScaleSheetLayoutView="85" workbookViewId="0"/>
  </sheetViews>
  <sheetFormatPr defaultColWidth="9.140625" defaultRowHeight="25.5" customHeight="1" x14ac:dyDescent="0.2"/>
  <cols>
    <col min="1" max="1" width="14.85546875" style="51" customWidth="1"/>
    <col min="2" max="2" width="39" style="51" customWidth="1"/>
    <col min="3" max="3" width="11.85546875" style="51" customWidth="1"/>
    <col min="4" max="4" width="19.28515625" style="51" customWidth="1"/>
    <col min="5" max="5" width="44.7109375" style="51" customWidth="1"/>
    <col min="6" max="6" width="61.5703125" style="51" customWidth="1"/>
    <col min="7" max="7" width="8.140625" style="52" customWidth="1"/>
    <col min="8" max="8" width="9.140625" style="52"/>
    <col min="9" max="9" width="36" style="52" customWidth="1"/>
    <col min="10" max="10" width="9.140625" style="52"/>
    <col min="11" max="11" width="13.28515625" style="52" customWidth="1"/>
    <col min="12" max="12" width="12" style="52" customWidth="1"/>
    <col min="13" max="13" width="13.85546875" style="52" customWidth="1"/>
    <col min="14" max="14" width="11.140625" style="52" customWidth="1"/>
    <col min="15" max="15" width="15.85546875" style="52" customWidth="1"/>
    <col min="16" max="16" width="18.140625" style="53" customWidth="1"/>
    <col min="17" max="17" width="11" style="52" customWidth="1"/>
    <col min="18" max="18" width="18.7109375" style="53" customWidth="1"/>
    <col min="19" max="19" width="18.85546875" style="52" customWidth="1"/>
    <col min="20" max="20" width="9.28515625" style="53" bestFit="1" customWidth="1"/>
    <col min="21" max="21" width="15" style="5" bestFit="1" customWidth="1"/>
    <col min="22" max="22" width="9.28515625" style="5" bestFit="1" customWidth="1"/>
    <col min="23" max="23" width="17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44896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+'[1]Access-Dez'!A9</f>
        <v>12104</v>
      </c>
      <c r="B10" s="39" t="str">
        <f>+'[1]Access-Dez'!B9</f>
        <v>TRIBUNAL REGIONAL FEDERAL DA 3A. REGIAO</v>
      </c>
      <c r="C10" s="38" t="str">
        <f>CONCATENATE('[1]Access-Dez'!C9,".",'[1]Access-Dez'!D9)</f>
        <v>02.061</v>
      </c>
      <c r="D10" s="38" t="str">
        <f>CONCATENATE('[1]Access-Dez'!E9,".",'[1]Access-Dez'!G9)</f>
        <v>0033.4224</v>
      </c>
      <c r="E10" s="39" t="str">
        <f>+'[1]Access-Dez'!F9</f>
        <v>PROGRAMA DE GESTAO E MANUTENCAO DO PODER JUDICIARIO</v>
      </c>
      <c r="F10" s="40" t="str">
        <f>+'[1]Access-Dez'!H9</f>
        <v>ASSISTENCIA JURIDICA A PESSOAS CARENTES</v>
      </c>
      <c r="G10" s="38" t="str">
        <f>IF('[1]Access-Dez'!I9="1","F","S")</f>
        <v>F</v>
      </c>
      <c r="H10" s="38" t="str">
        <f>+'[1]Access-Dez'!J9</f>
        <v>0100</v>
      </c>
      <c r="I10" s="39" t="str">
        <f>+'[1]Access-Dez'!K9</f>
        <v>RECURSOS PRIMARIOS DE LIVRE APLICACAO</v>
      </c>
      <c r="J10" s="38" t="str">
        <f>+'[1]Access-Dez'!L9</f>
        <v>3</v>
      </c>
      <c r="K10" s="41"/>
      <c r="L10" s="41"/>
      <c r="M10" s="41"/>
      <c r="N10" s="42">
        <f t="shared" ref="N10:N33" si="0">+K10+L10-M10</f>
        <v>0</v>
      </c>
      <c r="O10" s="41"/>
      <c r="P10" s="43">
        <f>'[1]Access-Dez'!M9</f>
        <v>5000</v>
      </c>
      <c r="Q10" s="43">
        <f>-'[1]Access-Dez'!N9</f>
        <v>0</v>
      </c>
      <c r="R10" s="43">
        <f>N10-O10+P10+Q10</f>
        <v>5000</v>
      </c>
      <c r="S10" s="43">
        <f>'[1]Access-Dez'!O9</f>
        <v>536.83000000000004</v>
      </c>
      <c r="T10" s="44">
        <f t="shared" ref="T10:T34" si="1">IF(R10&gt;0,S10/R10,0)</f>
        <v>0.107366</v>
      </c>
      <c r="U10" s="43">
        <f>'[1]Access-Dez'!P9</f>
        <v>536.83000000000004</v>
      </c>
      <c r="V10" s="44">
        <f t="shared" ref="V10:V34" si="2">IF(R10&gt;0,U10/R10,0)</f>
        <v>0.107366</v>
      </c>
      <c r="W10" s="43">
        <f>'[1]Access-Dez'!Q9</f>
        <v>536.82000000000005</v>
      </c>
      <c r="X10" s="44">
        <f t="shared" ref="X10:X34" si="3">IF(R10&gt;0,W10/R10,0)</f>
        <v>0.10736400000000001</v>
      </c>
    </row>
    <row r="11" spans="1:24" ht="25.5" customHeight="1" x14ac:dyDescent="0.2">
      <c r="A11" s="38" t="str">
        <f>+'[1]Access-Dez'!A10</f>
        <v>12104</v>
      </c>
      <c r="B11" s="39" t="str">
        <f>+'[1]Access-Dez'!B10</f>
        <v>TRIBUNAL REGIONAL FEDERAL DA 3A. REGIAO</v>
      </c>
      <c r="C11" s="38" t="str">
        <f>CONCATENATE('[1]Access-Dez'!C10,".",'[1]Access-Dez'!D10)</f>
        <v>02.061</v>
      </c>
      <c r="D11" s="38" t="str">
        <f>CONCATENATE('[1]Access-Dez'!E10,".",'[1]Access-Dez'!G10)</f>
        <v>0033.4257</v>
      </c>
      <c r="E11" s="39" t="str">
        <f>+'[1]Access-Dez'!F10</f>
        <v>PROGRAMA DE GESTAO E MANUTENCAO DO PODER JUDICIARIO</v>
      </c>
      <c r="F11" s="39" t="str">
        <f>+'[1]Access-Dez'!H10</f>
        <v>JULGAMENTO DE CAUSAS NA JUSTICA FEDERAL</v>
      </c>
      <c r="G11" s="38" t="str">
        <f>IF('[1]Access-Dez'!I10="1","F","S")</f>
        <v>F</v>
      </c>
      <c r="H11" s="38" t="str">
        <f>+'[1]Access-Dez'!J10</f>
        <v>0100</v>
      </c>
      <c r="I11" s="39" t="str">
        <f>+'[1]Access-Dez'!K10</f>
        <v>RECURSOS PRIMARIOS DE LIVRE APLICACAO</v>
      </c>
      <c r="J11" s="38" t="str">
        <f>+'[1]Access-Dez'!L10</f>
        <v>4</v>
      </c>
      <c r="K11" s="43"/>
      <c r="L11" s="43"/>
      <c r="M11" s="43"/>
      <c r="N11" s="41">
        <f t="shared" si="0"/>
        <v>0</v>
      </c>
      <c r="O11" s="43"/>
      <c r="P11" s="43">
        <f>'[1]Access-Dez'!M10</f>
        <v>24955109</v>
      </c>
      <c r="Q11" s="43">
        <f>-'[1]Access-Dez'!N10</f>
        <v>0</v>
      </c>
      <c r="R11" s="43">
        <f t="shared" ref="R11:R33" si="4">N11-O11+P11+Q11</f>
        <v>24955109</v>
      </c>
      <c r="S11" s="45">
        <f>'[1]Access-Dez'!O10</f>
        <v>24943512.629999999</v>
      </c>
      <c r="T11" s="44">
        <f t="shared" si="1"/>
        <v>0.99953531078545876</v>
      </c>
      <c r="U11" s="43">
        <f>'[1]Access-Dez'!P10</f>
        <v>19359389.609999999</v>
      </c>
      <c r="V11" s="44">
        <f t="shared" si="2"/>
        <v>0.77576858550287231</v>
      </c>
      <c r="W11" s="43">
        <f>'[1]Access-Dez'!Q10</f>
        <v>19359389.609999999</v>
      </c>
      <c r="X11" s="44">
        <f t="shared" si="3"/>
        <v>0.77576858550287231</v>
      </c>
    </row>
    <row r="12" spans="1:24" ht="25.5" customHeight="1" x14ac:dyDescent="0.2">
      <c r="A12" s="38" t="str">
        <f>+'[1]Access-Dez'!A11</f>
        <v>12104</v>
      </c>
      <c r="B12" s="39" t="str">
        <f>+'[1]Access-Dez'!B11</f>
        <v>TRIBUNAL REGIONAL FEDERAL DA 3A. REGIAO</v>
      </c>
      <c r="C12" s="38" t="str">
        <f>CONCATENATE('[1]Access-Dez'!C11,".",'[1]Access-Dez'!D11)</f>
        <v>02.061</v>
      </c>
      <c r="D12" s="38" t="str">
        <f>CONCATENATE('[1]Access-Dez'!E11,".",'[1]Access-Dez'!G11)</f>
        <v>0033.4257</v>
      </c>
      <c r="E12" s="39" t="str">
        <f>+'[1]Access-Dez'!F11</f>
        <v>PROGRAMA DE GESTAO E MANUTENCAO DO PODER JUDICIARIO</v>
      </c>
      <c r="F12" s="39" t="str">
        <f>+'[1]Access-Dez'!H11</f>
        <v>JULGAMENTO DE CAUSAS NA JUSTICA FEDERAL</v>
      </c>
      <c r="G12" s="38" t="str">
        <f>IF('[1]Access-Dez'!I11="1","F","S")</f>
        <v>F</v>
      </c>
      <c r="H12" s="38" t="str">
        <f>+'[1]Access-Dez'!J11</f>
        <v>0100</v>
      </c>
      <c r="I12" s="39" t="str">
        <f>+'[1]Access-Dez'!K11</f>
        <v>RECURSOS PRIMARIOS DE LIVRE APLICACAO</v>
      </c>
      <c r="J12" s="38" t="str">
        <f>+'[1]Access-Dez'!L11</f>
        <v>3</v>
      </c>
      <c r="K12" s="43"/>
      <c r="L12" s="43"/>
      <c r="M12" s="43"/>
      <c r="N12" s="41">
        <f t="shared" si="0"/>
        <v>0</v>
      </c>
      <c r="O12" s="43"/>
      <c r="P12" s="43">
        <f>'[1]Access-Dez'!M11</f>
        <v>42473535.030000001</v>
      </c>
      <c r="Q12" s="43">
        <f>-'[1]Access-Dez'!N11</f>
        <v>-32126.83</v>
      </c>
      <c r="R12" s="43">
        <f t="shared" si="4"/>
        <v>42441408.200000003</v>
      </c>
      <c r="S12" s="45">
        <f>'[1]Access-Dez'!O11</f>
        <v>41369233.689999998</v>
      </c>
      <c r="T12" s="44">
        <f t="shared" si="1"/>
        <v>0.9747375368661777</v>
      </c>
      <c r="U12" s="43">
        <f>'[1]Access-Dez'!P11</f>
        <v>35935304.369999997</v>
      </c>
      <c r="V12" s="44">
        <f t="shared" si="2"/>
        <v>0.84670386525958852</v>
      </c>
      <c r="W12" s="43">
        <f>'[1]Access-Dez'!Q11</f>
        <v>35814768.939999998</v>
      </c>
      <c r="X12" s="44">
        <f t="shared" si="3"/>
        <v>0.8438638221245448</v>
      </c>
    </row>
    <row r="13" spans="1:24" ht="25.5" customHeight="1" x14ac:dyDescent="0.2">
      <c r="A13" s="38" t="str">
        <f>+'[1]Access-Dez'!A12</f>
        <v>12104</v>
      </c>
      <c r="B13" s="39" t="str">
        <f>+'[1]Access-Dez'!B12</f>
        <v>TRIBUNAL REGIONAL FEDERAL DA 3A. REGIAO</v>
      </c>
      <c r="C13" s="38" t="str">
        <f>CONCATENATE('[1]Access-Dez'!C12,".",'[1]Access-Dez'!D12)</f>
        <v>02.061</v>
      </c>
      <c r="D13" s="38" t="str">
        <f>CONCATENATE('[1]Access-Dez'!E12,".",'[1]Access-Dez'!G12)</f>
        <v>0033.4257</v>
      </c>
      <c r="E13" s="39" t="str">
        <f>+'[1]Access-Dez'!F12</f>
        <v>PROGRAMA DE GESTAO E MANUTENCAO DO PODER JUDICIARIO</v>
      </c>
      <c r="F13" s="39" t="str">
        <f>+'[1]Access-Dez'!H12</f>
        <v>JULGAMENTO DE CAUSAS NA JUSTICA FEDERAL</v>
      </c>
      <c r="G13" s="38" t="str">
        <f>IF('[1]Access-Dez'!I12="1","F","S")</f>
        <v>F</v>
      </c>
      <c r="H13" s="38" t="str">
        <f>+'[1]Access-Dez'!J12</f>
        <v>0127</v>
      </c>
      <c r="I13" s="39" t="str">
        <f>+'[1]Access-Dez'!K12</f>
        <v>CUSTAS JUDICIAIS</v>
      </c>
      <c r="J13" s="38" t="str">
        <f>+'[1]Access-Dez'!L12</f>
        <v>4</v>
      </c>
      <c r="K13" s="43"/>
      <c r="L13" s="43"/>
      <c r="M13" s="43"/>
      <c r="N13" s="41">
        <f t="shared" si="0"/>
        <v>0</v>
      </c>
      <c r="O13" s="43"/>
      <c r="P13" s="43">
        <f>'[1]Access-Dez'!M12</f>
        <v>628988</v>
      </c>
      <c r="Q13" s="43">
        <f>-'[1]Access-Dez'!N12</f>
        <v>0</v>
      </c>
      <c r="R13" s="43">
        <f t="shared" si="4"/>
        <v>628988</v>
      </c>
      <c r="S13" s="45">
        <f>'[1]Access-Dez'!O12</f>
        <v>551138.48</v>
      </c>
      <c r="T13" s="44">
        <f t="shared" si="1"/>
        <v>0.87623051632145599</v>
      </c>
      <c r="U13" s="43">
        <f>'[1]Access-Dez'!P12</f>
        <v>199500</v>
      </c>
      <c r="V13" s="44">
        <f t="shared" si="2"/>
        <v>0.31717616234331975</v>
      </c>
      <c r="W13" s="43">
        <f>'[1]Access-Dez'!Q12</f>
        <v>18852.75</v>
      </c>
      <c r="X13" s="44">
        <f t="shared" si="3"/>
        <v>2.9973147341443716E-2</v>
      </c>
    </row>
    <row r="14" spans="1:24" ht="25.5" customHeight="1" x14ac:dyDescent="0.2">
      <c r="A14" s="38" t="str">
        <f>+'[1]Access-Dez'!A13</f>
        <v>12104</v>
      </c>
      <c r="B14" s="39" t="str">
        <f>+'[1]Access-Dez'!B13</f>
        <v>TRIBUNAL REGIONAL FEDERAL DA 3A. REGIAO</v>
      </c>
      <c r="C14" s="38" t="str">
        <f>CONCATENATE('[1]Access-Dez'!C13,".",'[1]Access-Dez'!D13)</f>
        <v>02.061</v>
      </c>
      <c r="D14" s="38" t="str">
        <f>CONCATENATE('[1]Access-Dez'!E13,".",'[1]Access-Dez'!G13)</f>
        <v>0033.4257</v>
      </c>
      <c r="E14" s="39" t="str">
        <f>+'[1]Access-Dez'!F13</f>
        <v>PROGRAMA DE GESTAO E MANUTENCAO DO PODER JUDICIARIO</v>
      </c>
      <c r="F14" s="39" t="str">
        <f>+'[1]Access-Dez'!H13</f>
        <v>JULGAMENTO DE CAUSAS NA JUSTICA FEDERAL</v>
      </c>
      <c r="G14" s="38" t="str">
        <f>IF('[1]Access-Dez'!I13="1","F","S")</f>
        <v>F</v>
      </c>
      <c r="H14" s="38" t="str">
        <f>+'[1]Access-Dez'!J13</f>
        <v>0127</v>
      </c>
      <c r="I14" s="39" t="str">
        <f>+'[1]Access-Dez'!K13</f>
        <v>CUSTAS JUDICIAIS</v>
      </c>
      <c r="J14" s="38" t="str">
        <f>+'[1]Access-Dez'!L13</f>
        <v>3</v>
      </c>
      <c r="K14" s="41"/>
      <c r="L14" s="41"/>
      <c r="M14" s="41"/>
      <c r="N14" s="41">
        <f t="shared" si="0"/>
        <v>0</v>
      </c>
      <c r="O14" s="41"/>
      <c r="P14" s="43">
        <f>'[1]Access-Dez'!M13</f>
        <v>8644689</v>
      </c>
      <c r="Q14" s="43">
        <f>-'[1]Access-Dez'!N13</f>
        <v>0</v>
      </c>
      <c r="R14" s="43">
        <f t="shared" si="4"/>
        <v>8644689</v>
      </c>
      <c r="S14" s="45">
        <f>'[1]Access-Dez'!O13</f>
        <v>8201910</v>
      </c>
      <c r="T14" s="44">
        <f t="shared" si="1"/>
        <v>0.94878022795267702</v>
      </c>
      <c r="U14" s="43">
        <f>'[1]Access-Dez'!P13</f>
        <v>8004020.1399999997</v>
      </c>
      <c r="V14" s="44">
        <f t="shared" si="2"/>
        <v>0.92588873237660718</v>
      </c>
      <c r="W14" s="43">
        <f>'[1]Access-Dez'!Q13</f>
        <v>7882171.5499999998</v>
      </c>
      <c r="X14" s="44">
        <f t="shared" si="3"/>
        <v>0.91179353589238432</v>
      </c>
    </row>
    <row r="15" spans="1:24" ht="25.5" customHeight="1" x14ac:dyDescent="0.2">
      <c r="A15" s="38" t="str">
        <f>+'[1]Access-Dez'!A14</f>
        <v>12104</v>
      </c>
      <c r="B15" s="39" t="str">
        <f>+'[1]Access-Dez'!B14</f>
        <v>TRIBUNAL REGIONAL FEDERAL DA 3A. REGIAO</v>
      </c>
      <c r="C15" s="38" t="str">
        <f>CONCATENATE('[1]Access-Dez'!C14,".",'[1]Access-Dez'!D14)</f>
        <v>02.122</v>
      </c>
      <c r="D15" s="38" t="str">
        <f>CONCATENATE('[1]Access-Dez'!E14,".",'[1]Access-Dez'!G14)</f>
        <v>0033.20TP</v>
      </c>
      <c r="E15" s="39" t="str">
        <f>+'[1]Access-Dez'!F14</f>
        <v>PROGRAMA DE GESTAO E MANUTENCAO DO PODER JUDICIARIO</v>
      </c>
      <c r="F15" s="39" t="str">
        <f>+'[1]Access-Dez'!H14</f>
        <v>ATIVOS CIVIS DA UNIAO</v>
      </c>
      <c r="G15" s="38" t="str">
        <f>IF('[1]Access-Dez'!I14="1","F","S")</f>
        <v>F</v>
      </c>
      <c r="H15" s="38" t="str">
        <f>+'[1]Access-Dez'!J14</f>
        <v>0100</v>
      </c>
      <c r="I15" s="39" t="str">
        <f>+'[1]Access-Dez'!K14</f>
        <v>RECURSOS PRIMARIOS DE LIVRE APLICACAO</v>
      </c>
      <c r="J15" s="38" t="str">
        <f>+'[1]Access-Dez'!L14</f>
        <v>1</v>
      </c>
      <c r="K15" s="43"/>
      <c r="L15" s="43"/>
      <c r="M15" s="43"/>
      <c r="N15" s="41">
        <f t="shared" si="0"/>
        <v>0</v>
      </c>
      <c r="O15" s="43"/>
      <c r="P15" s="43">
        <f>'[1]Access-Dez'!M14</f>
        <v>439875288.64999998</v>
      </c>
      <c r="Q15" s="43">
        <f>-'[1]Access-Dez'!N14</f>
        <v>0</v>
      </c>
      <c r="R15" s="43">
        <f t="shared" si="4"/>
        <v>439875288.64999998</v>
      </c>
      <c r="S15" s="45">
        <f>'[1]Access-Dez'!O14</f>
        <v>439875288.64999998</v>
      </c>
      <c r="T15" s="44">
        <f t="shared" si="1"/>
        <v>1</v>
      </c>
      <c r="U15" s="43">
        <f>'[1]Access-Dez'!P14</f>
        <v>427506768.91000003</v>
      </c>
      <c r="V15" s="44">
        <f t="shared" si="2"/>
        <v>0.97188175817295952</v>
      </c>
      <c r="W15" s="43">
        <f>'[1]Access-Dez'!Q14</f>
        <v>419664640.98000002</v>
      </c>
      <c r="X15" s="44">
        <f t="shared" si="3"/>
        <v>0.95405368705292015</v>
      </c>
    </row>
    <row r="16" spans="1:24" ht="25.5" customHeight="1" x14ac:dyDescent="0.2">
      <c r="A16" s="38" t="str">
        <f>+'[1]Access-Dez'!A15</f>
        <v>12104</v>
      </c>
      <c r="B16" s="39" t="str">
        <f>+'[1]Access-Dez'!B15</f>
        <v>TRIBUNAL REGIONAL FEDERAL DA 3A. REGIAO</v>
      </c>
      <c r="C16" s="38" t="str">
        <f>CONCATENATE('[1]Access-Dez'!C15,".",'[1]Access-Dez'!D15)</f>
        <v>02.122</v>
      </c>
      <c r="D16" s="38" t="str">
        <f>CONCATENATE('[1]Access-Dez'!E15,".",'[1]Access-Dez'!G15)</f>
        <v>0033.216H</v>
      </c>
      <c r="E16" s="39" t="str">
        <f>+'[1]Access-Dez'!F15</f>
        <v>PROGRAMA DE GESTAO E MANUTENCAO DO PODER JUDICIARIO</v>
      </c>
      <c r="F16" s="39" t="str">
        <f>+'[1]Access-Dez'!H15</f>
        <v>AJUDA DE CUSTO PARA MORADIA OU AUXILIO-MORADIA A AGENTES PUB</v>
      </c>
      <c r="G16" s="38" t="str">
        <f>IF('[1]Access-Dez'!I15="1","F","S")</f>
        <v>F</v>
      </c>
      <c r="H16" s="38" t="str">
        <f>+'[1]Access-Dez'!J15</f>
        <v>0100</v>
      </c>
      <c r="I16" s="39" t="str">
        <f>+'[1]Access-Dez'!K15</f>
        <v>RECURSOS PRIMARIOS DE LIVRE APLICACAO</v>
      </c>
      <c r="J16" s="38" t="str">
        <f>+'[1]Access-Dez'!L15</f>
        <v>3</v>
      </c>
      <c r="K16" s="43"/>
      <c r="L16" s="43"/>
      <c r="M16" s="43"/>
      <c r="N16" s="41">
        <f t="shared" si="0"/>
        <v>0</v>
      </c>
      <c r="O16" s="43"/>
      <c r="P16" s="43">
        <f>'[1]Access-Dez'!M15</f>
        <v>50000</v>
      </c>
      <c r="Q16" s="43">
        <f>-'[1]Access-Dez'!N15</f>
        <v>0</v>
      </c>
      <c r="R16" s="43">
        <f t="shared" si="4"/>
        <v>50000</v>
      </c>
      <c r="S16" s="45">
        <f>'[1]Access-Dez'!O15</f>
        <v>49472.14</v>
      </c>
      <c r="T16" s="44">
        <f t="shared" si="1"/>
        <v>0.98944279999999996</v>
      </c>
      <c r="U16" s="43">
        <f>'[1]Access-Dez'!P15</f>
        <v>49472.14</v>
      </c>
      <c r="V16" s="44">
        <f t="shared" si="2"/>
        <v>0.98944279999999996</v>
      </c>
      <c r="W16" s="43">
        <f>'[1]Access-Dez'!Q15</f>
        <v>49472.14</v>
      </c>
      <c r="X16" s="44">
        <f t="shared" si="3"/>
        <v>0.98944279999999996</v>
      </c>
    </row>
    <row r="17" spans="1:24" ht="25.5" customHeight="1" x14ac:dyDescent="0.2">
      <c r="A17" s="38" t="str">
        <f>+'[1]Access-Dez'!A16</f>
        <v>12104</v>
      </c>
      <c r="B17" s="39" t="str">
        <f>+'[1]Access-Dez'!B16</f>
        <v>TRIBUNAL REGIONAL FEDERAL DA 3A. REGIAO</v>
      </c>
      <c r="C17" s="38" t="str">
        <f>CONCATENATE('[1]Access-Dez'!C16,".",'[1]Access-Dez'!D16)</f>
        <v>02.122</v>
      </c>
      <c r="D17" s="38" t="str">
        <f>CONCATENATE('[1]Access-Dez'!E16,".",'[1]Access-Dez'!G16)</f>
        <v>0033.219Z</v>
      </c>
      <c r="E17" s="39" t="str">
        <f>+'[1]Access-Dez'!F16</f>
        <v>PROGRAMA DE GESTAO E MANUTENCAO DO PODER JUDICIARIO</v>
      </c>
      <c r="F17" s="39" t="str">
        <f>+'[1]Access-Dez'!H16</f>
        <v>CONSERVACAO E RECUPERACAO DE ATIVOS DE INFRAESTRUTURA DA UNI</v>
      </c>
      <c r="G17" s="38" t="str">
        <f>IF('[1]Access-Dez'!I16="1","F","S")</f>
        <v>F</v>
      </c>
      <c r="H17" s="38" t="str">
        <f>+'[1]Access-Dez'!J16</f>
        <v>0100</v>
      </c>
      <c r="I17" s="39" t="str">
        <f>+'[1]Access-Dez'!K16</f>
        <v>RECURSOS PRIMARIOS DE LIVRE APLICACAO</v>
      </c>
      <c r="J17" s="38" t="str">
        <f>+'[1]Access-Dez'!L16</f>
        <v>4</v>
      </c>
      <c r="K17" s="41"/>
      <c r="L17" s="41"/>
      <c r="M17" s="41"/>
      <c r="N17" s="41">
        <f t="shared" si="0"/>
        <v>0</v>
      </c>
      <c r="O17" s="41"/>
      <c r="P17" s="43">
        <f>'[1]Access-Dez'!M16</f>
        <v>6235000</v>
      </c>
      <c r="Q17" s="43">
        <f>-'[1]Access-Dez'!N16</f>
        <v>0</v>
      </c>
      <c r="R17" s="43">
        <f t="shared" si="4"/>
        <v>6235000</v>
      </c>
      <c r="S17" s="45">
        <f>'[1]Access-Dez'!O16</f>
        <v>6192033.2599999998</v>
      </c>
      <c r="T17" s="44">
        <f t="shared" si="1"/>
        <v>0.99310878267842817</v>
      </c>
      <c r="U17" s="43">
        <f>'[1]Access-Dez'!P16</f>
        <v>814152.72</v>
      </c>
      <c r="V17" s="44">
        <f t="shared" si="2"/>
        <v>0.13057782197273457</v>
      </c>
      <c r="W17" s="43">
        <f>'[1]Access-Dez'!Q16</f>
        <v>803003.16</v>
      </c>
      <c r="X17" s="44">
        <f t="shared" si="3"/>
        <v>0.12878960064153971</v>
      </c>
    </row>
    <row r="18" spans="1:24" ht="25.5" customHeight="1" x14ac:dyDescent="0.2">
      <c r="A18" s="38" t="str">
        <f>+'[1]Access-Dez'!A17</f>
        <v>12104</v>
      </c>
      <c r="B18" s="39" t="str">
        <f>+'[1]Access-Dez'!B17</f>
        <v>TRIBUNAL REGIONAL FEDERAL DA 3A. REGIAO</v>
      </c>
      <c r="C18" s="38" t="str">
        <f>CONCATENATE('[1]Access-Dez'!C17,".",'[1]Access-Dez'!D17)</f>
        <v>02.126</v>
      </c>
      <c r="D18" s="38" t="str">
        <f>CONCATENATE('[1]Access-Dez'!E17,".",'[1]Access-Dez'!G17)</f>
        <v>0033.151W</v>
      </c>
      <c r="E18" s="39" t="str">
        <f>+'[1]Access-Dez'!F17</f>
        <v>PROGRAMA DE GESTAO E MANUTENCAO DO PODER JUDICIARIO</v>
      </c>
      <c r="F18" s="39" t="str">
        <f>+'[1]Access-Dez'!H17</f>
        <v>DESENVOLVIMENTO E IMPLANTACAO DO SISTEMA PROCESSO JUDICIAL E</v>
      </c>
      <c r="G18" s="38" t="str">
        <f>IF('[1]Access-Dez'!I17="1","F","S")</f>
        <v>F</v>
      </c>
      <c r="H18" s="38" t="str">
        <f>+'[1]Access-Dez'!J17</f>
        <v>0100</v>
      </c>
      <c r="I18" s="39" t="str">
        <f>+'[1]Access-Dez'!K17</f>
        <v>RECURSOS PRIMARIOS DE LIVRE APLICACAO</v>
      </c>
      <c r="J18" s="38" t="str">
        <f>+'[1]Access-Dez'!L17</f>
        <v>4</v>
      </c>
      <c r="K18" s="41"/>
      <c r="L18" s="41"/>
      <c r="M18" s="41"/>
      <c r="N18" s="41">
        <f t="shared" si="0"/>
        <v>0</v>
      </c>
      <c r="O18" s="41"/>
      <c r="P18" s="43">
        <f>'[1]Access-Dez'!M17</f>
        <v>900000</v>
      </c>
      <c r="Q18" s="43">
        <f>-'[1]Access-Dez'!N17</f>
        <v>0</v>
      </c>
      <c r="R18" s="43">
        <f t="shared" si="4"/>
        <v>900000</v>
      </c>
      <c r="S18" s="45">
        <f>'[1]Access-Dez'!O17</f>
        <v>899080</v>
      </c>
      <c r="T18" s="44">
        <f t="shared" si="1"/>
        <v>0.99897777777777774</v>
      </c>
      <c r="U18" s="43">
        <f>'[1]Access-Dez'!P17</f>
        <v>899080</v>
      </c>
      <c r="V18" s="44">
        <f t="shared" si="2"/>
        <v>0.99897777777777774</v>
      </c>
      <c r="W18" s="43">
        <f>'[1]Access-Dez'!Q17</f>
        <v>899080</v>
      </c>
      <c r="X18" s="44">
        <f t="shared" si="3"/>
        <v>0.99897777777777774</v>
      </c>
    </row>
    <row r="19" spans="1:24" ht="25.5" customHeight="1" x14ac:dyDescent="0.2">
      <c r="A19" s="38" t="str">
        <f>+'[1]Access-Dez'!A18</f>
        <v>12104</v>
      </c>
      <c r="B19" s="39" t="str">
        <f>+'[1]Access-Dez'!B18</f>
        <v>TRIBUNAL REGIONAL FEDERAL DA 3A. REGIAO</v>
      </c>
      <c r="C19" s="38" t="str">
        <f>CONCATENATE('[1]Access-Dez'!C18,".",'[1]Access-Dez'!D18)</f>
        <v>02.126</v>
      </c>
      <c r="D19" s="38" t="str">
        <f>CONCATENATE('[1]Access-Dez'!E18,".",'[1]Access-Dez'!G18)</f>
        <v>0033.151W</v>
      </c>
      <c r="E19" s="39" t="str">
        <f>+'[1]Access-Dez'!F18</f>
        <v>PROGRAMA DE GESTAO E MANUTENCAO DO PODER JUDICIARIO</v>
      </c>
      <c r="F19" s="39" t="str">
        <f>+'[1]Access-Dez'!H18</f>
        <v>DESENVOLVIMENTO E IMPLANTACAO DO SISTEMA PROCESSO JUDICIAL E</v>
      </c>
      <c r="G19" s="38" t="str">
        <f>IF('[1]Access-Dez'!I18="1","F","S")</f>
        <v>F</v>
      </c>
      <c r="H19" s="38" t="str">
        <f>+'[1]Access-Dez'!J18</f>
        <v>0100</v>
      </c>
      <c r="I19" s="39" t="str">
        <f>+'[1]Access-Dez'!K18</f>
        <v>RECURSOS PRIMARIOS DE LIVRE APLICACAO</v>
      </c>
      <c r="J19" s="38" t="str">
        <f>+'[1]Access-Dez'!L18</f>
        <v>3</v>
      </c>
      <c r="K19" s="41"/>
      <c r="L19" s="41"/>
      <c r="M19" s="41"/>
      <c r="N19" s="41">
        <f t="shared" si="0"/>
        <v>0</v>
      </c>
      <c r="O19" s="41"/>
      <c r="P19" s="43">
        <f>'[1]Access-Dez'!M18</f>
        <v>700000</v>
      </c>
      <c r="Q19" s="43">
        <f>-'[1]Access-Dez'!N18</f>
        <v>0</v>
      </c>
      <c r="R19" s="43">
        <f t="shared" si="4"/>
        <v>700000</v>
      </c>
      <c r="S19" s="45">
        <f>'[1]Access-Dez'!O18</f>
        <v>697650.11</v>
      </c>
      <c r="T19" s="44">
        <f t="shared" si="1"/>
        <v>0.99664301428571422</v>
      </c>
      <c r="U19" s="43">
        <f>'[1]Access-Dez'!P18</f>
        <v>697650.11</v>
      </c>
      <c r="V19" s="44">
        <f t="shared" si="2"/>
        <v>0.99664301428571422</v>
      </c>
      <c r="W19" s="43">
        <f>'[1]Access-Dez'!Q18</f>
        <v>697650.11</v>
      </c>
      <c r="X19" s="44">
        <f t="shared" si="3"/>
        <v>0.99664301428571422</v>
      </c>
    </row>
    <row r="20" spans="1:24" ht="25.5" customHeight="1" x14ac:dyDescent="0.2">
      <c r="A20" s="38" t="str">
        <f>+'[1]Access-Dez'!A19</f>
        <v>12104</v>
      </c>
      <c r="B20" s="39" t="str">
        <f>+'[1]Access-Dez'!B19</f>
        <v>TRIBUNAL REGIONAL FEDERAL DA 3A. REGIAO</v>
      </c>
      <c r="C20" s="38" t="str">
        <f>CONCATENATE('[1]Access-Dez'!C19,".",'[1]Access-Dez'!D19)</f>
        <v>02.301</v>
      </c>
      <c r="D20" s="38" t="str">
        <f>CONCATENATE('[1]Access-Dez'!E19,".",'[1]Access-Dez'!G19)</f>
        <v>0033.2004</v>
      </c>
      <c r="E20" s="39" t="str">
        <f>+'[1]Access-Dez'!F19</f>
        <v>PROGRAMA DE GESTAO E MANUTENCAO DO PODER JUDICIARIO</v>
      </c>
      <c r="F20" s="39" t="str">
        <f>+'[1]Access-Dez'!H19</f>
        <v>ASSISTENCIA MEDICA E ODONTOLOGICA AOS SERVIDORES CIVIS, EMPR</v>
      </c>
      <c r="G20" s="38" t="str">
        <f>IF('[1]Access-Dez'!I19="1","F","S")</f>
        <v>S</v>
      </c>
      <c r="H20" s="38" t="str">
        <f>+'[1]Access-Dez'!J19</f>
        <v>0100</v>
      </c>
      <c r="I20" s="39" t="str">
        <f>+'[1]Access-Dez'!K19</f>
        <v>RECURSOS PRIMARIOS DE LIVRE APLICACAO</v>
      </c>
      <c r="J20" s="38" t="str">
        <f>+'[1]Access-Dez'!L19</f>
        <v>3</v>
      </c>
      <c r="K20" s="41"/>
      <c r="L20" s="41"/>
      <c r="M20" s="41"/>
      <c r="N20" s="41">
        <f t="shared" si="0"/>
        <v>0</v>
      </c>
      <c r="O20" s="41"/>
      <c r="P20" s="43">
        <f>'[1]Access-Dez'!M19</f>
        <v>8584950</v>
      </c>
      <c r="Q20" s="43">
        <f>-'[1]Access-Dez'!N19</f>
        <v>0</v>
      </c>
      <c r="R20" s="43">
        <f t="shared" si="4"/>
        <v>8584950</v>
      </c>
      <c r="S20" s="45">
        <f>'[1]Access-Dez'!O19</f>
        <v>8584950</v>
      </c>
      <c r="T20" s="44">
        <f t="shared" si="1"/>
        <v>1</v>
      </c>
      <c r="U20" s="43">
        <f>'[1]Access-Dez'!P19</f>
        <v>2318782.56</v>
      </c>
      <c r="V20" s="44">
        <f t="shared" si="2"/>
        <v>0.2700985515349536</v>
      </c>
      <c r="W20" s="43">
        <f>'[1]Access-Dez'!Q19</f>
        <v>2318782.56</v>
      </c>
      <c r="X20" s="44">
        <f t="shared" si="3"/>
        <v>0.2700985515349536</v>
      </c>
    </row>
    <row r="21" spans="1:24" ht="25.5" customHeight="1" x14ac:dyDescent="0.2">
      <c r="A21" s="38" t="str">
        <f>+'[1]Access-Dez'!A20</f>
        <v>12104</v>
      </c>
      <c r="B21" s="39" t="str">
        <f>+'[1]Access-Dez'!B20</f>
        <v>TRIBUNAL REGIONAL FEDERAL DA 3A. REGIAO</v>
      </c>
      <c r="C21" s="38" t="str">
        <f>CONCATENATE('[1]Access-Dez'!C20,".",'[1]Access-Dez'!D20)</f>
        <v>02.301</v>
      </c>
      <c r="D21" s="38" t="str">
        <f>CONCATENATE('[1]Access-Dez'!E20,".",'[1]Access-Dez'!G20)</f>
        <v>0033.2004</v>
      </c>
      <c r="E21" s="39" t="str">
        <f>+'[1]Access-Dez'!F20</f>
        <v>PROGRAMA DE GESTAO E MANUTENCAO DO PODER JUDICIARIO</v>
      </c>
      <c r="F21" s="39" t="str">
        <f>+'[1]Access-Dez'!H20</f>
        <v>ASSISTENCIA MEDICA E ODONTOLOGICA AOS SERVIDORES CIVIS, EMPR</v>
      </c>
      <c r="G21" s="38" t="str">
        <f>IF('[1]Access-Dez'!I20="1","F","S")</f>
        <v>S</v>
      </c>
      <c r="H21" s="38" t="str">
        <f>+'[1]Access-Dez'!J20</f>
        <v>0151</v>
      </c>
      <c r="I21" s="39" t="str">
        <f>+'[1]Access-Dez'!K20</f>
        <v>RECURSOS LIVRES DA SEGURIDADE SOCIAL</v>
      </c>
      <c r="J21" s="38" t="str">
        <f>+'[1]Access-Dez'!L20</f>
        <v>4</v>
      </c>
      <c r="K21" s="41"/>
      <c r="L21" s="41"/>
      <c r="M21" s="41"/>
      <c r="N21" s="41">
        <f t="shared" si="0"/>
        <v>0</v>
      </c>
      <c r="O21" s="41"/>
      <c r="P21" s="43">
        <f>'[1]Access-Dez'!M20</f>
        <v>0</v>
      </c>
      <c r="Q21" s="43">
        <f>-'[1]Access-Dez'!N20</f>
        <v>0</v>
      </c>
      <c r="R21" s="43">
        <f t="shared" si="4"/>
        <v>0</v>
      </c>
      <c r="S21" s="45">
        <f>'[1]Access-Dez'!O20</f>
        <v>0</v>
      </c>
      <c r="T21" s="44">
        <f t="shared" si="1"/>
        <v>0</v>
      </c>
      <c r="U21" s="43">
        <f>'[1]Access-Dez'!P20</f>
        <v>0</v>
      </c>
      <c r="V21" s="44">
        <f t="shared" si="2"/>
        <v>0</v>
      </c>
      <c r="W21" s="43">
        <f>'[1]Access-Dez'!Q20</f>
        <v>0</v>
      </c>
      <c r="X21" s="44">
        <f t="shared" si="3"/>
        <v>0</v>
      </c>
    </row>
    <row r="22" spans="1:24" ht="25.5" customHeight="1" x14ac:dyDescent="0.2">
      <c r="A22" s="38" t="str">
        <f>+'[1]Access-Dez'!A21</f>
        <v>12104</v>
      </c>
      <c r="B22" s="39" t="str">
        <f>+'[1]Access-Dez'!B21</f>
        <v>TRIBUNAL REGIONAL FEDERAL DA 3A. REGIAO</v>
      </c>
      <c r="C22" s="38" t="str">
        <f>CONCATENATE('[1]Access-Dez'!C21,".",'[1]Access-Dez'!D21)</f>
        <v>02.301</v>
      </c>
      <c r="D22" s="38" t="str">
        <f>CONCATENATE('[1]Access-Dez'!E21,".",'[1]Access-Dez'!G21)</f>
        <v>0033.2004</v>
      </c>
      <c r="E22" s="39" t="str">
        <f>+'[1]Access-Dez'!F21</f>
        <v>PROGRAMA DE GESTAO E MANUTENCAO DO PODER JUDICIARIO</v>
      </c>
      <c r="F22" s="39" t="str">
        <f>+'[1]Access-Dez'!H21</f>
        <v>ASSISTENCIA MEDICA E ODONTOLOGICA AOS SERVIDORES CIVIS, EMPR</v>
      </c>
      <c r="G22" s="38" t="str">
        <f>IF('[1]Access-Dez'!I21="1","F","S")</f>
        <v>S</v>
      </c>
      <c r="H22" s="38" t="str">
        <f>+'[1]Access-Dez'!J21</f>
        <v>0151</v>
      </c>
      <c r="I22" s="39" t="str">
        <f>+'[1]Access-Dez'!K21</f>
        <v>RECURSOS LIVRES DA SEGURIDADE SOCIAL</v>
      </c>
      <c r="J22" s="38" t="str">
        <f>+'[1]Access-Dez'!L21</f>
        <v>3</v>
      </c>
      <c r="K22" s="41"/>
      <c r="L22" s="41"/>
      <c r="M22" s="41"/>
      <c r="N22" s="41">
        <f t="shared" si="0"/>
        <v>0</v>
      </c>
      <c r="O22" s="41"/>
      <c r="P22" s="43">
        <f>'[1]Access-Dez'!M21</f>
        <v>0</v>
      </c>
      <c r="Q22" s="43">
        <f>-'[1]Access-Dez'!N21</f>
        <v>0</v>
      </c>
      <c r="R22" s="43">
        <f t="shared" si="4"/>
        <v>0</v>
      </c>
      <c r="S22" s="45">
        <f>'[1]Access-Dez'!O21</f>
        <v>0</v>
      </c>
      <c r="T22" s="44">
        <f t="shared" si="1"/>
        <v>0</v>
      </c>
      <c r="U22" s="43">
        <f>'[1]Access-Dez'!P21</f>
        <v>0</v>
      </c>
      <c r="V22" s="44">
        <f t="shared" si="2"/>
        <v>0</v>
      </c>
      <c r="W22" s="43">
        <f>'[1]Access-Dez'!Q21</f>
        <v>0</v>
      </c>
      <c r="X22" s="44">
        <f t="shared" si="3"/>
        <v>0</v>
      </c>
    </row>
    <row r="23" spans="1:24" ht="25.5" customHeight="1" x14ac:dyDescent="0.2">
      <c r="A23" s="38" t="str">
        <f>+'[1]Access-Dez'!A22</f>
        <v>12104</v>
      </c>
      <c r="B23" s="39" t="str">
        <f>+'[1]Access-Dez'!B22</f>
        <v>TRIBUNAL REGIONAL FEDERAL DA 3A. REGIAO</v>
      </c>
      <c r="C23" s="38" t="str">
        <f>CONCATENATE('[1]Access-Dez'!C22,".",'[1]Access-Dez'!D22)</f>
        <v>02.301</v>
      </c>
      <c r="D23" s="38" t="str">
        <f>CONCATENATE('[1]Access-Dez'!E22,".",'[1]Access-Dez'!G22)</f>
        <v>0033.2004</v>
      </c>
      <c r="E23" s="39" t="str">
        <f>+'[1]Access-Dez'!F22</f>
        <v>PROGRAMA DE GESTAO E MANUTENCAO DO PODER JUDICIARIO</v>
      </c>
      <c r="F23" s="39" t="str">
        <f>+'[1]Access-Dez'!H22</f>
        <v>ASSISTENCIA MEDICA E ODONTOLOGICA AOS SERVIDORES CIVIS, EMPR</v>
      </c>
      <c r="G23" s="38" t="str">
        <f>IF('[1]Access-Dez'!I22="1","F","S")</f>
        <v>S</v>
      </c>
      <c r="H23" s="38" t="str">
        <f>+'[1]Access-Dez'!J22</f>
        <v>0188</v>
      </c>
      <c r="I23" s="39" t="str">
        <f>+'[1]Access-Dez'!K22</f>
        <v>RECURSOS FINANCEIROS DE LIVRE APLICACAO</v>
      </c>
      <c r="J23" s="38" t="str">
        <f>+'[1]Access-Dez'!L22</f>
        <v>4</v>
      </c>
      <c r="K23" s="41"/>
      <c r="L23" s="41"/>
      <c r="M23" s="41"/>
      <c r="N23" s="41">
        <f t="shared" si="0"/>
        <v>0</v>
      </c>
      <c r="O23" s="41"/>
      <c r="P23" s="43">
        <f>'[1]Access-Dez'!M22</f>
        <v>20000</v>
      </c>
      <c r="Q23" s="43">
        <f>-'[1]Access-Dez'!N22</f>
        <v>0</v>
      </c>
      <c r="R23" s="43">
        <f t="shared" si="4"/>
        <v>20000</v>
      </c>
      <c r="S23" s="45">
        <f>'[1]Access-Dez'!O22</f>
        <v>8943.2000000000007</v>
      </c>
      <c r="T23" s="44">
        <f t="shared" si="1"/>
        <v>0.44716000000000006</v>
      </c>
      <c r="U23" s="43">
        <f>'[1]Access-Dez'!P22</f>
        <v>8943.2000000000007</v>
      </c>
      <c r="V23" s="44">
        <f t="shared" si="2"/>
        <v>0.44716000000000006</v>
      </c>
      <c r="W23" s="43">
        <f>'[1]Access-Dez'!Q22</f>
        <v>8943.2000000000007</v>
      </c>
      <c r="X23" s="44">
        <f t="shared" si="3"/>
        <v>0.44716000000000006</v>
      </c>
    </row>
    <row r="24" spans="1:24" ht="25.5" customHeight="1" x14ac:dyDescent="0.2">
      <c r="A24" s="38" t="str">
        <f>+'[1]Access-Dez'!A23</f>
        <v>12104</v>
      </c>
      <c r="B24" s="39" t="str">
        <f>+'[1]Access-Dez'!B23</f>
        <v>TRIBUNAL REGIONAL FEDERAL DA 3A. REGIAO</v>
      </c>
      <c r="C24" s="38" t="str">
        <f>CONCATENATE('[1]Access-Dez'!C23,".",'[1]Access-Dez'!D23)</f>
        <v>02.301</v>
      </c>
      <c r="D24" s="38" t="str">
        <f>CONCATENATE('[1]Access-Dez'!E23,".",'[1]Access-Dez'!G23)</f>
        <v>0033.2004</v>
      </c>
      <c r="E24" s="39" t="str">
        <f>+'[1]Access-Dez'!F23</f>
        <v>PROGRAMA DE GESTAO E MANUTENCAO DO PODER JUDICIARIO</v>
      </c>
      <c r="F24" s="39" t="str">
        <f>+'[1]Access-Dez'!H23</f>
        <v>ASSISTENCIA MEDICA E ODONTOLOGICA AOS SERVIDORES CIVIS, EMPR</v>
      </c>
      <c r="G24" s="38" t="str">
        <f>IF('[1]Access-Dez'!I23="1","F","S")</f>
        <v>S</v>
      </c>
      <c r="H24" s="38" t="str">
        <f>+'[1]Access-Dez'!J23</f>
        <v>0188</v>
      </c>
      <c r="I24" s="39" t="str">
        <f>+'[1]Access-Dez'!K23</f>
        <v>RECURSOS FINANCEIROS DE LIVRE APLICACAO</v>
      </c>
      <c r="J24" s="38" t="str">
        <f>+'[1]Access-Dez'!L23</f>
        <v>3</v>
      </c>
      <c r="K24" s="41"/>
      <c r="L24" s="41"/>
      <c r="M24" s="41"/>
      <c r="N24" s="41">
        <f t="shared" si="0"/>
        <v>0</v>
      </c>
      <c r="O24" s="41"/>
      <c r="P24" s="43">
        <f>'[1]Access-Dez'!M23</f>
        <v>17879302</v>
      </c>
      <c r="Q24" s="43">
        <f>-'[1]Access-Dez'!N23</f>
        <v>0</v>
      </c>
      <c r="R24" s="43">
        <f t="shared" si="4"/>
        <v>17879302</v>
      </c>
      <c r="S24" s="45">
        <f>'[1]Access-Dez'!O23</f>
        <v>17716836.210000001</v>
      </c>
      <c r="T24" s="44">
        <f t="shared" si="1"/>
        <v>0.99091319168947423</v>
      </c>
      <c r="U24" s="43">
        <f>'[1]Access-Dez'!P23</f>
        <v>17716836.210000001</v>
      </c>
      <c r="V24" s="44">
        <f t="shared" si="2"/>
        <v>0.99091319168947423</v>
      </c>
      <c r="W24" s="43">
        <f>'[1]Access-Dez'!Q23</f>
        <v>17716836.210000001</v>
      </c>
      <c r="X24" s="44">
        <f t="shared" si="3"/>
        <v>0.99091319168947423</v>
      </c>
    </row>
    <row r="25" spans="1:24" ht="25.5" customHeight="1" x14ac:dyDescent="0.2">
      <c r="A25" s="38" t="str">
        <f>+'[1]Access-Dez'!A24</f>
        <v>12104</v>
      </c>
      <c r="B25" s="39" t="str">
        <f>+'[1]Access-Dez'!B24</f>
        <v>TRIBUNAL REGIONAL FEDERAL DA 3A. REGIAO</v>
      </c>
      <c r="C25" s="38" t="str">
        <f>CONCATENATE('[1]Access-Dez'!C24,".",'[1]Access-Dez'!D24)</f>
        <v>02.301</v>
      </c>
      <c r="D25" s="38" t="str">
        <f>CONCATENATE('[1]Access-Dez'!E24,".",'[1]Access-Dez'!G24)</f>
        <v>0033.212B</v>
      </c>
      <c r="E25" s="39" t="str">
        <f>+'[1]Access-Dez'!F24</f>
        <v>PROGRAMA DE GESTAO E MANUTENCAO DO PODER JUDICIARIO</v>
      </c>
      <c r="F25" s="39" t="str">
        <f>+'[1]Access-Dez'!H24</f>
        <v>BENEFICIOS OBRIGATORIOS AOS SERVIDORES CIVIS, EMPREGADOS, MI</v>
      </c>
      <c r="G25" s="38" t="str">
        <f>IF('[1]Access-Dez'!I24="1","F","S")</f>
        <v>F</v>
      </c>
      <c r="H25" s="38" t="str">
        <f>+'[1]Access-Dez'!J24</f>
        <v>0100</v>
      </c>
      <c r="I25" s="39" t="str">
        <f>+'[1]Access-Dez'!K24</f>
        <v>RECURSOS PRIMARIOS DE LIVRE APLICACAO</v>
      </c>
      <c r="J25" s="38" t="str">
        <f>+'[1]Access-Dez'!L24</f>
        <v>3</v>
      </c>
      <c r="K25" s="41"/>
      <c r="L25" s="41"/>
      <c r="M25" s="41"/>
      <c r="N25" s="41">
        <f t="shared" si="0"/>
        <v>0</v>
      </c>
      <c r="O25" s="41"/>
      <c r="P25" s="43">
        <f>'[1]Access-Dez'!M24</f>
        <v>22318430.920000002</v>
      </c>
      <c r="Q25" s="43">
        <f>-'[1]Access-Dez'!N24</f>
        <v>0</v>
      </c>
      <c r="R25" s="43">
        <f t="shared" si="4"/>
        <v>22318430.920000002</v>
      </c>
      <c r="S25" s="45">
        <f>'[1]Access-Dez'!O24</f>
        <v>21764919.359999999</v>
      </c>
      <c r="T25" s="44">
        <f t="shared" si="1"/>
        <v>0.9751993515142684</v>
      </c>
      <c r="U25" s="43">
        <f>'[1]Access-Dez'!P24</f>
        <v>21764919.359999999</v>
      </c>
      <c r="V25" s="44">
        <f t="shared" si="2"/>
        <v>0.9751993515142684</v>
      </c>
      <c r="W25" s="43">
        <f>'[1]Access-Dez'!Q24</f>
        <v>21764919.359999999</v>
      </c>
      <c r="X25" s="44">
        <f t="shared" si="3"/>
        <v>0.9751993515142684</v>
      </c>
    </row>
    <row r="26" spans="1:24" ht="25.5" customHeight="1" x14ac:dyDescent="0.2">
      <c r="A26" s="38" t="str">
        <f>+'[1]Access-Dez'!A25</f>
        <v>12104</v>
      </c>
      <c r="B26" s="39" t="str">
        <f>+'[1]Access-Dez'!B25</f>
        <v>TRIBUNAL REGIONAL FEDERAL DA 3A. REGIAO</v>
      </c>
      <c r="C26" s="38" t="str">
        <f>CONCATENATE('[1]Access-Dez'!C25,".",'[1]Access-Dez'!D25)</f>
        <v>02.846</v>
      </c>
      <c r="D26" s="38" t="str">
        <f>CONCATENATE('[1]Access-Dez'!E25,".",'[1]Access-Dez'!G25)</f>
        <v>0033.09HB</v>
      </c>
      <c r="E26" s="39" t="str">
        <f>+'[1]Access-Dez'!F25</f>
        <v>PROGRAMA DE GESTAO E MANUTENCAO DO PODER JUDICIARIO</v>
      </c>
      <c r="F26" s="39" t="str">
        <f>+'[1]Access-Dez'!H25</f>
        <v>CONTRIBUICAO DA UNIAO, DE SUAS AUTARQUIAS E FUNDACOES PARA O</v>
      </c>
      <c r="G26" s="38" t="str">
        <f>IF('[1]Access-Dez'!I25="1","F","S")</f>
        <v>F</v>
      </c>
      <c r="H26" s="38" t="str">
        <f>+'[1]Access-Dez'!J25</f>
        <v>0100</v>
      </c>
      <c r="I26" s="39" t="str">
        <f>+'[1]Access-Dez'!K25</f>
        <v>RECURSOS PRIMARIOS DE LIVRE APLICACAO</v>
      </c>
      <c r="J26" s="38" t="str">
        <f>+'[1]Access-Dez'!L25</f>
        <v>1</v>
      </c>
      <c r="K26" s="41"/>
      <c r="L26" s="41"/>
      <c r="M26" s="41"/>
      <c r="N26" s="41">
        <f t="shared" si="0"/>
        <v>0</v>
      </c>
      <c r="O26" s="41"/>
      <c r="P26" s="43">
        <f>'[1]Access-Dez'!M25</f>
        <v>88120353.700000003</v>
      </c>
      <c r="Q26" s="43">
        <f>-'[1]Access-Dez'!N25</f>
        <v>0</v>
      </c>
      <c r="R26" s="43">
        <f t="shared" si="4"/>
        <v>88120353.700000003</v>
      </c>
      <c r="S26" s="45">
        <f>'[1]Access-Dez'!O25</f>
        <v>88120353.700000003</v>
      </c>
      <c r="T26" s="44">
        <f t="shared" si="1"/>
        <v>1</v>
      </c>
      <c r="U26" s="43">
        <f>'[1]Access-Dez'!P25</f>
        <v>86260249.260000005</v>
      </c>
      <c r="V26" s="44">
        <f t="shared" si="2"/>
        <v>0.97889131895302417</v>
      </c>
      <c r="W26" s="43">
        <f>'[1]Access-Dez'!Q25</f>
        <v>86260249.260000005</v>
      </c>
      <c r="X26" s="44">
        <f t="shared" si="3"/>
        <v>0.97889131895302417</v>
      </c>
    </row>
    <row r="27" spans="1:24" ht="25.5" customHeight="1" x14ac:dyDescent="0.2">
      <c r="A27" s="38" t="str">
        <f>+'[1]Access-Dez'!A26</f>
        <v>12104</v>
      </c>
      <c r="B27" s="39" t="str">
        <f>+'[1]Access-Dez'!B26</f>
        <v>TRIBUNAL REGIONAL FEDERAL DA 3A. REGIAO</v>
      </c>
      <c r="C27" s="38" t="str">
        <f>CONCATENATE('[1]Access-Dez'!C26,".",'[1]Access-Dez'!D26)</f>
        <v>09.272</v>
      </c>
      <c r="D27" s="38" t="str">
        <f>CONCATENATE('[1]Access-Dez'!E26,".",'[1]Access-Dez'!G26)</f>
        <v>0033.0181</v>
      </c>
      <c r="E27" s="39" t="str">
        <f>+'[1]Access-Dez'!F26</f>
        <v>PROGRAMA DE GESTAO E MANUTENCAO DO PODER JUDICIARIO</v>
      </c>
      <c r="F27" s="39" t="str">
        <f>+'[1]Access-Dez'!H26</f>
        <v>APOSENTADORIAS E PENSOES CIVIS DA UNIAO</v>
      </c>
      <c r="G27" s="38" t="str">
        <f>IF('[1]Access-Dez'!I26="1","F","S")</f>
        <v>S</v>
      </c>
      <c r="H27" s="38" t="str">
        <f>+'[1]Access-Dez'!J26</f>
        <v>0100</v>
      </c>
      <c r="I27" s="39" t="str">
        <f>+'[1]Access-Dez'!K26</f>
        <v>RECURSOS PRIMARIOS DE LIVRE APLICACAO</v>
      </c>
      <c r="J27" s="38" t="str">
        <f>+'[1]Access-Dez'!L26</f>
        <v>1</v>
      </c>
      <c r="K27" s="41"/>
      <c r="L27" s="41"/>
      <c r="M27" s="41"/>
      <c r="N27" s="41">
        <f t="shared" si="0"/>
        <v>0</v>
      </c>
      <c r="O27" s="41"/>
      <c r="P27" s="43">
        <f>'[1]Access-Dez'!M26</f>
        <v>22232197.879999999</v>
      </c>
      <c r="Q27" s="43">
        <f>-'[1]Access-Dez'!N26</f>
        <v>0</v>
      </c>
      <c r="R27" s="43">
        <f t="shared" si="4"/>
        <v>22232197.879999999</v>
      </c>
      <c r="S27" s="45">
        <f>'[1]Access-Dez'!O26</f>
        <v>22232197.879999999</v>
      </c>
      <c r="T27" s="44">
        <f t="shared" si="1"/>
        <v>1</v>
      </c>
      <c r="U27" s="43">
        <f>'[1]Access-Dez'!P26</f>
        <v>15617537.310000001</v>
      </c>
      <c r="V27" s="44">
        <f t="shared" si="2"/>
        <v>0.70247383521399287</v>
      </c>
      <c r="W27" s="43">
        <f>'[1]Access-Dez'!Q26</f>
        <v>10053690.289999999</v>
      </c>
      <c r="X27" s="44">
        <f t="shared" si="3"/>
        <v>0.45221306252605192</v>
      </c>
    </row>
    <row r="28" spans="1:24" ht="25.5" customHeight="1" x14ac:dyDescent="0.2">
      <c r="A28" s="38" t="str">
        <f>+'[1]Access-Dez'!A27</f>
        <v>12104</v>
      </c>
      <c r="B28" s="39" t="str">
        <f>+'[1]Access-Dez'!B27</f>
        <v>TRIBUNAL REGIONAL FEDERAL DA 3A. REGIAO</v>
      </c>
      <c r="C28" s="38" t="str">
        <f>CONCATENATE('[1]Access-Dez'!C27,".",'[1]Access-Dez'!D27)</f>
        <v>09.272</v>
      </c>
      <c r="D28" s="38" t="str">
        <f>CONCATENATE('[1]Access-Dez'!E27,".",'[1]Access-Dez'!G27)</f>
        <v>0033.0181</v>
      </c>
      <c r="E28" s="39" t="str">
        <f>+'[1]Access-Dez'!F27</f>
        <v>PROGRAMA DE GESTAO E MANUTENCAO DO PODER JUDICIARIO</v>
      </c>
      <c r="F28" s="39" t="str">
        <f>+'[1]Access-Dez'!H27</f>
        <v>APOSENTADORIAS E PENSOES CIVIS DA UNIAO</v>
      </c>
      <c r="G28" s="38" t="str">
        <f>IF('[1]Access-Dez'!I27="1","F","S")</f>
        <v>S</v>
      </c>
      <c r="H28" s="38" t="str">
        <f>+'[1]Access-Dez'!J27</f>
        <v>0156</v>
      </c>
      <c r="I28" s="39" t="str">
        <f>+'[1]Access-Dez'!K27</f>
        <v>CONTRIB.DO SERV.PARA O PLANO SEG.SOC.SERV.PUB</v>
      </c>
      <c r="J28" s="38" t="str">
        <f>+'[1]Access-Dez'!L27</f>
        <v>1</v>
      </c>
      <c r="K28" s="41"/>
      <c r="L28" s="41"/>
      <c r="M28" s="41"/>
      <c r="N28" s="41">
        <f t="shared" si="0"/>
        <v>0</v>
      </c>
      <c r="O28" s="41"/>
      <c r="P28" s="43">
        <f>'[1]Access-Dez'!M27</f>
        <v>62559150</v>
      </c>
      <c r="Q28" s="43">
        <f>-'[1]Access-Dez'!N27</f>
        <v>0</v>
      </c>
      <c r="R28" s="43">
        <f t="shared" si="4"/>
        <v>62559150</v>
      </c>
      <c r="S28" s="45">
        <f>'[1]Access-Dez'!O27</f>
        <v>62559150</v>
      </c>
      <c r="T28" s="44">
        <f t="shared" si="1"/>
        <v>1</v>
      </c>
      <c r="U28" s="43">
        <f>'[1]Access-Dez'!P27</f>
        <v>62559150</v>
      </c>
      <c r="V28" s="44">
        <f t="shared" si="2"/>
        <v>1</v>
      </c>
      <c r="W28" s="43">
        <f>'[1]Access-Dez'!Q27</f>
        <v>62559150</v>
      </c>
      <c r="X28" s="44">
        <f t="shared" si="3"/>
        <v>1</v>
      </c>
    </row>
    <row r="29" spans="1:24" ht="25.5" customHeight="1" x14ac:dyDescent="0.2">
      <c r="A29" s="38" t="str">
        <f>+'[1]Access-Dez'!A28</f>
        <v>12104</v>
      </c>
      <c r="B29" s="39" t="str">
        <f>+'[1]Access-Dez'!B28</f>
        <v>TRIBUNAL REGIONAL FEDERAL DA 3A. REGIAO</v>
      </c>
      <c r="C29" s="38" t="str">
        <f>CONCATENATE('[1]Access-Dez'!C28,".",'[1]Access-Dez'!D28)</f>
        <v>09.272</v>
      </c>
      <c r="D29" s="38" t="str">
        <f>CONCATENATE('[1]Access-Dez'!E28,".",'[1]Access-Dez'!G28)</f>
        <v>0033.0181</v>
      </c>
      <c r="E29" s="39" t="str">
        <f>+'[1]Access-Dez'!F28</f>
        <v>PROGRAMA DE GESTAO E MANUTENCAO DO PODER JUDICIARIO</v>
      </c>
      <c r="F29" s="39" t="str">
        <f>+'[1]Access-Dez'!H28</f>
        <v>APOSENTADORIAS E PENSOES CIVIS DA UNIAO</v>
      </c>
      <c r="G29" s="38" t="str">
        <f>IF('[1]Access-Dez'!I28="1","F","S")</f>
        <v>S</v>
      </c>
      <c r="H29" s="38" t="str">
        <f>+'[1]Access-Dez'!J28</f>
        <v>0169</v>
      </c>
      <c r="I29" s="39" t="str">
        <f>+'[1]Access-Dez'!K28</f>
        <v>CONTR.PATRONAL PARA O PLANO SEG.SOC.SERV.PUB.</v>
      </c>
      <c r="J29" s="38" t="str">
        <f>+'[1]Access-Dez'!L28</f>
        <v>1</v>
      </c>
      <c r="K29" s="41"/>
      <c r="L29" s="41"/>
      <c r="M29" s="41"/>
      <c r="N29" s="41">
        <f t="shared" si="0"/>
        <v>0</v>
      </c>
      <c r="O29" s="41"/>
      <c r="P29" s="43">
        <f>'[1]Access-Dez'!M28</f>
        <v>91630564.650000006</v>
      </c>
      <c r="Q29" s="43">
        <f>-'[1]Access-Dez'!N28</f>
        <v>0</v>
      </c>
      <c r="R29" s="43">
        <f t="shared" si="4"/>
        <v>91630564.650000006</v>
      </c>
      <c r="S29" s="45">
        <f>'[1]Access-Dez'!O28</f>
        <v>91630564.650000006</v>
      </c>
      <c r="T29" s="44">
        <f t="shared" si="1"/>
        <v>1</v>
      </c>
      <c r="U29" s="43">
        <f>'[1]Access-Dez'!P28</f>
        <v>91630564.650000006</v>
      </c>
      <c r="V29" s="44">
        <f t="shared" si="2"/>
        <v>1</v>
      </c>
      <c r="W29" s="43">
        <f>'[1]Access-Dez'!Q28</f>
        <v>91630456.450000003</v>
      </c>
      <c r="X29" s="44">
        <f t="shared" si="3"/>
        <v>0.99999881917130584</v>
      </c>
    </row>
    <row r="30" spans="1:24" ht="25.5" customHeight="1" x14ac:dyDescent="0.2">
      <c r="A30" s="38" t="str">
        <f>+'[1]Access-Dez'!A29</f>
        <v>12104</v>
      </c>
      <c r="B30" s="39" t="str">
        <f>+'[1]Access-Dez'!B29</f>
        <v>TRIBUNAL REGIONAL FEDERAL DA 3A. REGIAO</v>
      </c>
      <c r="C30" s="38" t="str">
        <f>CONCATENATE('[1]Access-Dez'!C29,".",'[1]Access-Dez'!D29)</f>
        <v>28.846</v>
      </c>
      <c r="D30" s="38" t="str">
        <f>CONCATENATE('[1]Access-Dez'!E29,".",'[1]Access-Dez'!G29)</f>
        <v>0909.00S6</v>
      </c>
      <c r="E30" s="39" t="str">
        <f>+'[1]Access-Dez'!F29</f>
        <v>OPERACOES ESPECIAIS: OUTROS ENCARGOS ESPECIAIS</v>
      </c>
      <c r="F30" s="39" t="str">
        <f>+'[1]Access-Dez'!H29</f>
        <v>BENEFICIO ESPECIAL E DEMAIS COMPLEMENTACOES DE APOSENTADORIA</v>
      </c>
      <c r="G30" s="38" t="str">
        <f>IF('[1]Access-Dez'!I29="1","F","S")</f>
        <v>S</v>
      </c>
      <c r="H30" s="38" t="str">
        <f>+'[1]Access-Dez'!J29</f>
        <v>0100</v>
      </c>
      <c r="I30" s="39" t="str">
        <f>+'[1]Access-Dez'!K29</f>
        <v>RECURSOS PRIMARIOS DE LIVRE APLICACAO</v>
      </c>
      <c r="J30" s="38" t="str">
        <f>+'[1]Access-Dez'!L29</f>
        <v>1</v>
      </c>
      <c r="K30" s="41"/>
      <c r="L30" s="41"/>
      <c r="M30" s="41"/>
      <c r="N30" s="41">
        <f t="shared" si="0"/>
        <v>0</v>
      </c>
      <c r="O30" s="41"/>
      <c r="P30" s="43">
        <f>'[1]Access-Dez'!M29</f>
        <v>74967.740000000005</v>
      </c>
      <c r="Q30" s="43">
        <f>-'[1]Access-Dez'!N29</f>
        <v>0</v>
      </c>
      <c r="R30" s="43">
        <f t="shared" si="4"/>
        <v>74967.740000000005</v>
      </c>
      <c r="S30" s="45">
        <f>'[1]Access-Dez'!O29</f>
        <v>74967.740000000005</v>
      </c>
      <c r="T30" s="44">
        <f t="shared" si="1"/>
        <v>1</v>
      </c>
      <c r="U30" s="43">
        <f>'[1]Access-Dez'!P29</f>
        <v>74967.740000000005</v>
      </c>
      <c r="V30" s="44">
        <f t="shared" si="2"/>
        <v>1</v>
      </c>
      <c r="W30" s="43">
        <f>'[1]Access-Dez'!Q29</f>
        <v>74967.740000000005</v>
      </c>
      <c r="X30" s="44">
        <f t="shared" si="3"/>
        <v>1</v>
      </c>
    </row>
    <row r="31" spans="1:24" ht="25.5" customHeight="1" x14ac:dyDescent="0.2">
      <c r="A31" s="38" t="str">
        <f>+'[1]Access-Dez'!A30</f>
        <v>12104</v>
      </c>
      <c r="B31" s="39" t="str">
        <f>+'[1]Access-Dez'!B30</f>
        <v>TRIBUNAL REGIONAL FEDERAL DA 3A. REGIAO</v>
      </c>
      <c r="C31" s="38" t="str">
        <f>CONCATENATE('[1]Access-Dez'!C30,".",'[1]Access-Dez'!D30)</f>
        <v>28.846</v>
      </c>
      <c r="D31" s="38" t="str">
        <f>CONCATENATE('[1]Access-Dez'!E30,".",'[1]Access-Dez'!G30)</f>
        <v>0909.00S6</v>
      </c>
      <c r="E31" s="39" t="str">
        <f>+'[1]Access-Dez'!F30</f>
        <v>OPERACOES ESPECIAIS: OUTROS ENCARGOS ESPECIAIS</v>
      </c>
      <c r="F31" s="39" t="str">
        <f>+'[1]Access-Dez'!H30</f>
        <v>BENEFICIO ESPECIAL E DEMAIS COMPLEMENTACOES DE APOSENTADORIA</v>
      </c>
      <c r="G31" s="38" t="str">
        <f>IF('[1]Access-Dez'!I30="1","F","S")</f>
        <v>S</v>
      </c>
      <c r="H31" s="38" t="str">
        <f>+'[1]Access-Dez'!J30</f>
        <v>0151</v>
      </c>
      <c r="I31" s="39" t="str">
        <f>+'[1]Access-Dez'!K30</f>
        <v>RECURSOS LIVRES DA SEGURIDADE SOCIAL</v>
      </c>
      <c r="J31" s="38" t="str">
        <f>+'[1]Access-Dez'!L30</f>
        <v>1</v>
      </c>
      <c r="K31" s="41"/>
      <c r="L31" s="41"/>
      <c r="M31" s="41"/>
      <c r="N31" s="41">
        <f t="shared" si="0"/>
        <v>0</v>
      </c>
      <c r="O31" s="41"/>
      <c r="P31" s="43">
        <f>'[1]Access-Dez'!M30</f>
        <v>10000</v>
      </c>
      <c r="Q31" s="43">
        <f>-'[1]Access-Dez'!N30</f>
        <v>0</v>
      </c>
      <c r="R31" s="43">
        <f t="shared" si="4"/>
        <v>10000</v>
      </c>
      <c r="S31" s="45">
        <f>'[1]Access-Dez'!O30</f>
        <v>10000</v>
      </c>
      <c r="T31" s="44">
        <f t="shared" si="1"/>
        <v>1</v>
      </c>
      <c r="U31" s="43">
        <f>'[1]Access-Dez'!P30</f>
        <v>10000</v>
      </c>
      <c r="V31" s="44">
        <f t="shared" si="2"/>
        <v>1</v>
      </c>
      <c r="W31" s="43">
        <f>'[1]Access-Dez'!Q30</f>
        <v>10000</v>
      </c>
      <c r="X31" s="44">
        <f t="shared" si="3"/>
        <v>1</v>
      </c>
    </row>
    <row r="32" spans="1:24" ht="25.5" customHeight="1" x14ac:dyDescent="0.2">
      <c r="A32" s="38" t="str">
        <f>+'[1]Access-Dez'!A31</f>
        <v>12104</v>
      </c>
      <c r="B32" s="39" t="str">
        <f>+'[1]Access-Dez'!B31</f>
        <v>TRIBUNAL REGIONAL FEDERAL DA 3A. REGIAO</v>
      </c>
      <c r="C32" s="38" t="str">
        <f>CONCATENATE('[1]Access-Dez'!C31,".",'[1]Access-Dez'!D31)</f>
        <v>28.846</v>
      </c>
      <c r="D32" s="38" t="str">
        <f>CONCATENATE('[1]Access-Dez'!E31,".",'[1]Access-Dez'!G31)</f>
        <v>0909.0536</v>
      </c>
      <c r="E32" s="39" t="str">
        <f>+'[1]Access-Dez'!F31</f>
        <v>OPERACOES ESPECIAIS: OUTROS ENCARGOS ESPECIAIS</v>
      </c>
      <c r="F32" s="39" t="str">
        <f>+'[1]Access-Dez'!H31</f>
        <v>BENEFICIOS E PENSOES INDENIZATORIAS DECORRENTES DE LEGISLACA</v>
      </c>
      <c r="G32" s="38" t="str">
        <f>IF('[1]Access-Dez'!I31="1","F","S")</f>
        <v>S</v>
      </c>
      <c r="H32" s="38" t="str">
        <f>+'[1]Access-Dez'!J31</f>
        <v>0100</v>
      </c>
      <c r="I32" s="39" t="str">
        <f>+'[1]Access-Dez'!K31</f>
        <v>RECURSOS PRIMARIOS DE LIVRE APLICACAO</v>
      </c>
      <c r="J32" s="38" t="str">
        <f>+'[1]Access-Dez'!L31</f>
        <v>3</v>
      </c>
      <c r="K32" s="41"/>
      <c r="L32" s="41"/>
      <c r="M32" s="41"/>
      <c r="N32" s="41">
        <f t="shared" si="0"/>
        <v>0</v>
      </c>
      <c r="O32" s="41"/>
      <c r="P32" s="43">
        <f>'[1]Access-Dez'!M31</f>
        <v>700</v>
      </c>
      <c r="Q32" s="43">
        <f>-'[1]Access-Dez'!N31</f>
        <v>0</v>
      </c>
      <c r="R32" s="43">
        <f t="shared" si="4"/>
        <v>700</v>
      </c>
      <c r="S32" s="45">
        <f>'[1]Access-Dez'!O31</f>
        <v>541.33000000000004</v>
      </c>
      <c r="T32" s="44">
        <f t="shared" si="1"/>
        <v>0.77332857142857148</v>
      </c>
      <c r="U32" s="43">
        <f>'[1]Access-Dez'!P31</f>
        <v>541.33000000000004</v>
      </c>
      <c r="V32" s="44">
        <f t="shared" si="2"/>
        <v>0.77332857142857148</v>
      </c>
      <c r="W32" s="43">
        <f>'[1]Access-Dez'!Q31</f>
        <v>541.33000000000004</v>
      </c>
      <c r="X32" s="44">
        <f t="shared" si="3"/>
        <v>0.77332857142857148</v>
      </c>
    </row>
    <row r="33" spans="1:24" ht="25.5" customHeight="1" thickBot="1" x14ac:dyDescent="0.25">
      <c r="A33" s="38" t="str">
        <f>+'[1]Access-Dez'!A32</f>
        <v>12104</v>
      </c>
      <c r="B33" s="39" t="str">
        <f>+'[1]Access-Dez'!B32</f>
        <v>TRIBUNAL REGIONAL FEDERAL DA 3A. REGIAO</v>
      </c>
      <c r="C33" s="38" t="str">
        <f>CONCATENATE('[1]Access-Dez'!C32,".",'[1]Access-Dez'!D32)</f>
        <v>28.846</v>
      </c>
      <c r="D33" s="38" t="str">
        <f>CONCATENATE('[1]Access-Dez'!E32,".",'[1]Access-Dez'!G32)</f>
        <v>0909.0536</v>
      </c>
      <c r="E33" s="39" t="str">
        <f>+'[1]Access-Dez'!F32</f>
        <v>OPERACOES ESPECIAIS: OUTROS ENCARGOS ESPECIAIS</v>
      </c>
      <c r="F33" s="39" t="str">
        <f>+'[1]Access-Dez'!H32</f>
        <v>BENEFICIOS E PENSOES INDENIZATORIAS DECORRENTES DE LEGISLACA</v>
      </c>
      <c r="G33" s="38" t="str">
        <f>IF('[1]Access-Dez'!I32="1","F","S")</f>
        <v>S</v>
      </c>
      <c r="H33" s="38" t="str">
        <f>+'[1]Access-Dez'!J32</f>
        <v>0151</v>
      </c>
      <c r="I33" s="39" t="str">
        <f>+'[1]Access-Dez'!K32</f>
        <v>RECURSOS LIVRES DA SEGURIDADE SOCIAL</v>
      </c>
      <c r="J33" s="38" t="str">
        <f>+'[1]Access-Dez'!L32</f>
        <v>3</v>
      </c>
      <c r="K33" s="41"/>
      <c r="L33" s="41"/>
      <c r="M33" s="41"/>
      <c r="N33" s="41">
        <f t="shared" si="0"/>
        <v>0</v>
      </c>
      <c r="O33" s="41"/>
      <c r="P33" s="43">
        <f>'[1]Access-Dez'!M32</f>
        <v>24000</v>
      </c>
      <c r="Q33" s="43">
        <f>-'[1]Access-Dez'!N32</f>
        <v>0</v>
      </c>
      <c r="R33" s="43">
        <f t="shared" si="4"/>
        <v>24000</v>
      </c>
      <c r="S33" s="45">
        <f>'[1]Access-Dez'!O32</f>
        <v>24000</v>
      </c>
      <c r="T33" s="44">
        <f t="shared" si="1"/>
        <v>1</v>
      </c>
      <c r="U33" s="43">
        <f>'[1]Access-Dez'!P32</f>
        <v>24000</v>
      </c>
      <c r="V33" s="44">
        <f t="shared" si="2"/>
        <v>1</v>
      </c>
      <c r="W33" s="43">
        <f>'[1]Access-Dez'!Q32</f>
        <v>24000</v>
      </c>
      <c r="X33" s="44">
        <f t="shared" si="3"/>
        <v>1</v>
      </c>
    </row>
    <row r="34" spans="1:24" ht="25.5" customHeight="1" thickBot="1" x14ac:dyDescent="0.25">
      <c r="A34" s="15" t="s">
        <v>48</v>
      </c>
      <c r="B34" s="46"/>
      <c r="C34" s="46"/>
      <c r="D34" s="46"/>
      <c r="E34" s="46"/>
      <c r="F34" s="46"/>
      <c r="G34" s="46"/>
      <c r="H34" s="46"/>
      <c r="I34" s="46"/>
      <c r="J34" s="16"/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8">
        <f>SUM(P10:P33)</f>
        <v>837922226.56999993</v>
      </c>
      <c r="Q34" s="48">
        <f>SUM(Q10:Q33)</f>
        <v>-32126.83</v>
      </c>
      <c r="R34" s="48">
        <f>SUM(R10:R33)</f>
        <v>837890099.73999989</v>
      </c>
      <c r="S34" s="48">
        <f>SUM(S10:S33)</f>
        <v>835507279.86000001</v>
      </c>
      <c r="T34" s="49">
        <f t="shared" si="1"/>
        <v>0.99715616656559225</v>
      </c>
      <c r="U34" s="48">
        <f>SUM(U10:U33)</f>
        <v>791452366.45000005</v>
      </c>
      <c r="V34" s="49">
        <f t="shared" si="2"/>
        <v>0.94457777540943655</v>
      </c>
      <c r="W34" s="48">
        <f>SUM(W10:W33)</f>
        <v>777612102.46000016</v>
      </c>
      <c r="X34" s="49">
        <f t="shared" si="3"/>
        <v>0.92805978099191744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50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s="52" customFormat="1" ht="25.5" customHeight="1" x14ac:dyDescent="0.25">
      <c r="A37" s="51"/>
      <c r="B37" s="51"/>
      <c r="C37" s="51"/>
      <c r="D37" s="51"/>
      <c r="E37" s="51"/>
      <c r="F37" s="51"/>
      <c r="P37" s="53"/>
      <c r="R37" s="54"/>
      <c r="T37" s="53"/>
      <c r="U37" s="5"/>
      <c r="V37" s="5"/>
      <c r="W37" s="5"/>
      <c r="X37" s="5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2023-01-27T23:03:29Z</dcterms:created>
  <dcterms:modified xsi:type="dcterms:W3CDTF">2023-01-27T23:03:54Z</dcterms:modified>
</cp:coreProperties>
</file>