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Anexo II\UG 090029\"/>
    </mc:Choice>
  </mc:AlternateContent>
  <bookViews>
    <workbookView xWindow="0" yWindow="0" windowWidth="28800" windowHeight="11655"/>
  </bookViews>
  <sheets>
    <sheet name="Jan" sheetId="1" r:id="rId1"/>
  </sheets>
  <externalReferences>
    <externalReference r:id="rId2"/>
  </externalReferences>
  <definedNames>
    <definedName name="_xlnm.Print_Area" localSheetId="0">Jan!$A$1:$X$28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T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V20" i="1" s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T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10" i="1" l="1"/>
  <c r="R15" i="1"/>
  <c r="T15" i="1" s="1"/>
  <c r="T14" i="1"/>
  <c r="S26" i="1"/>
  <c r="R25" i="1"/>
  <c r="X25" i="1" s="1"/>
  <c r="P26" i="1"/>
  <c r="U26" i="1"/>
  <c r="V14" i="1"/>
  <c r="R19" i="1"/>
  <c r="R24" i="1"/>
  <c r="W26" i="1"/>
  <c r="R16" i="1"/>
  <c r="T22" i="1"/>
  <c r="X11" i="1"/>
  <c r="V11" i="1"/>
  <c r="T11" i="1"/>
  <c r="T13" i="1"/>
  <c r="X13" i="1"/>
  <c r="V13" i="1"/>
  <c r="T10" i="1"/>
  <c r="R26" i="1"/>
  <c r="X10" i="1"/>
  <c r="V10" i="1"/>
  <c r="V15" i="1"/>
  <c r="X15" i="1"/>
  <c r="X19" i="1"/>
  <c r="V19" i="1"/>
  <c r="T19" i="1"/>
  <c r="X24" i="1"/>
  <c r="V24" i="1"/>
  <c r="T24" i="1"/>
  <c r="T18" i="1"/>
  <c r="V18" i="1"/>
  <c r="X18" i="1"/>
  <c r="V23" i="1"/>
  <c r="T23" i="1"/>
  <c r="X23" i="1"/>
  <c r="X17" i="1"/>
  <c r="V17" i="1"/>
  <c r="T17" i="1"/>
  <c r="X16" i="1"/>
  <c r="V16" i="1"/>
  <c r="T16" i="1"/>
  <c r="X12" i="1"/>
  <c r="X20" i="1"/>
  <c r="V21" i="1"/>
  <c r="X21" i="1"/>
  <c r="T20" i="1"/>
  <c r="V22" i="1"/>
  <c r="V12" i="1"/>
  <c r="T25" i="1" l="1"/>
  <c r="V25" i="1"/>
  <c r="V26" i="1"/>
  <c r="T26" i="1"/>
  <c r="X2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<sst xmlns="http://schemas.openxmlformats.org/spreadsheetml/2006/main" count="55" uniqueCount="51">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</sst>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5" fillId="0" borderId="0" xfId="0" applyFont="1"/>
    <xf numFmtId="165" fontId="5" fillId="0" borderId="0" xfId="0" applyNumberFormat="1" applyFont="1" applyAlignment="1">
      <alignment horizontal="left"/>
    </xf>
    <xf numFmtId="165" fontId="3" fillId="0" borderId="0" xfId="0" applyNumberFormat="1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164" fontId="6" fillId="0" borderId="14" xfId="3" applyNumberFormat="1" applyFont="1" applyFill="1" applyBorder="1" applyAlignment="1">
      <alignment horizontal="center" vertical="center" wrapText="1"/>
    </xf>
    <xf numFmtId="164" fontId="6" fillId="0" borderId="11" xfId="3" applyNumberFormat="1" applyFont="1" applyFill="1" applyBorder="1" applyAlignment="1">
      <alignment horizontal="center" vertical="center" wrapText="1"/>
    </xf>
    <xf numFmtId="166" fontId="6" fillId="0" borderId="11" xfId="4" applyNumberFormat="1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164" fontId="6" fillId="0" borderId="20" xfId="3" applyNumberFormat="1" applyFont="1" applyFill="1" applyBorder="1" applyAlignment="1">
      <alignment horizontal="center" vertical="center" wrapText="1"/>
    </xf>
    <xf numFmtId="166" fontId="6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6" fillId="0" borderId="21" xfId="4" applyNumberFormat="1" applyFont="1" applyBorder="1" applyAlignment="1">
      <alignment horizontal="right" vertical="center"/>
    </xf>
    <xf numFmtId="166" fontId="6" fillId="0" borderId="4" xfId="4" applyNumberFormat="1" applyFont="1" applyBorder="1" applyAlignment="1">
      <alignment horizontal="right" vertical="center"/>
    </xf>
    <xf numFmtId="166" fontId="6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1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164" fontId="0" fillId="0" borderId="0" xfId="1" applyNumberFormat="1" applyFont="1" applyFill="1"/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6" fillId="0" borderId="24" xfId="4" applyNumberFormat="1" applyFont="1" applyBorder="1" applyAlignment="1">
      <alignment horizontal="right" vertical="center"/>
    </xf>
    <xf numFmtId="166" fontId="6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horizontal="center" vertical="center" wrapText="1"/>
    </xf>
    <xf numFmtId="166" fontId="6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3\Relat&#243;rio%20Final%20-%20Publica&#231;&#245;es\Anexo%20II%20-%20Transparencia%20Mensal%202023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0033</v>
          </cell>
          <cell r="F9" t="str">
            <v>PROGRAMA DE GESTAO E MANUTENCAO DO PODER JUDICIARIO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1000</v>
          </cell>
          <cell r="K9" t="str">
            <v>RECURSOS LIVRES DA UNIAO</v>
          </cell>
          <cell r="L9" t="str">
            <v>3</v>
          </cell>
          <cell r="M9">
            <v>5000</v>
          </cell>
          <cell r="N9">
            <v>1196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4</v>
          </cell>
          <cell r="M10">
            <v>17170838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45630541</v>
          </cell>
          <cell r="N11">
            <v>5216645.2</v>
          </cell>
          <cell r="O11">
            <v>329798.58</v>
          </cell>
          <cell r="P11">
            <v>329590.02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1027</v>
          </cell>
          <cell r="K12" t="str">
            <v>SERV.AFETOS AS ATIVID.ESPECIFICAS DA JUSTICA</v>
          </cell>
          <cell r="L12" t="str">
            <v>3</v>
          </cell>
          <cell r="M12">
            <v>10128129</v>
          </cell>
          <cell r="N12">
            <v>2353746.92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45339175.07</v>
          </cell>
          <cell r="N13">
            <v>45339175.07</v>
          </cell>
          <cell r="O13">
            <v>45339175.07</v>
          </cell>
          <cell r="P13">
            <v>43326690.880000003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83000</v>
          </cell>
          <cell r="N14">
            <v>2500</v>
          </cell>
          <cell r="O14">
            <v>2500</v>
          </cell>
          <cell r="P14">
            <v>2500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219Z</v>
          </cell>
          <cell r="H15" t="str">
            <v>CONSERVACAO E RECUPERACAO DE ATIVOS DE INFRAESTRUTURA DA UNI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4</v>
          </cell>
          <cell r="M15">
            <v>7269364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131</v>
          </cell>
          <cell r="E16" t="str">
            <v>0033</v>
          </cell>
          <cell r="F16" t="str">
            <v>PROGRAMA DE GESTAO E MANUTENCAO DO PODER JUDICIARIO</v>
          </cell>
          <cell r="G16" t="str">
            <v>219I</v>
          </cell>
          <cell r="H16" t="str">
            <v>PUBLICIDADE INSTITUCIONAL E DE UTILIDADE PUBLICA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1000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20000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26621404</v>
          </cell>
          <cell r="N18">
            <v>26324904</v>
          </cell>
          <cell r="O18">
            <v>102908.24</v>
          </cell>
          <cell r="P18">
            <v>102908.24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22264171.75</v>
          </cell>
          <cell r="N19">
            <v>22264171.75</v>
          </cell>
          <cell r="O19">
            <v>1916496.29</v>
          </cell>
          <cell r="P19">
            <v>1916496.29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6012551.3799999999</v>
          </cell>
          <cell r="N20">
            <v>6012551.3799999999</v>
          </cell>
          <cell r="O20">
            <v>6012551.3799999999</v>
          </cell>
          <cell r="P20">
            <v>6012551.3799999999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1001</v>
          </cell>
          <cell r="K21" t="str">
            <v>RECURSOS LIVRES DA SEGURIDADE SOCIAL</v>
          </cell>
          <cell r="L21" t="str">
            <v>1</v>
          </cell>
          <cell r="M21">
            <v>1868765</v>
          </cell>
          <cell r="N21">
            <v>1868765</v>
          </cell>
          <cell r="O21">
            <v>1868765</v>
          </cell>
          <cell r="P21">
            <v>1868765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09</v>
          </cell>
          <cell r="D22" t="str">
            <v>272</v>
          </cell>
          <cell r="E22" t="str">
            <v>0033</v>
          </cell>
          <cell r="F22" t="str">
            <v>PROGRAMA DE GESTAO E MANUTENCAO DO PODER JUDICIARIO</v>
          </cell>
          <cell r="G22" t="str">
            <v>0181</v>
          </cell>
          <cell r="H22" t="str">
            <v>APOSENTADORIAS E PENSOES CIVIS DA UNIAO</v>
          </cell>
          <cell r="I22" t="str">
            <v>2</v>
          </cell>
          <cell r="J22" t="str">
            <v>1056</v>
          </cell>
          <cell r="K22" t="str">
            <v>BENEFICIOS DO RPPS DA UNIAO</v>
          </cell>
          <cell r="L22" t="str">
            <v>1</v>
          </cell>
          <cell r="M22">
            <v>17533784.699999999</v>
          </cell>
          <cell r="N22">
            <v>17533784.699999999</v>
          </cell>
          <cell r="O22">
            <v>17533784.699999999</v>
          </cell>
          <cell r="P22">
            <v>16756660.140000001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28</v>
          </cell>
          <cell r="D23" t="str">
            <v>846</v>
          </cell>
          <cell r="E23" t="str">
            <v>0909</v>
          </cell>
          <cell r="F23" t="str">
            <v>OPERACOES ESPECIAIS: OUTROS ENCARGOS ESPECIAIS</v>
          </cell>
          <cell r="G23" t="str">
            <v>00S6</v>
          </cell>
          <cell r="H23" t="str">
            <v>BENEFICIO ESPECIAL E DEMAIS COMPLEMENTACOES DE APOSENTADORIA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6535.98</v>
          </cell>
          <cell r="N23">
            <v>6535.98</v>
          </cell>
          <cell r="O23">
            <v>6535.98</v>
          </cell>
          <cell r="P23">
            <v>6535.98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28</v>
          </cell>
          <cell r="D24" t="str">
            <v>846</v>
          </cell>
          <cell r="E24" t="str">
            <v>0909</v>
          </cell>
          <cell r="F24" t="str">
            <v>OPERACOES ESPECIAIS: OUTROS ENCARGOS ESPECIAIS</v>
          </cell>
          <cell r="G24" t="str">
            <v>0536</v>
          </cell>
          <cell r="H24" t="str">
            <v>BENEFICIOS E PENSOES INDENIZATORIAS DECORRENTES DE LEGISLACA</v>
          </cell>
          <cell r="I24" t="str">
            <v>2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27500</v>
          </cell>
          <cell r="N24">
            <v>27500</v>
          </cell>
          <cell r="O24">
            <v>1874.47</v>
          </cell>
          <cell r="P24">
            <v>1874.47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"/>
  <sheetViews>
    <sheetView showGridLines="0" tabSelected="1" view="pageBreakPreview" zoomScale="85" zoomScaleNormal="70" zoomScaleSheetLayoutView="85" workbookViewId="0"/>
  </sheetViews>
  <sheetFormatPr defaultColWidth="9.140625" defaultRowHeight="25.5" customHeight="1" x14ac:dyDescent="0.2"/>
  <cols>
    <col min="1" max="1" width="19.42578125" style="64" customWidth="1"/>
    <col min="2" max="2" width="39" style="64" customWidth="1"/>
    <col min="3" max="3" width="11.85546875" style="64" customWidth="1"/>
    <col min="4" max="4" width="19.28515625" style="64" customWidth="1"/>
    <col min="5" max="5" width="44.7109375" style="64" customWidth="1"/>
    <col min="6" max="6" width="61.5703125" style="64" customWidth="1"/>
    <col min="7" max="7" width="8.140625" style="65" customWidth="1"/>
    <col min="8" max="8" width="9.140625" style="65"/>
    <col min="9" max="9" width="34.140625" style="65" customWidth="1"/>
    <col min="10" max="10" width="9.140625" style="65"/>
    <col min="11" max="11" width="13.28515625" style="65" customWidth="1"/>
    <col min="12" max="12" width="12" style="65" customWidth="1"/>
    <col min="13" max="13" width="13.85546875" style="65" customWidth="1"/>
    <col min="14" max="14" width="11.140625" style="65" customWidth="1"/>
    <col min="15" max="15" width="15.85546875" style="65" customWidth="1"/>
    <col min="16" max="16" width="17.140625" style="66" customWidth="1"/>
    <col min="17" max="17" width="11" style="65" customWidth="1"/>
    <col min="18" max="18" width="22" style="66" customWidth="1"/>
    <col min="19" max="19" width="21.42578125" style="65" customWidth="1"/>
    <col min="20" max="20" width="17.140625" style="66" customWidth="1"/>
    <col min="21" max="21" width="19.7109375" style="5" customWidth="1"/>
    <col min="22" max="22" width="9.28515625" style="5" bestFit="1" customWidth="1"/>
    <col min="23" max="23" width="18.5703125" style="5" customWidth="1"/>
    <col min="24" max="24" width="9.28515625" style="5" bestFit="1" customWidth="1"/>
    <col min="25" max="16384" width="9.140625" style="5"/>
  </cols>
  <sheetData>
    <row r="1" spans="1:26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6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6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6" ht="25.5" customHeight="1" x14ac:dyDescent="0.2">
      <c r="A4" s="7" t="s">
        <v>5</v>
      </c>
      <c r="B4" s="8">
        <v>44927</v>
      </c>
      <c r="C4" s="9"/>
      <c r="D4" s="10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6" ht="25.5" customHeight="1" x14ac:dyDescent="0.2">
      <c r="A5" s="11" t="s">
        <v>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6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6" ht="26.25" customHeight="1" thickBot="1" x14ac:dyDescent="0.25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4"/>
      <c r="K7" s="15" t="s">
        <v>8</v>
      </c>
      <c r="L7" s="16" t="s">
        <v>9</v>
      </c>
      <c r="M7" s="17"/>
      <c r="N7" s="15" t="s">
        <v>10</v>
      </c>
      <c r="O7" s="15" t="s">
        <v>11</v>
      </c>
      <c r="P7" s="12" t="s">
        <v>12</v>
      </c>
      <c r="Q7" s="14"/>
      <c r="R7" s="15" t="s">
        <v>13</v>
      </c>
      <c r="S7" s="12" t="s">
        <v>14</v>
      </c>
      <c r="T7" s="13"/>
      <c r="U7" s="13"/>
      <c r="V7" s="13"/>
      <c r="W7" s="13"/>
      <c r="X7" s="14"/>
    </row>
    <row r="8" spans="1:26" ht="26.25" customHeight="1" x14ac:dyDescent="0.2">
      <c r="A8" s="18" t="s">
        <v>15</v>
      </c>
      <c r="B8" s="19"/>
      <c r="C8" s="20" t="s">
        <v>16</v>
      </c>
      <c r="D8" s="20" t="s">
        <v>17</v>
      </c>
      <c r="E8" s="21" t="s">
        <v>18</v>
      </c>
      <c r="F8" s="22"/>
      <c r="G8" s="20" t="s">
        <v>19</v>
      </c>
      <c r="H8" s="23" t="s">
        <v>20</v>
      </c>
      <c r="I8" s="24"/>
      <c r="J8" s="20" t="s">
        <v>21</v>
      </c>
      <c r="K8" s="25"/>
      <c r="L8" s="26" t="s">
        <v>22</v>
      </c>
      <c r="M8" s="26" t="s">
        <v>23</v>
      </c>
      <c r="N8" s="25"/>
      <c r="O8" s="25"/>
      <c r="P8" s="27" t="s">
        <v>24</v>
      </c>
      <c r="Q8" s="27" t="s">
        <v>25</v>
      </c>
      <c r="R8" s="25"/>
      <c r="S8" s="28" t="s">
        <v>26</v>
      </c>
      <c r="T8" s="29" t="s">
        <v>27</v>
      </c>
      <c r="U8" s="28" t="s">
        <v>28</v>
      </c>
      <c r="V8" s="30" t="s">
        <v>27</v>
      </c>
      <c r="W8" s="31" t="s">
        <v>29</v>
      </c>
      <c r="X8" s="30" t="s">
        <v>27</v>
      </c>
    </row>
    <row r="9" spans="1:26" ht="26.25" customHeight="1" thickBot="1" x14ac:dyDescent="0.25">
      <c r="A9" s="32" t="s">
        <v>30</v>
      </c>
      <c r="B9" s="32" t="s">
        <v>31</v>
      </c>
      <c r="C9" s="33"/>
      <c r="D9" s="33"/>
      <c r="E9" s="34" t="s">
        <v>32</v>
      </c>
      <c r="F9" s="34" t="s">
        <v>33</v>
      </c>
      <c r="G9" s="33"/>
      <c r="H9" s="34" t="s">
        <v>30</v>
      </c>
      <c r="I9" s="34" t="s">
        <v>31</v>
      </c>
      <c r="J9" s="33"/>
      <c r="K9" s="32" t="s">
        <v>34</v>
      </c>
      <c r="L9" s="35" t="s">
        <v>35</v>
      </c>
      <c r="M9" s="35" t="s">
        <v>36</v>
      </c>
      <c r="N9" s="35" t="s">
        <v>37</v>
      </c>
      <c r="O9" s="35" t="s">
        <v>38</v>
      </c>
      <c r="P9" s="35" t="s">
        <v>39</v>
      </c>
      <c r="Q9" s="35" t="s">
        <v>40</v>
      </c>
      <c r="R9" s="32" t="s">
        <v>41</v>
      </c>
      <c r="S9" s="36" t="s">
        <v>42</v>
      </c>
      <c r="T9" s="37" t="s">
        <v>43</v>
      </c>
      <c r="U9" s="36" t="s">
        <v>44</v>
      </c>
      <c r="V9" s="37" t="s">
        <v>45</v>
      </c>
      <c r="W9" s="38" t="s">
        <v>46</v>
      </c>
      <c r="X9" s="37" t="s">
        <v>47</v>
      </c>
    </row>
    <row r="10" spans="1:26" ht="26.25" customHeight="1" x14ac:dyDescent="0.2">
      <c r="A10" s="39" t="str">
        <f>+'[1]Access-Jan'!A9</f>
        <v>12104</v>
      </c>
      <c r="B10" s="40" t="str">
        <f>+'[1]Access-Jan'!B9</f>
        <v>TRIBUNAL REGIONAL FEDERAL DA 3A. REGIAO</v>
      </c>
      <c r="C10" s="41" t="str">
        <f>CONCATENATE('[1]Access-Jan'!C9,".",'[1]Access-Jan'!D9)</f>
        <v>02.061</v>
      </c>
      <c r="D10" s="41" t="str">
        <f>CONCATENATE('[1]Access-Jan'!E9,".",'[1]Access-Jan'!G9)</f>
        <v>0033.4224</v>
      </c>
      <c r="E10" s="40" t="str">
        <f>+'[1]Access-Jan'!F9</f>
        <v>PROGRAMA DE GESTAO E MANUTENCAO DO PODER JUDICIARIO</v>
      </c>
      <c r="F10" s="42" t="str">
        <f>+'[1]Access-Jan'!H9</f>
        <v>ASSISTENCIA JURIDICA A PESSOAS CARENTES</v>
      </c>
      <c r="G10" s="39" t="str">
        <f>IF('[1]Access-Jan'!I9="1","F","S")</f>
        <v>F</v>
      </c>
      <c r="H10" s="39" t="str">
        <f>+'[1]Access-Jan'!J9</f>
        <v>1000</v>
      </c>
      <c r="I10" s="43" t="str">
        <f>+'[1]Access-Jan'!K9</f>
        <v>RECURSOS LIVRES DA UNIAO</v>
      </c>
      <c r="J10" s="39" t="str">
        <f>+'[1]Access-Jan'!L9</f>
        <v>3</v>
      </c>
      <c r="K10" s="44"/>
      <c r="L10" s="45"/>
      <c r="M10" s="45"/>
      <c r="N10" s="46">
        <f>+K10+L10-M10</f>
        <v>0</v>
      </c>
      <c r="O10" s="44"/>
      <c r="P10" s="47">
        <f>'[1]Access-Jan'!M9</f>
        <v>5000</v>
      </c>
      <c r="Q10" s="47"/>
      <c r="R10" s="47">
        <f>N10-O10+P10</f>
        <v>5000</v>
      </c>
      <c r="S10" s="47">
        <f>'[1]Access-Jan'!N9</f>
        <v>1196</v>
      </c>
      <c r="T10" s="48">
        <f>IF(R10&gt;0,S10/R10,0)</f>
        <v>0.2392</v>
      </c>
      <c r="U10" s="47">
        <f>'[1]Access-Jan'!O9</f>
        <v>0</v>
      </c>
      <c r="V10" s="49">
        <f>IF(R10&gt;0,U10/R10,0)</f>
        <v>0</v>
      </c>
      <c r="W10" s="47">
        <f>'[1]Access-Jan'!P9</f>
        <v>0</v>
      </c>
      <c r="X10" s="49">
        <f>IF(R10&gt;0,W10/R10,0)</f>
        <v>0</v>
      </c>
      <c r="Z10" s="50"/>
    </row>
    <row r="11" spans="1:26" ht="26.25" customHeight="1" x14ac:dyDescent="0.2">
      <c r="A11" s="51" t="str">
        <f>+'[1]Access-Jan'!A10</f>
        <v>12104</v>
      </c>
      <c r="B11" s="52" t="str">
        <f>+'[1]Access-Jan'!B10</f>
        <v>TRIBUNAL REGIONAL FEDERAL DA 3A. REGIAO</v>
      </c>
      <c r="C11" s="51" t="str">
        <f>CONCATENATE('[1]Access-Jan'!C10,".",'[1]Access-Jan'!D10)</f>
        <v>02.061</v>
      </c>
      <c r="D11" s="51" t="str">
        <f>CONCATENATE('[1]Access-Jan'!E10,".",'[1]Access-Jan'!G10)</f>
        <v>0033.4257</v>
      </c>
      <c r="E11" s="52" t="str">
        <f>+'[1]Access-Jan'!F10</f>
        <v>PROGRAMA DE GESTAO E MANUTENCAO DO PODER JUDICIARIO</v>
      </c>
      <c r="F11" s="53" t="str">
        <f>+'[1]Access-Jan'!H10</f>
        <v>JULGAMENTO DE CAUSAS NA JUSTICA FEDERAL</v>
      </c>
      <c r="G11" s="51" t="str">
        <f>IF('[1]Access-Jan'!I10="1","F","S")</f>
        <v>F</v>
      </c>
      <c r="H11" s="51" t="str">
        <f>+'[1]Access-Jan'!J10</f>
        <v>1000</v>
      </c>
      <c r="I11" s="52" t="str">
        <f>+'[1]Access-Jan'!K10</f>
        <v>RECURSOS LIVRES DA UNIAO</v>
      </c>
      <c r="J11" s="51" t="str">
        <f>+'[1]Access-Jan'!L10</f>
        <v>4</v>
      </c>
      <c r="K11" s="54"/>
      <c r="L11" s="54"/>
      <c r="M11" s="54"/>
      <c r="N11" s="55">
        <f t="shared" ref="N11:N25" si="0">+K11+L11-M11</f>
        <v>0</v>
      </c>
      <c r="O11" s="54"/>
      <c r="P11" s="56">
        <f>'[1]Access-Jan'!M10</f>
        <v>17170838</v>
      </c>
      <c r="Q11" s="56"/>
      <c r="R11" s="56">
        <f t="shared" ref="R11:R25" si="1">N11-O11+P11</f>
        <v>17170838</v>
      </c>
      <c r="S11" s="56">
        <f>'[1]Access-Jan'!N10</f>
        <v>0</v>
      </c>
      <c r="T11" s="57">
        <f t="shared" ref="T11:T26" si="2">IF(R11&gt;0,S11/R11,0)</f>
        <v>0</v>
      </c>
      <c r="U11" s="56">
        <f>'[1]Access-Jan'!O10</f>
        <v>0</v>
      </c>
      <c r="V11" s="57">
        <f t="shared" ref="V11:V26" si="3">IF(R11&gt;0,U11/R11,0)</f>
        <v>0</v>
      </c>
      <c r="W11" s="56">
        <f>'[1]Access-Jan'!P10</f>
        <v>0</v>
      </c>
      <c r="X11" s="57">
        <f t="shared" ref="X11:X26" si="4">IF(R11&gt;0,W11/R11,0)</f>
        <v>0</v>
      </c>
      <c r="Z11" s="50"/>
    </row>
    <row r="12" spans="1:26" ht="26.25" customHeight="1" x14ac:dyDescent="0.2">
      <c r="A12" s="51" t="str">
        <f>+'[1]Access-Jan'!A11</f>
        <v>12104</v>
      </c>
      <c r="B12" s="52" t="str">
        <f>+'[1]Access-Jan'!B11</f>
        <v>TRIBUNAL REGIONAL FEDERAL DA 3A. REGIAO</v>
      </c>
      <c r="C12" s="51" t="str">
        <f>CONCATENATE('[1]Access-Jan'!C11,".",'[1]Access-Jan'!D11)</f>
        <v>02.061</v>
      </c>
      <c r="D12" s="51" t="str">
        <f>CONCATENATE('[1]Access-Jan'!E11,".",'[1]Access-Jan'!G11)</f>
        <v>0033.4257</v>
      </c>
      <c r="E12" s="52" t="str">
        <f>+'[1]Access-Jan'!F11</f>
        <v>PROGRAMA DE GESTAO E MANUTENCAO DO PODER JUDICIARIO</v>
      </c>
      <c r="F12" s="52" t="str">
        <f>+'[1]Access-Jan'!H11</f>
        <v>JULGAMENTO DE CAUSAS NA JUSTICA FEDERAL</v>
      </c>
      <c r="G12" s="51" t="str">
        <f>IF('[1]Access-Jan'!I11="1","F","S")</f>
        <v>F</v>
      </c>
      <c r="H12" s="51" t="str">
        <f>+'[1]Access-Jan'!J11</f>
        <v>1000</v>
      </c>
      <c r="I12" s="52" t="str">
        <f>+'[1]Access-Jan'!K11</f>
        <v>RECURSOS LIVRES DA UNIAO</v>
      </c>
      <c r="J12" s="51" t="str">
        <f>+'[1]Access-Jan'!L11</f>
        <v>3</v>
      </c>
      <c r="K12" s="56"/>
      <c r="L12" s="56"/>
      <c r="M12" s="56"/>
      <c r="N12" s="54">
        <f t="shared" si="0"/>
        <v>0</v>
      </c>
      <c r="O12" s="56"/>
      <c r="P12" s="56">
        <f>'[1]Access-Jan'!M11</f>
        <v>45630541</v>
      </c>
      <c r="Q12" s="56"/>
      <c r="R12" s="56">
        <f t="shared" si="1"/>
        <v>45630541</v>
      </c>
      <c r="S12" s="58">
        <f>'[1]Access-Jan'!N11</f>
        <v>5216645.2</v>
      </c>
      <c r="T12" s="57">
        <f t="shared" si="2"/>
        <v>0.1143235448380943</v>
      </c>
      <c r="U12" s="56">
        <f>'[1]Access-Jan'!O11</f>
        <v>329798.58</v>
      </c>
      <c r="V12" s="57">
        <f t="shared" si="3"/>
        <v>7.227584262040637E-3</v>
      </c>
      <c r="W12" s="56">
        <f>'[1]Access-Jan'!P11</f>
        <v>329590.02</v>
      </c>
      <c r="X12" s="57">
        <f t="shared" si="4"/>
        <v>7.2230136390449553E-3</v>
      </c>
      <c r="Z12" s="50"/>
    </row>
    <row r="13" spans="1:26" ht="26.25" customHeight="1" x14ac:dyDescent="0.2">
      <c r="A13" s="51" t="str">
        <f>+'[1]Access-Jan'!A12</f>
        <v>12104</v>
      </c>
      <c r="B13" s="52" t="str">
        <f>+'[1]Access-Jan'!B12</f>
        <v>TRIBUNAL REGIONAL FEDERAL DA 3A. REGIAO</v>
      </c>
      <c r="C13" s="51" t="str">
        <f>CONCATENATE('[1]Access-Jan'!C12,".",'[1]Access-Jan'!D12)</f>
        <v>02.061</v>
      </c>
      <c r="D13" s="51" t="str">
        <f>CONCATENATE('[1]Access-Jan'!E12,".",'[1]Access-Jan'!G12)</f>
        <v>0033.4257</v>
      </c>
      <c r="E13" s="52" t="str">
        <f>+'[1]Access-Jan'!F12</f>
        <v>PROGRAMA DE GESTAO E MANUTENCAO DO PODER JUDICIARIO</v>
      </c>
      <c r="F13" s="52" t="str">
        <f>+'[1]Access-Jan'!H12</f>
        <v>JULGAMENTO DE CAUSAS NA JUSTICA FEDERAL</v>
      </c>
      <c r="G13" s="51" t="str">
        <f>IF('[1]Access-Jan'!I12="1","F","S")</f>
        <v>F</v>
      </c>
      <c r="H13" s="51" t="str">
        <f>+'[1]Access-Jan'!J12</f>
        <v>1027</v>
      </c>
      <c r="I13" s="52" t="str">
        <f>+'[1]Access-Jan'!K12</f>
        <v>SERV.AFETOS AS ATIVID.ESPECIFICAS DA JUSTICA</v>
      </c>
      <c r="J13" s="51" t="str">
        <f>+'[1]Access-Jan'!L12</f>
        <v>3</v>
      </c>
      <c r="K13" s="56"/>
      <c r="L13" s="56"/>
      <c r="M13" s="56"/>
      <c r="N13" s="54">
        <f t="shared" si="0"/>
        <v>0</v>
      </c>
      <c r="O13" s="56"/>
      <c r="P13" s="56">
        <f>'[1]Access-Jan'!M12</f>
        <v>10128129</v>
      </c>
      <c r="Q13" s="56"/>
      <c r="R13" s="56">
        <f t="shared" si="1"/>
        <v>10128129</v>
      </c>
      <c r="S13" s="58">
        <f>'[1]Access-Jan'!N12</f>
        <v>2353746.92</v>
      </c>
      <c r="T13" s="57">
        <f t="shared" si="2"/>
        <v>0.23239701232083437</v>
      </c>
      <c r="U13" s="56">
        <f>'[1]Access-Jan'!O12</f>
        <v>0</v>
      </c>
      <c r="V13" s="57">
        <f t="shared" si="3"/>
        <v>0</v>
      </c>
      <c r="W13" s="56">
        <f>'[1]Access-Jan'!P12</f>
        <v>0</v>
      </c>
      <c r="X13" s="57">
        <f t="shared" si="4"/>
        <v>0</v>
      </c>
      <c r="Z13" s="50"/>
    </row>
    <row r="14" spans="1:26" ht="26.25" customHeight="1" x14ac:dyDescent="0.2">
      <c r="A14" s="51" t="str">
        <f>+'[1]Access-Jan'!A13</f>
        <v>12104</v>
      </c>
      <c r="B14" s="52" t="str">
        <f>+'[1]Access-Jan'!B13</f>
        <v>TRIBUNAL REGIONAL FEDERAL DA 3A. REGIAO</v>
      </c>
      <c r="C14" s="51" t="str">
        <f>CONCATENATE('[1]Access-Jan'!C13,".",'[1]Access-Jan'!D13)</f>
        <v>02.122</v>
      </c>
      <c r="D14" s="51" t="str">
        <f>CONCATENATE('[1]Access-Jan'!E13,".",'[1]Access-Jan'!G13)</f>
        <v>0033.20TP</v>
      </c>
      <c r="E14" s="52" t="str">
        <f>+'[1]Access-Jan'!F13</f>
        <v>PROGRAMA DE GESTAO E MANUTENCAO DO PODER JUDICIARIO</v>
      </c>
      <c r="F14" s="52" t="str">
        <f>+'[1]Access-Jan'!H13</f>
        <v>ATIVOS CIVIS DA UNIAO</v>
      </c>
      <c r="G14" s="51" t="str">
        <f>IF('[1]Access-Jan'!I13="1","F","S")</f>
        <v>F</v>
      </c>
      <c r="H14" s="51" t="str">
        <f>+'[1]Access-Jan'!J13</f>
        <v>1000</v>
      </c>
      <c r="I14" s="52" t="str">
        <f>+'[1]Access-Jan'!K13</f>
        <v>RECURSOS LIVRES DA UNIAO</v>
      </c>
      <c r="J14" s="51" t="str">
        <f>+'[1]Access-Jan'!L13</f>
        <v>1</v>
      </c>
      <c r="K14" s="56"/>
      <c r="L14" s="56"/>
      <c r="M14" s="56"/>
      <c r="N14" s="54">
        <f t="shared" si="0"/>
        <v>0</v>
      </c>
      <c r="O14" s="56"/>
      <c r="P14" s="56">
        <f>'[1]Access-Jan'!M13</f>
        <v>45339175.07</v>
      </c>
      <c r="Q14" s="56"/>
      <c r="R14" s="56">
        <f t="shared" si="1"/>
        <v>45339175.07</v>
      </c>
      <c r="S14" s="58">
        <f>'[1]Access-Jan'!N13</f>
        <v>45339175.07</v>
      </c>
      <c r="T14" s="57">
        <f t="shared" si="2"/>
        <v>1</v>
      </c>
      <c r="U14" s="56">
        <f>'[1]Access-Jan'!O13</f>
        <v>45339175.07</v>
      </c>
      <c r="V14" s="57">
        <f t="shared" si="3"/>
        <v>1</v>
      </c>
      <c r="W14" s="56">
        <f>'[1]Access-Jan'!P13</f>
        <v>43326690.880000003</v>
      </c>
      <c r="X14" s="57">
        <f t="shared" si="4"/>
        <v>0.95561268622790585</v>
      </c>
      <c r="Z14" s="50"/>
    </row>
    <row r="15" spans="1:26" ht="26.25" customHeight="1" x14ac:dyDescent="0.2">
      <c r="A15" s="51" t="str">
        <f>+'[1]Access-Jan'!A14</f>
        <v>12104</v>
      </c>
      <c r="B15" s="52" t="str">
        <f>+'[1]Access-Jan'!B14</f>
        <v>TRIBUNAL REGIONAL FEDERAL DA 3A. REGIAO</v>
      </c>
      <c r="C15" s="51" t="str">
        <f>CONCATENATE('[1]Access-Jan'!C14,".",'[1]Access-Jan'!D14)</f>
        <v>02.122</v>
      </c>
      <c r="D15" s="51" t="str">
        <f>CONCATENATE('[1]Access-Jan'!E14,".",'[1]Access-Jan'!G14)</f>
        <v>0033.216H</v>
      </c>
      <c r="E15" s="52" t="str">
        <f>+'[1]Access-Jan'!F14</f>
        <v>PROGRAMA DE GESTAO E MANUTENCAO DO PODER JUDICIARIO</v>
      </c>
      <c r="F15" s="52" t="str">
        <f>+'[1]Access-Jan'!H14</f>
        <v>AJUDA DE CUSTO PARA MORADIA OU AUXILIO-MORADIA A AGENTES PUB</v>
      </c>
      <c r="G15" s="51" t="str">
        <f>IF('[1]Access-Jan'!I14="1","F","S")</f>
        <v>F</v>
      </c>
      <c r="H15" s="51" t="str">
        <f>+'[1]Access-Jan'!J14</f>
        <v>1000</v>
      </c>
      <c r="I15" s="52" t="str">
        <f>+'[1]Access-Jan'!K14</f>
        <v>RECURSOS LIVRES DA UNIAO</v>
      </c>
      <c r="J15" s="51" t="str">
        <f>+'[1]Access-Jan'!L14</f>
        <v>3</v>
      </c>
      <c r="K15" s="54"/>
      <c r="L15" s="54"/>
      <c r="M15" s="54"/>
      <c r="N15" s="54">
        <f t="shared" si="0"/>
        <v>0</v>
      </c>
      <c r="O15" s="54"/>
      <c r="P15" s="56">
        <f>'[1]Access-Jan'!M14</f>
        <v>83000</v>
      </c>
      <c r="Q15" s="56"/>
      <c r="R15" s="56">
        <f t="shared" si="1"/>
        <v>83000</v>
      </c>
      <c r="S15" s="58">
        <f>'[1]Access-Jan'!N14</f>
        <v>2500</v>
      </c>
      <c r="T15" s="57">
        <f t="shared" si="2"/>
        <v>3.0120481927710843E-2</v>
      </c>
      <c r="U15" s="56">
        <f>'[1]Access-Jan'!O14</f>
        <v>2500</v>
      </c>
      <c r="V15" s="57">
        <f t="shared" si="3"/>
        <v>3.0120481927710843E-2</v>
      </c>
      <c r="W15" s="56">
        <f>'[1]Access-Jan'!P14</f>
        <v>2500</v>
      </c>
      <c r="X15" s="57">
        <f t="shared" si="4"/>
        <v>3.0120481927710843E-2</v>
      </c>
    </row>
    <row r="16" spans="1:26" ht="26.25" customHeight="1" x14ac:dyDescent="0.2">
      <c r="A16" s="51" t="str">
        <f>+'[1]Access-Jan'!A15</f>
        <v>12104</v>
      </c>
      <c r="B16" s="52" t="str">
        <f>+'[1]Access-Jan'!B15</f>
        <v>TRIBUNAL REGIONAL FEDERAL DA 3A. REGIAO</v>
      </c>
      <c r="C16" s="51" t="str">
        <f>CONCATENATE('[1]Access-Jan'!C15,".",'[1]Access-Jan'!D15)</f>
        <v>02.122</v>
      </c>
      <c r="D16" s="51" t="str">
        <f>CONCATENATE('[1]Access-Jan'!E15,".",'[1]Access-Jan'!G15)</f>
        <v>0033.219Z</v>
      </c>
      <c r="E16" s="52" t="str">
        <f>+'[1]Access-Jan'!F15</f>
        <v>PROGRAMA DE GESTAO E MANUTENCAO DO PODER JUDICIARIO</v>
      </c>
      <c r="F16" s="52" t="str">
        <f>+'[1]Access-Jan'!H15</f>
        <v>CONSERVACAO E RECUPERACAO DE ATIVOS DE INFRAESTRUTURA DA UNI</v>
      </c>
      <c r="G16" s="51" t="str">
        <f>IF('[1]Access-Jan'!I15="1","F","S")</f>
        <v>F</v>
      </c>
      <c r="H16" s="51" t="str">
        <f>+'[1]Access-Jan'!J15</f>
        <v>1000</v>
      </c>
      <c r="I16" s="52" t="str">
        <f>+'[1]Access-Jan'!K15</f>
        <v>RECURSOS LIVRES DA UNIAO</v>
      </c>
      <c r="J16" s="51" t="str">
        <f>+'[1]Access-Jan'!L15</f>
        <v>4</v>
      </c>
      <c r="K16" s="56"/>
      <c r="L16" s="56"/>
      <c r="M16" s="56"/>
      <c r="N16" s="54">
        <f t="shared" si="0"/>
        <v>0</v>
      </c>
      <c r="O16" s="56"/>
      <c r="P16" s="56">
        <f>'[1]Access-Jan'!M15</f>
        <v>7269364</v>
      </c>
      <c r="Q16" s="56"/>
      <c r="R16" s="56">
        <f t="shared" si="1"/>
        <v>7269364</v>
      </c>
      <c r="S16" s="58">
        <f>'[1]Access-Jan'!N15</f>
        <v>0</v>
      </c>
      <c r="T16" s="57">
        <f t="shared" si="2"/>
        <v>0</v>
      </c>
      <c r="U16" s="56">
        <f>'[1]Access-Jan'!O15</f>
        <v>0</v>
      </c>
      <c r="V16" s="57">
        <f t="shared" si="3"/>
        <v>0</v>
      </c>
      <c r="W16" s="56">
        <f>'[1]Access-Jan'!P15</f>
        <v>0</v>
      </c>
      <c r="X16" s="57">
        <f t="shared" si="4"/>
        <v>0</v>
      </c>
    </row>
    <row r="17" spans="1:24" ht="26.25" customHeight="1" x14ac:dyDescent="0.2">
      <c r="A17" s="51" t="str">
        <f>+'[1]Access-Jan'!A16</f>
        <v>12104</v>
      </c>
      <c r="B17" s="52" t="str">
        <f>+'[1]Access-Jan'!B16</f>
        <v>TRIBUNAL REGIONAL FEDERAL DA 3A. REGIAO</v>
      </c>
      <c r="C17" s="51" t="str">
        <f>CONCATENATE('[1]Access-Jan'!C16,".",'[1]Access-Jan'!D16)</f>
        <v>02.131</v>
      </c>
      <c r="D17" s="51" t="str">
        <f>CONCATENATE('[1]Access-Jan'!E16,".",'[1]Access-Jan'!G16)</f>
        <v>0033.219I</v>
      </c>
      <c r="E17" s="52" t="str">
        <f>+'[1]Access-Jan'!F16</f>
        <v>PROGRAMA DE GESTAO E MANUTENCAO DO PODER JUDICIARIO</v>
      </c>
      <c r="F17" s="52" t="str">
        <f>+'[1]Access-Jan'!H16</f>
        <v>PUBLICIDADE INSTITUCIONAL E DE UTILIDADE PUBLICA</v>
      </c>
      <c r="G17" s="51" t="str">
        <f>IF('[1]Access-Jan'!I16="1","F","S")</f>
        <v>F</v>
      </c>
      <c r="H17" s="51" t="str">
        <f>+'[1]Access-Jan'!J16</f>
        <v>1000</v>
      </c>
      <c r="I17" s="52" t="str">
        <f>+'[1]Access-Jan'!K16</f>
        <v>RECURSOS LIVRES DA UNIAO</v>
      </c>
      <c r="J17" s="51" t="str">
        <f>+'[1]Access-Jan'!L16</f>
        <v>3</v>
      </c>
      <c r="K17" s="56"/>
      <c r="L17" s="56"/>
      <c r="M17" s="56"/>
      <c r="N17" s="54">
        <f t="shared" si="0"/>
        <v>0</v>
      </c>
      <c r="O17" s="56"/>
      <c r="P17" s="56">
        <f>'[1]Access-Jan'!M16</f>
        <v>1000</v>
      </c>
      <c r="Q17" s="56"/>
      <c r="R17" s="56">
        <f t="shared" si="1"/>
        <v>1000</v>
      </c>
      <c r="S17" s="58">
        <f>'[1]Access-Jan'!N16</f>
        <v>0</v>
      </c>
      <c r="T17" s="57">
        <f t="shared" si="2"/>
        <v>0</v>
      </c>
      <c r="U17" s="56">
        <f>'[1]Access-Jan'!O16</f>
        <v>0</v>
      </c>
      <c r="V17" s="57">
        <f t="shared" si="3"/>
        <v>0</v>
      </c>
      <c r="W17" s="56">
        <f>'[1]Access-Jan'!P16</f>
        <v>0</v>
      </c>
      <c r="X17" s="57">
        <f t="shared" si="4"/>
        <v>0</v>
      </c>
    </row>
    <row r="18" spans="1:24" ht="26.25" customHeight="1" x14ac:dyDescent="0.2">
      <c r="A18" s="51" t="str">
        <f>+'[1]Access-Jan'!A17</f>
        <v>12104</v>
      </c>
      <c r="B18" s="52" t="str">
        <f>+'[1]Access-Jan'!B17</f>
        <v>TRIBUNAL REGIONAL FEDERAL DA 3A. REGIAO</v>
      </c>
      <c r="C18" s="51" t="str">
        <f>CONCATENATE('[1]Access-Jan'!C17,".",'[1]Access-Jan'!D17)</f>
        <v>02.331</v>
      </c>
      <c r="D18" s="51" t="str">
        <f>CONCATENATE('[1]Access-Jan'!E17,".",'[1]Access-Jan'!G17)</f>
        <v>0033.2004</v>
      </c>
      <c r="E18" s="52" t="str">
        <f>+'[1]Access-Jan'!F17</f>
        <v>PROGRAMA DE GESTAO E MANUTENCAO DO PODER JUDICIARIO</v>
      </c>
      <c r="F18" s="52" t="str">
        <f>+'[1]Access-Jan'!H17</f>
        <v>ASSISTENCIA MEDICA E ODONTOLOGICA AOS SERVIDORES CIVIS, EMPR</v>
      </c>
      <c r="G18" s="51" t="str">
        <f>IF('[1]Access-Jan'!I17="1","F","S")</f>
        <v>S</v>
      </c>
      <c r="H18" s="51" t="str">
        <f>+'[1]Access-Jan'!J17</f>
        <v>1000</v>
      </c>
      <c r="I18" s="52" t="str">
        <f>+'[1]Access-Jan'!K17</f>
        <v>RECURSOS LIVRES DA UNIAO</v>
      </c>
      <c r="J18" s="51" t="str">
        <f>+'[1]Access-Jan'!L17</f>
        <v>4</v>
      </c>
      <c r="K18" s="54"/>
      <c r="L18" s="54"/>
      <c r="M18" s="54"/>
      <c r="N18" s="54">
        <f t="shared" si="0"/>
        <v>0</v>
      </c>
      <c r="O18" s="54"/>
      <c r="P18" s="56">
        <f>'[1]Access-Jan'!M17</f>
        <v>20000</v>
      </c>
      <c r="Q18" s="56"/>
      <c r="R18" s="56">
        <f t="shared" si="1"/>
        <v>20000</v>
      </c>
      <c r="S18" s="58">
        <f>'[1]Access-Jan'!N17</f>
        <v>0</v>
      </c>
      <c r="T18" s="57">
        <f t="shared" si="2"/>
        <v>0</v>
      </c>
      <c r="U18" s="56">
        <f>'[1]Access-Jan'!O17</f>
        <v>0</v>
      </c>
      <c r="V18" s="57">
        <f t="shared" si="3"/>
        <v>0</v>
      </c>
      <c r="W18" s="56">
        <f>'[1]Access-Jan'!P17</f>
        <v>0</v>
      </c>
      <c r="X18" s="57">
        <f t="shared" si="4"/>
        <v>0</v>
      </c>
    </row>
    <row r="19" spans="1:24" ht="26.25" customHeight="1" x14ac:dyDescent="0.2">
      <c r="A19" s="51" t="str">
        <f>+'[1]Access-Jan'!A18</f>
        <v>12104</v>
      </c>
      <c r="B19" s="52" t="str">
        <f>+'[1]Access-Jan'!B18</f>
        <v>TRIBUNAL REGIONAL FEDERAL DA 3A. REGIAO</v>
      </c>
      <c r="C19" s="51" t="str">
        <f>CONCATENATE('[1]Access-Jan'!C18,".",'[1]Access-Jan'!D18)</f>
        <v>02.331</v>
      </c>
      <c r="D19" s="51" t="str">
        <f>CONCATENATE('[1]Access-Jan'!E18,".",'[1]Access-Jan'!G18)</f>
        <v>0033.2004</v>
      </c>
      <c r="E19" s="52" t="str">
        <f>+'[1]Access-Jan'!F18</f>
        <v>PROGRAMA DE GESTAO E MANUTENCAO DO PODER JUDICIARIO</v>
      </c>
      <c r="F19" s="52" t="str">
        <f>+'[1]Access-Jan'!H18</f>
        <v>ASSISTENCIA MEDICA E ODONTOLOGICA AOS SERVIDORES CIVIS, EMPR</v>
      </c>
      <c r="G19" s="51" t="str">
        <f>IF('[1]Access-Jan'!I18="1","F","S")</f>
        <v>S</v>
      </c>
      <c r="H19" s="51" t="str">
        <f>+'[1]Access-Jan'!J18</f>
        <v>1000</v>
      </c>
      <c r="I19" s="52" t="str">
        <f>+'[1]Access-Jan'!K18</f>
        <v>RECURSOS LIVRES DA UNIAO</v>
      </c>
      <c r="J19" s="51" t="str">
        <f>+'[1]Access-Jan'!L18</f>
        <v>3</v>
      </c>
      <c r="K19" s="54"/>
      <c r="L19" s="54"/>
      <c r="M19" s="54"/>
      <c r="N19" s="54">
        <f t="shared" si="0"/>
        <v>0</v>
      </c>
      <c r="O19" s="54"/>
      <c r="P19" s="56">
        <f>'[1]Access-Jan'!M18</f>
        <v>26621404</v>
      </c>
      <c r="Q19" s="56"/>
      <c r="R19" s="56">
        <f t="shared" si="1"/>
        <v>26621404</v>
      </c>
      <c r="S19" s="58">
        <f>'[1]Access-Jan'!N18</f>
        <v>26324904</v>
      </c>
      <c r="T19" s="57">
        <f t="shared" si="2"/>
        <v>0.98886234550213803</v>
      </c>
      <c r="U19" s="56">
        <f>'[1]Access-Jan'!O18</f>
        <v>102908.24</v>
      </c>
      <c r="V19" s="57">
        <f t="shared" si="3"/>
        <v>3.8656203106342555E-3</v>
      </c>
      <c r="W19" s="56">
        <f>'[1]Access-Jan'!P18</f>
        <v>102908.24</v>
      </c>
      <c r="X19" s="57">
        <f t="shared" si="4"/>
        <v>3.8656203106342555E-3</v>
      </c>
    </row>
    <row r="20" spans="1:24" ht="26.25" customHeight="1" x14ac:dyDescent="0.2">
      <c r="A20" s="51" t="str">
        <f>+'[1]Access-Jan'!A19</f>
        <v>12104</v>
      </c>
      <c r="B20" s="52" t="str">
        <f>+'[1]Access-Jan'!B19</f>
        <v>TRIBUNAL REGIONAL FEDERAL DA 3A. REGIAO</v>
      </c>
      <c r="C20" s="51" t="str">
        <f>CONCATENATE('[1]Access-Jan'!C19,".",'[1]Access-Jan'!D19)</f>
        <v>02.331</v>
      </c>
      <c r="D20" s="51" t="str">
        <f>CONCATENATE('[1]Access-Jan'!E19,".",'[1]Access-Jan'!G19)</f>
        <v>0033.212B</v>
      </c>
      <c r="E20" s="52" t="str">
        <f>+'[1]Access-Jan'!F19</f>
        <v>PROGRAMA DE GESTAO E MANUTENCAO DO PODER JUDICIARIO</v>
      </c>
      <c r="F20" s="52" t="str">
        <f>+'[1]Access-Jan'!H19</f>
        <v>BENEFICIOS OBRIGATORIOS AOS SERVIDORES CIVIS, EMPREGADOS, MI</v>
      </c>
      <c r="G20" s="51" t="str">
        <f>IF('[1]Access-Jan'!I19="1","F","S")</f>
        <v>F</v>
      </c>
      <c r="H20" s="51" t="str">
        <f>+'[1]Access-Jan'!J19</f>
        <v>1000</v>
      </c>
      <c r="I20" s="52" t="str">
        <f>+'[1]Access-Jan'!K19</f>
        <v>RECURSOS LIVRES DA UNIAO</v>
      </c>
      <c r="J20" s="51" t="str">
        <f>+'[1]Access-Jan'!L19</f>
        <v>3</v>
      </c>
      <c r="K20" s="54"/>
      <c r="L20" s="54"/>
      <c r="M20" s="54"/>
      <c r="N20" s="54">
        <f t="shared" si="0"/>
        <v>0</v>
      </c>
      <c r="O20" s="54"/>
      <c r="P20" s="56">
        <f>'[1]Access-Jan'!M19</f>
        <v>22264171.75</v>
      </c>
      <c r="Q20" s="56"/>
      <c r="R20" s="56">
        <f t="shared" si="1"/>
        <v>22264171.75</v>
      </c>
      <c r="S20" s="58">
        <f>'[1]Access-Jan'!N19</f>
        <v>22264171.75</v>
      </c>
      <c r="T20" s="57">
        <f t="shared" si="2"/>
        <v>1</v>
      </c>
      <c r="U20" s="56">
        <f>'[1]Access-Jan'!O19</f>
        <v>1916496.29</v>
      </c>
      <c r="V20" s="57">
        <f t="shared" si="3"/>
        <v>8.6079837665643227E-2</v>
      </c>
      <c r="W20" s="56">
        <f>'[1]Access-Jan'!P19</f>
        <v>1916496.29</v>
      </c>
      <c r="X20" s="57">
        <f t="shared" si="4"/>
        <v>8.6079837665643227E-2</v>
      </c>
    </row>
    <row r="21" spans="1:24" ht="26.25" customHeight="1" x14ac:dyDescent="0.2">
      <c r="A21" s="51" t="str">
        <f>+'[1]Access-Jan'!A20</f>
        <v>12104</v>
      </c>
      <c r="B21" s="52" t="str">
        <f>+'[1]Access-Jan'!B20</f>
        <v>TRIBUNAL REGIONAL FEDERAL DA 3A. REGIAO</v>
      </c>
      <c r="C21" s="51" t="str">
        <f>CONCATENATE('[1]Access-Jan'!C20,".",'[1]Access-Jan'!D20)</f>
        <v>02.846</v>
      </c>
      <c r="D21" s="51" t="str">
        <f>CONCATENATE('[1]Access-Jan'!E20,".",'[1]Access-Jan'!G20)</f>
        <v>0033.09HB</v>
      </c>
      <c r="E21" s="52" t="str">
        <f>+'[1]Access-Jan'!F20</f>
        <v>PROGRAMA DE GESTAO E MANUTENCAO DO PODER JUDICIARIO</v>
      </c>
      <c r="F21" s="52" t="str">
        <f>+'[1]Access-Jan'!H20</f>
        <v>CONTRIBUICAO DA UNIAO, DE SUAS AUTARQUIAS E FUNDACOES PARA O</v>
      </c>
      <c r="G21" s="51" t="str">
        <f>IF('[1]Access-Jan'!I20="1","F","S")</f>
        <v>F</v>
      </c>
      <c r="H21" s="51" t="str">
        <f>+'[1]Access-Jan'!J20</f>
        <v>1000</v>
      </c>
      <c r="I21" s="52" t="str">
        <f>+'[1]Access-Jan'!K20</f>
        <v>RECURSOS LIVRES DA UNIAO</v>
      </c>
      <c r="J21" s="51" t="str">
        <f>+'[1]Access-Jan'!L20</f>
        <v>1</v>
      </c>
      <c r="K21" s="54"/>
      <c r="L21" s="54"/>
      <c r="M21" s="54"/>
      <c r="N21" s="54">
        <f t="shared" si="0"/>
        <v>0</v>
      </c>
      <c r="O21" s="54"/>
      <c r="P21" s="56">
        <f>'[1]Access-Jan'!M20</f>
        <v>6012551.3799999999</v>
      </c>
      <c r="Q21" s="56"/>
      <c r="R21" s="56">
        <f t="shared" si="1"/>
        <v>6012551.3799999999</v>
      </c>
      <c r="S21" s="58">
        <f>'[1]Access-Jan'!N20</f>
        <v>6012551.3799999999</v>
      </c>
      <c r="T21" s="57">
        <f t="shared" si="2"/>
        <v>1</v>
      </c>
      <c r="U21" s="56">
        <f>'[1]Access-Jan'!O20</f>
        <v>6012551.3799999999</v>
      </c>
      <c r="V21" s="57">
        <f t="shared" si="3"/>
        <v>1</v>
      </c>
      <c r="W21" s="56">
        <f>'[1]Access-Jan'!P20</f>
        <v>6012551.3799999999</v>
      </c>
      <c r="X21" s="57">
        <f t="shared" si="4"/>
        <v>1</v>
      </c>
    </row>
    <row r="22" spans="1:24" ht="26.25" customHeight="1" x14ac:dyDescent="0.2">
      <c r="A22" s="51" t="str">
        <f>+'[1]Access-Jan'!A21</f>
        <v>12104</v>
      </c>
      <c r="B22" s="52" t="str">
        <f>+'[1]Access-Jan'!B21</f>
        <v>TRIBUNAL REGIONAL FEDERAL DA 3A. REGIAO</v>
      </c>
      <c r="C22" s="51" t="str">
        <f>CONCATENATE('[1]Access-Jan'!C21,".",'[1]Access-Jan'!D21)</f>
        <v>09.272</v>
      </c>
      <c r="D22" s="51" t="str">
        <f>CONCATENATE('[1]Access-Jan'!E21,".",'[1]Access-Jan'!G21)</f>
        <v>0033.0181</v>
      </c>
      <c r="E22" s="52" t="str">
        <f>+'[1]Access-Jan'!F21</f>
        <v>PROGRAMA DE GESTAO E MANUTENCAO DO PODER JUDICIARIO</v>
      </c>
      <c r="F22" s="52" t="str">
        <f>+'[1]Access-Jan'!H21</f>
        <v>APOSENTADORIAS E PENSOES CIVIS DA UNIAO</v>
      </c>
      <c r="G22" s="51" t="str">
        <f>IF('[1]Access-Jan'!I21="1","F","S")</f>
        <v>S</v>
      </c>
      <c r="H22" s="51" t="str">
        <f>+'[1]Access-Jan'!J21</f>
        <v>1001</v>
      </c>
      <c r="I22" s="52" t="str">
        <f>+'[1]Access-Jan'!K21</f>
        <v>RECURSOS LIVRES DA SEGURIDADE SOCIAL</v>
      </c>
      <c r="J22" s="51" t="str">
        <f>+'[1]Access-Jan'!L21</f>
        <v>1</v>
      </c>
      <c r="K22" s="54"/>
      <c r="L22" s="54"/>
      <c r="M22" s="54"/>
      <c r="N22" s="54">
        <f t="shared" si="0"/>
        <v>0</v>
      </c>
      <c r="O22" s="54"/>
      <c r="P22" s="56">
        <f>'[1]Access-Jan'!M21</f>
        <v>1868765</v>
      </c>
      <c r="Q22" s="56"/>
      <c r="R22" s="56">
        <f t="shared" si="1"/>
        <v>1868765</v>
      </c>
      <c r="S22" s="58">
        <f>'[1]Access-Jan'!N21</f>
        <v>1868765</v>
      </c>
      <c r="T22" s="57">
        <f t="shared" si="2"/>
        <v>1</v>
      </c>
      <c r="U22" s="56">
        <f>'[1]Access-Jan'!O21</f>
        <v>1868765</v>
      </c>
      <c r="V22" s="57">
        <f t="shared" si="3"/>
        <v>1</v>
      </c>
      <c r="W22" s="56">
        <f>'[1]Access-Jan'!P21</f>
        <v>1868765</v>
      </c>
      <c r="X22" s="57">
        <f t="shared" si="4"/>
        <v>1</v>
      </c>
    </row>
    <row r="23" spans="1:24" ht="26.25" customHeight="1" x14ac:dyDescent="0.2">
      <c r="A23" s="51" t="str">
        <f>+'[1]Access-Jan'!A22</f>
        <v>12104</v>
      </c>
      <c r="B23" s="52" t="str">
        <f>+'[1]Access-Jan'!B22</f>
        <v>TRIBUNAL REGIONAL FEDERAL DA 3A. REGIAO</v>
      </c>
      <c r="C23" s="51" t="str">
        <f>CONCATENATE('[1]Access-Jan'!C22,".",'[1]Access-Jan'!D22)</f>
        <v>09.272</v>
      </c>
      <c r="D23" s="51" t="str">
        <f>CONCATENATE('[1]Access-Jan'!E22,".",'[1]Access-Jan'!G22)</f>
        <v>0033.0181</v>
      </c>
      <c r="E23" s="52" t="str">
        <f>+'[1]Access-Jan'!F22</f>
        <v>PROGRAMA DE GESTAO E MANUTENCAO DO PODER JUDICIARIO</v>
      </c>
      <c r="F23" s="52" t="str">
        <f>+'[1]Access-Jan'!H22</f>
        <v>APOSENTADORIAS E PENSOES CIVIS DA UNIAO</v>
      </c>
      <c r="G23" s="51" t="str">
        <f>IF('[1]Access-Jan'!I22="1","F","S")</f>
        <v>S</v>
      </c>
      <c r="H23" s="51" t="str">
        <f>+'[1]Access-Jan'!J22</f>
        <v>1056</v>
      </c>
      <c r="I23" s="52" t="str">
        <f>+'[1]Access-Jan'!K22</f>
        <v>BENEFICIOS DO RPPS DA UNIAO</v>
      </c>
      <c r="J23" s="51" t="str">
        <f>+'[1]Access-Jan'!L22</f>
        <v>1</v>
      </c>
      <c r="K23" s="54"/>
      <c r="L23" s="54"/>
      <c r="M23" s="54"/>
      <c r="N23" s="54">
        <f t="shared" si="0"/>
        <v>0</v>
      </c>
      <c r="O23" s="54"/>
      <c r="P23" s="56">
        <f>'[1]Access-Jan'!M22</f>
        <v>17533784.699999999</v>
      </c>
      <c r="Q23" s="56"/>
      <c r="R23" s="56">
        <f t="shared" si="1"/>
        <v>17533784.699999999</v>
      </c>
      <c r="S23" s="58">
        <f>'[1]Access-Jan'!N22</f>
        <v>17533784.699999999</v>
      </c>
      <c r="T23" s="57">
        <f t="shared" si="2"/>
        <v>1</v>
      </c>
      <c r="U23" s="56">
        <f>'[1]Access-Jan'!O22</f>
        <v>17533784.699999999</v>
      </c>
      <c r="V23" s="57">
        <f t="shared" si="3"/>
        <v>1</v>
      </c>
      <c r="W23" s="56">
        <f>'[1]Access-Jan'!P22</f>
        <v>16756660.140000001</v>
      </c>
      <c r="X23" s="57">
        <f t="shared" si="4"/>
        <v>0.95567844744894137</v>
      </c>
    </row>
    <row r="24" spans="1:24" ht="26.25" customHeight="1" x14ac:dyDescent="0.2">
      <c r="A24" s="51" t="str">
        <f>+'[1]Access-Jan'!A23</f>
        <v>12104</v>
      </c>
      <c r="B24" s="52" t="str">
        <f>+'[1]Access-Jan'!B23</f>
        <v>TRIBUNAL REGIONAL FEDERAL DA 3A. REGIAO</v>
      </c>
      <c r="C24" s="51" t="str">
        <f>CONCATENATE('[1]Access-Jan'!C23,".",'[1]Access-Jan'!D23)</f>
        <v>28.846</v>
      </c>
      <c r="D24" s="51" t="str">
        <f>CONCATENATE('[1]Access-Jan'!E23,".",'[1]Access-Jan'!G23)</f>
        <v>0909.00S6</v>
      </c>
      <c r="E24" s="52" t="str">
        <f>+'[1]Access-Jan'!F23</f>
        <v>OPERACOES ESPECIAIS: OUTROS ENCARGOS ESPECIAIS</v>
      </c>
      <c r="F24" s="52" t="str">
        <f>+'[1]Access-Jan'!H23</f>
        <v>BENEFICIO ESPECIAL E DEMAIS COMPLEMENTACOES DE APOSENTADORIA</v>
      </c>
      <c r="G24" s="51" t="str">
        <f>IF('[1]Access-Jan'!I23="1","F","S")</f>
        <v>F</v>
      </c>
      <c r="H24" s="51" t="str">
        <f>+'[1]Access-Jan'!J23</f>
        <v>1000</v>
      </c>
      <c r="I24" s="52" t="str">
        <f>+'[1]Access-Jan'!K23</f>
        <v>RECURSOS LIVRES DA UNIAO</v>
      </c>
      <c r="J24" s="51" t="str">
        <f>+'[1]Access-Jan'!L23</f>
        <v>1</v>
      </c>
      <c r="K24" s="54"/>
      <c r="L24" s="54"/>
      <c r="M24" s="54"/>
      <c r="N24" s="54">
        <f t="shared" si="0"/>
        <v>0</v>
      </c>
      <c r="O24" s="54"/>
      <c r="P24" s="56">
        <f>'[1]Access-Jan'!M23</f>
        <v>6535.98</v>
      </c>
      <c r="Q24" s="56"/>
      <c r="R24" s="56">
        <f t="shared" si="1"/>
        <v>6535.98</v>
      </c>
      <c r="S24" s="58">
        <f>'[1]Access-Jan'!N23</f>
        <v>6535.98</v>
      </c>
      <c r="T24" s="57">
        <f t="shared" si="2"/>
        <v>1</v>
      </c>
      <c r="U24" s="56">
        <f>'[1]Access-Jan'!O23</f>
        <v>6535.98</v>
      </c>
      <c r="V24" s="57">
        <f t="shared" si="3"/>
        <v>1</v>
      </c>
      <c r="W24" s="56">
        <f>'[1]Access-Jan'!P23</f>
        <v>6535.98</v>
      </c>
      <c r="X24" s="57">
        <f t="shared" si="4"/>
        <v>1</v>
      </c>
    </row>
    <row r="25" spans="1:24" ht="26.25" customHeight="1" thickBot="1" x14ac:dyDescent="0.25">
      <c r="A25" s="51" t="str">
        <f>+'[1]Access-Jan'!A24</f>
        <v>12104</v>
      </c>
      <c r="B25" s="52" t="str">
        <f>+'[1]Access-Jan'!B24</f>
        <v>TRIBUNAL REGIONAL FEDERAL DA 3A. REGIAO</v>
      </c>
      <c r="C25" s="51" t="str">
        <f>CONCATENATE('[1]Access-Jan'!C24,".",'[1]Access-Jan'!D24)</f>
        <v>28.846</v>
      </c>
      <c r="D25" s="51" t="str">
        <f>CONCATENATE('[1]Access-Jan'!E24,".",'[1]Access-Jan'!G24)</f>
        <v>0909.0536</v>
      </c>
      <c r="E25" s="52" t="str">
        <f>+'[1]Access-Jan'!F24</f>
        <v>OPERACOES ESPECIAIS: OUTROS ENCARGOS ESPECIAIS</v>
      </c>
      <c r="F25" s="52" t="str">
        <f>+'[1]Access-Jan'!H24</f>
        <v>BENEFICIOS E PENSOES INDENIZATORIAS DECORRENTES DE LEGISLACA</v>
      </c>
      <c r="G25" s="51" t="str">
        <f>IF('[1]Access-Jan'!I24="1","F","S")</f>
        <v>S</v>
      </c>
      <c r="H25" s="51" t="str">
        <f>+'[1]Access-Jan'!J24</f>
        <v>1000</v>
      </c>
      <c r="I25" s="52" t="str">
        <f>+'[1]Access-Jan'!K24</f>
        <v>RECURSOS LIVRES DA UNIAO</v>
      </c>
      <c r="J25" s="51" t="str">
        <f>+'[1]Access-Jan'!L24</f>
        <v>3</v>
      </c>
      <c r="K25" s="54"/>
      <c r="L25" s="54"/>
      <c r="M25" s="54"/>
      <c r="N25" s="54">
        <f t="shared" si="0"/>
        <v>0</v>
      </c>
      <c r="O25" s="54"/>
      <c r="P25" s="56">
        <f>'[1]Access-Jan'!M24</f>
        <v>27500</v>
      </c>
      <c r="Q25" s="56"/>
      <c r="R25" s="56">
        <f t="shared" si="1"/>
        <v>27500</v>
      </c>
      <c r="S25" s="58">
        <f>'[1]Access-Jan'!N24</f>
        <v>27500</v>
      </c>
      <c r="T25" s="57">
        <f t="shared" si="2"/>
        <v>1</v>
      </c>
      <c r="U25" s="56">
        <f>'[1]Access-Jan'!O24</f>
        <v>1874.47</v>
      </c>
      <c r="V25" s="57">
        <f t="shared" si="3"/>
        <v>6.8162545454545462E-2</v>
      </c>
      <c r="W25" s="56">
        <f>'[1]Access-Jan'!P24</f>
        <v>1874.47</v>
      </c>
      <c r="X25" s="57">
        <f t="shared" si="4"/>
        <v>6.8162545454545462E-2</v>
      </c>
    </row>
    <row r="26" spans="1:24" ht="26.25" customHeight="1" thickBot="1" x14ac:dyDescent="0.25">
      <c r="A26" s="16" t="s">
        <v>48</v>
      </c>
      <c r="B26" s="59"/>
      <c r="C26" s="59"/>
      <c r="D26" s="59"/>
      <c r="E26" s="59"/>
      <c r="F26" s="59"/>
      <c r="G26" s="59"/>
      <c r="H26" s="59"/>
      <c r="I26" s="59"/>
      <c r="J26" s="17"/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1">
        <f>SUM(P10:P25)</f>
        <v>199981759.87999997</v>
      </c>
      <c r="Q26" s="61">
        <f>SUM(Q10:Q25)</f>
        <v>0</v>
      </c>
      <c r="R26" s="61">
        <f>SUM(R10:R25)</f>
        <v>199981759.87999997</v>
      </c>
      <c r="S26" s="61">
        <f>SUM(S10:S25)</f>
        <v>126951476</v>
      </c>
      <c r="T26" s="62">
        <f t="shared" si="2"/>
        <v>0.63481527553401795</v>
      </c>
      <c r="U26" s="61">
        <f>SUM(U10:U25)</f>
        <v>73114389.710000008</v>
      </c>
      <c r="V26" s="62">
        <f t="shared" si="3"/>
        <v>0.36560529197199115</v>
      </c>
      <c r="W26" s="61">
        <f>SUM(W10:W25)</f>
        <v>70324572.400000021</v>
      </c>
      <c r="X26" s="62">
        <f t="shared" si="4"/>
        <v>0.35165493314089558</v>
      </c>
    </row>
    <row r="27" spans="1:24" ht="26.25" customHeight="1" x14ac:dyDescent="0.2">
      <c r="A27" s="2" t="s">
        <v>49</v>
      </c>
      <c r="B27" s="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  <row r="28" spans="1:24" ht="26.25" customHeight="1" x14ac:dyDescent="0.2">
      <c r="A28" s="2" t="s">
        <v>50</v>
      </c>
      <c r="B28" s="63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</sheetData>
  <mergeCells count="17">
    <mergeCell ref="A26:J2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2023-02-24T19:08:15Z</dcterms:created>
  <dcterms:modified xsi:type="dcterms:W3CDTF">2023-02-24T19:08:57Z</dcterms:modified>
</cp:coreProperties>
</file>