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I\090029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P26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26" i="1" s="1"/>
  <c r="R10" i="1"/>
  <c r="P10" i="1"/>
  <c r="N10" i="1"/>
  <c r="J10" i="1"/>
  <c r="I10" i="1"/>
  <c r="H10" i="1"/>
  <c r="G10" i="1"/>
  <c r="F10" i="1"/>
  <c r="E10" i="1"/>
  <c r="D10" i="1"/>
  <c r="C10" i="1"/>
  <c r="B10" i="1"/>
  <c r="A10" i="1"/>
  <c r="X20" i="1" l="1"/>
  <c r="T20" i="1"/>
  <c r="R17" i="1"/>
  <c r="V20" i="1"/>
  <c r="R14" i="1"/>
  <c r="V14" i="1" s="1"/>
  <c r="R18" i="1"/>
  <c r="X18" i="1" s="1"/>
  <c r="U26" i="1"/>
  <c r="R11" i="1"/>
  <c r="T11" i="1" s="1"/>
  <c r="R15" i="1"/>
  <c r="X15" i="1" s="1"/>
  <c r="R19" i="1"/>
  <c r="V19" i="1" s="1"/>
  <c r="R12" i="1"/>
  <c r="T12" i="1" s="1"/>
  <c r="R16" i="1"/>
  <c r="V21" i="1"/>
  <c r="T21" i="1"/>
  <c r="X21" i="1"/>
  <c r="V25" i="1"/>
  <c r="X25" i="1"/>
  <c r="T25" i="1"/>
  <c r="T16" i="1"/>
  <c r="V16" i="1"/>
  <c r="X16" i="1"/>
  <c r="T23" i="1"/>
  <c r="X23" i="1"/>
  <c r="V23" i="1"/>
  <c r="T15" i="1"/>
  <c r="V15" i="1"/>
  <c r="X17" i="1"/>
  <c r="V17" i="1"/>
  <c r="T17" i="1"/>
  <c r="X24" i="1"/>
  <c r="T24" i="1"/>
  <c r="V24" i="1"/>
  <c r="V13" i="1"/>
  <c r="X13" i="1"/>
  <c r="T13" i="1"/>
  <c r="V18" i="1"/>
  <c r="T10" i="1"/>
  <c r="W26" i="1"/>
  <c r="T22" i="1"/>
  <c r="V10" i="1"/>
  <c r="V22" i="1"/>
  <c r="X10" i="1"/>
  <c r="X11" i="1" l="1"/>
  <c r="R26" i="1"/>
  <c r="T19" i="1"/>
  <c r="V12" i="1"/>
  <c r="X12" i="1"/>
  <c r="X19" i="1"/>
  <c r="V11" i="1"/>
  <c r="T18" i="1"/>
  <c r="T14" i="1"/>
  <c r="X26" i="1"/>
  <c r="X14" i="1"/>
  <c r="T26" i="1" l="1"/>
  <c r="V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<sst xmlns="http://schemas.openxmlformats.org/spreadsheetml/2006/main" count="55" uniqueCount="51">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</sst>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4" xfId="2" applyNumberFormat="1" applyFont="1" applyFill="1" applyBorder="1" applyAlignment="1">
      <alignment horizontal="left" vertical="center" wrapText="1"/>
    </xf>
    <xf numFmtId="2" fontId="2" fillId="0" borderId="4" xfId="2" applyNumberFormat="1" applyFont="1" applyFill="1" applyBorder="1" applyAlignment="1">
      <alignment horizontal="center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horizontal="left"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25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6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27" xfId="4" applyNumberFormat="1" applyFont="1" applyBorder="1" applyAlignment="1">
      <alignment horizontal="right" vertical="center"/>
    </xf>
    <xf numFmtId="164" fontId="5" fillId="0" borderId="27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Anexo%20II%20-%20Transparencia%20Mensal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Jul_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Jul_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6500</v>
          </cell>
          <cell r="O10">
            <v>5000</v>
          </cell>
          <cell r="P10">
            <v>3485.84</v>
          </cell>
          <cell r="Q10">
            <v>3485.84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12043877.24</v>
          </cell>
          <cell r="O11">
            <v>8381847.1600000001</v>
          </cell>
          <cell r="P11">
            <v>7867114.6600000001</v>
          </cell>
          <cell r="Q11">
            <v>125419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54863702</v>
          </cell>
          <cell r="N12">
            <v>46685.79</v>
          </cell>
          <cell r="O12">
            <v>40935924.200000003</v>
          </cell>
          <cell r="P12">
            <v>15650554.789999999</v>
          </cell>
          <cell r="Q12">
            <v>14545004.84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10128129</v>
          </cell>
          <cell r="O13">
            <v>9153671.5500000007</v>
          </cell>
          <cell r="P13">
            <v>4407657.8899999997</v>
          </cell>
          <cell r="Q13">
            <v>3433663.63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253936202.71000001</v>
          </cell>
          <cell r="O14">
            <v>253886831.30000001</v>
          </cell>
          <cell r="P14">
            <v>253886831.25</v>
          </cell>
          <cell r="Q14">
            <v>243517980.83000001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83000</v>
          </cell>
          <cell r="O15">
            <v>30000</v>
          </cell>
          <cell r="P15">
            <v>12500</v>
          </cell>
          <cell r="Q15">
            <v>12500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9512000</v>
          </cell>
          <cell r="O16">
            <v>691843.52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1000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20000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26621404</v>
          </cell>
          <cell r="O19">
            <v>26332678.57</v>
          </cell>
          <cell r="P19">
            <v>14720860.640000001</v>
          </cell>
          <cell r="Q19">
            <v>11565032.76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30006794.670000002</v>
          </cell>
          <cell r="O20">
            <v>22306794.670000002</v>
          </cell>
          <cell r="P20">
            <v>16712063.57</v>
          </cell>
          <cell r="Q20">
            <v>16712063.57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45794102.039999999</v>
          </cell>
          <cell r="O21">
            <v>45794102.039999999</v>
          </cell>
          <cell r="P21">
            <v>45794102.039999999</v>
          </cell>
          <cell r="Q21">
            <v>45794102.039999999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1001</v>
          </cell>
          <cell r="K22" t="str">
            <v>RECURSOS LIVRES DA SEGURIDADE SOCIAL</v>
          </cell>
          <cell r="L22" t="str">
            <v>1</v>
          </cell>
          <cell r="M22">
            <v>1868765</v>
          </cell>
          <cell r="O22">
            <v>1868765</v>
          </cell>
          <cell r="P22">
            <v>1868765</v>
          </cell>
          <cell r="Q22">
            <v>1868765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1056</v>
          </cell>
          <cell r="K23" t="str">
            <v>BENEFICIOS DO RPPS DA UNIAO</v>
          </cell>
          <cell r="L23" t="str">
            <v>1</v>
          </cell>
          <cell r="M23">
            <v>98842400.689999998</v>
          </cell>
          <cell r="O23">
            <v>98842400.689999998</v>
          </cell>
          <cell r="P23">
            <v>98842400.689999998</v>
          </cell>
          <cell r="Q23">
            <v>94679691.409999996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00S6</v>
          </cell>
          <cell r="H24" t="str">
            <v>BENEFICIO ESPECIAL E DEMAIS COMPLEMENTACOES DE APOSENTADORIA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98127.84</v>
          </cell>
          <cell r="O24">
            <v>98127.84</v>
          </cell>
          <cell r="P24">
            <v>98127.84</v>
          </cell>
          <cell r="Q24">
            <v>98127.84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0536</v>
          </cell>
          <cell r="H25" t="str">
            <v>BENEFICIOS E PENSOES INDENIZATORIAS DECORRENTES DE LEGISLACA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27500</v>
          </cell>
          <cell r="O25">
            <v>27500</v>
          </cell>
          <cell r="P25">
            <v>14346.25</v>
          </cell>
          <cell r="Q25">
            <v>14346.25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>
      <selection activeCell="A9" sqref="A9"/>
    </sheetView>
  </sheetViews>
  <sheetFormatPr defaultColWidth="9.140625" defaultRowHeight="25.5" customHeight="1" x14ac:dyDescent="0.2"/>
  <cols>
    <col min="1" max="1" width="17.7109375" style="60" customWidth="1"/>
    <col min="2" max="2" width="35.7109375" style="60" customWidth="1"/>
    <col min="3" max="4" width="15.7109375" style="60" customWidth="1"/>
    <col min="5" max="6" width="55.7109375" style="60" customWidth="1"/>
    <col min="7" max="8" width="8.7109375" style="61" customWidth="1"/>
    <col min="9" max="9" width="35.7109375" style="61" customWidth="1"/>
    <col min="10" max="10" width="8.7109375" style="61" customWidth="1"/>
    <col min="11" max="15" width="16.7109375" style="61" customWidth="1"/>
    <col min="16" max="16" width="16.7109375" style="62" customWidth="1"/>
    <col min="17" max="17" width="16.7109375" style="61" customWidth="1"/>
    <col min="18" max="18" width="16.7109375" style="62" customWidth="1"/>
    <col min="19" max="19" width="16.7109375" style="61" customWidth="1"/>
    <col min="20" max="20" width="8.7109375" style="62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140625" style="5"/>
    <col min="26" max="26" width="7.28515625" style="5" bestFit="1" customWidth="1"/>
    <col min="27" max="27" width="7" style="5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45108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+'[1]Access-Jul'!A10</f>
        <v>12104</v>
      </c>
      <c r="B10" s="39" t="str">
        <f>+'[1]Access-Jul'!B10</f>
        <v>TRIBUNAL REGIONAL FEDERAL DA 3A. REGIAO</v>
      </c>
      <c r="C10" s="40" t="str">
        <f>CONCATENATE('[1]Access-Jul'!C10,".",'[1]Access-Jul'!D10)</f>
        <v>02.061</v>
      </c>
      <c r="D10" s="40" t="str">
        <f>CONCATENATE('[1]Access-Jul'!E10,".",'[1]Access-Jul'!G10)</f>
        <v>0033.4224</v>
      </c>
      <c r="E10" s="39" t="str">
        <f>+'[1]Access-Jul'!F10</f>
        <v>PROGRAMA DE GESTAO E MANUTENCAO DO PODER JUDICIARIO</v>
      </c>
      <c r="F10" s="41" t="str">
        <f>+'[1]Access-Jul'!H10</f>
        <v>ASSISTENCIA JURIDICA A PESSOAS CARENTES</v>
      </c>
      <c r="G10" s="38" t="str">
        <f>IF('[1]Access-Jul'!I9="1","F","S")</f>
        <v>S</v>
      </c>
      <c r="H10" s="38" t="str">
        <f>+'[1]Access-Jul'!J10</f>
        <v>1000</v>
      </c>
      <c r="I10" s="42" t="str">
        <f>+'[1]Access-Jul'!K10</f>
        <v>RECURSOS LIVRES DA UNIAO</v>
      </c>
      <c r="J10" s="38" t="str">
        <f>+'[1]Access-Jul'!L10</f>
        <v>3</v>
      </c>
      <c r="K10" s="43"/>
      <c r="L10" s="43"/>
      <c r="M10" s="43"/>
      <c r="N10" s="43">
        <f>+K10+L10-M10</f>
        <v>0</v>
      </c>
      <c r="O10" s="43"/>
      <c r="P10" s="43">
        <f>'[1]Access-Jul'!M10-'[1]Access-Jul'!N10</f>
        <v>6500</v>
      </c>
      <c r="Q10" s="43"/>
      <c r="R10" s="43">
        <f>N10-O10+P10</f>
        <v>6500</v>
      </c>
      <c r="S10" s="43">
        <f>'[1]Access-Jul'!O10</f>
        <v>5000</v>
      </c>
      <c r="T10" s="44">
        <f>IF(R10&gt;0,S10/R10,0)</f>
        <v>0.76923076923076927</v>
      </c>
      <c r="U10" s="43">
        <f>'[1]Access-Jul'!P10</f>
        <v>3485.84</v>
      </c>
      <c r="V10" s="44">
        <f>IF(R10&gt;0,U10/R10,0)</f>
        <v>0.53628307692307697</v>
      </c>
      <c r="W10" s="43">
        <f>'[1]Access-Jul'!Q10</f>
        <v>3485.84</v>
      </c>
      <c r="X10" s="44">
        <f>IF(R10&gt;0,W10/R10,0)</f>
        <v>0.53628307692307697</v>
      </c>
    </row>
    <row r="11" spans="1:24" ht="28.5" customHeight="1" x14ac:dyDescent="0.2">
      <c r="A11" s="45" t="str">
        <f>+'[1]Access-Jul'!A11</f>
        <v>12104</v>
      </c>
      <c r="B11" s="46" t="str">
        <f>+'[1]Access-Jul'!B11</f>
        <v>TRIBUNAL REGIONAL FEDERAL DA 3A. REGIAO</v>
      </c>
      <c r="C11" s="45" t="str">
        <f>CONCATENATE('[1]Access-Jul'!C11,".",'[1]Access-Jul'!D11)</f>
        <v>02.061</v>
      </c>
      <c r="D11" s="45" t="str">
        <f>CONCATENATE('[1]Access-Jul'!E11,".",'[1]Access-Jul'!G11)</f>
        <v>0033.4257</v>
      </c>
      <c r="E11" s="46" t="str">
        <f>+'[1]Access-Jul'!F11</f>
        <v>PROGRAMA DE GESTAO E MANUTENCAO DO PODER JUDICIARIO</v>
      </c>
      <c r="F11" s="47" t="str">
        <f>+'[1]Access-Jul'!H11</f>
        <v>JULGAMENTO DE CAUSAS NA JUSTICA FEDERAL</v>
      </c>
      <c r="G11" s="45" t="str">
        <f>IF('[1]Access-Jul'!I10="1","F","S")</f>
        <v>F</v>
      </c>
      <c r="H11" s="45" t="str">
        <f>+'[1]Access-Jul'!J11</f>
        <v>1000</v>
      </c>
      <c r="I11" s="46" t="str">
        <f>+'[1]Access-Jul'!K11</f>
        <v>RECURSOS LIVRES DA UNIAO</v>
      </c>
      <c r="J11" s="45" t="str">
        <f>+'[1]Access-Jul'!L11</f>
        <v>4</v>
      </c>
      <c r="K11" s="43"/>
      <c r="L11" s="43"/>
      <c r="M11" s="43"/>
      <c r="N11" s="43">
        <f t="shared" ref="N11:N25" si="0">+K11+L11-M11</f>
        <v>0</v>
      </c>
      <c r="O11" s="43"/>
      <c r="P11" s="43">
        <f>'[1]Access-Jul'!M11-'[1]Access-Jul'!N11</f>
        <v>12043877.24</v>
      </c>
      <c r="Q11" s="43"/>
      <c r="R11" s="43">
        <f t="shared" ref="R11:R25" si="1">N11-O11+P11</f>
        <v>12043877.24</v>
      </c>
      <c r="S11" s="43">
        <f>'[1]Access-Jul'!O11</f>
        <v>8381847.1600000001</v>
      </c>
      <c r="T11" s="44">
        <f t="shared" ref="T11:T26" si="2">IF(R11&gt;0,S11/R11,0)</f>
        <v>0.69594259331723307</v>
      </c>
      <c r="U11" s="43">
        <f>'[1]Access-Jul'!P11</f>
        <v>7867114.6600000001</v>
      </c>
      <c r="V11" s="44">
        <f t="shared" ref="V11:V26" si="3">IF(R11&gt;0,U11/R11,0)</f>
        <v>0.6532044874944275</v>
      </c>
      <c r="W11" s="43">
        <f>'[1]Access-Jul'!Q11</f>
        <v>125419</v>
      </c>
      <c r="X11" s="44">
        <f t="shared" ref="X11:X26" si="4">IF(R11&gt;0,W11/R11,0)</f>
        <v>1.0413507004493512E-2</v>
      </c>
    </row>
    <row r="12" spans="1:24" ht="28.5" customHeight="1" x14ac:dyDescent="0.2">
      <c r="A12" s="45" t="str">
        <f>+'[1]Access-Jul'!A12</f>
        <v>12104</v>
      </c>
      <c r="B12" s="46" t="str">
        <f>+'[1]Access-Jul'!B12</f>
        <v>TRIBUNAL REGIONAL FEDERAL DA 3A. REGIAO</v>
      </c>
      <c r="C12" s="45" t="str">
        <f>CONCATENATE('[1]Access-Jul'!C12,".",'[1]Access-Jul'!D12)</f>
        <v>02.061</v>
      </c>
      <c r="D12" s="45" t="str">
        <f>CONCATENATE('[1]Access-Jul'!E12,".",'[1]Access-Jul'!G12)</f>
        <v>0033.4257</v>
      </c>
      <c r="E12" s="46" t="str">
        <f>+'[1]Access-Jul'!F12</f>
        <v>PROGRAMA DE GESTAO E MANUTENCAO DO PODER JUDICIARIO</v>
      </c>
      <c r="F12" s="46" t="str">
        <f>+'[1]Access-Jul'!H12</f>
        <v>JULGAMENTO DE CAUSAS NA JUSTICA FEDERAL</v>
      </c>
      <c r="G12" s="45" t="str">
        <f>IF('[1]Access-Jul'!I11="1","F","S")</f>
        <v>F</v>
      </c>
      <c r="H12" s="45" t="str">
        <f>+'[1]Access-Jul'!J12</f>
        <v>1000</v>
      </c>
      <c r="I12" s="46" t="str">
        <f>+'[1]Access-Jul'!K12</f>
        <v>RECURSOS LIVRES DA UNIAO</v>
      </c>
      <c r="J12" s="45" t="str">
        <f>+'[1]Access-Jul'!L12</f>
        <v>3</v>
      </c>
      <c r="K12" s="43"/>
      <c r="L12" s="43"/>
      <c r="M12" s="43"/>
      <c r="N12" s="43">
        <f t="shared" si="0"/>
        <v>0</v>
      </c>
      <c r="O12" s="43"/>
      <c r="P12" s="43">
        <f>'[1]Access-Jul'!M12-'[1]Access-Jul'!N12</f>
        <v>54817016.210000001</v>
      </c>
      <c r="Q12" s="43"/>
      <c r="R12" s="43">
        <f t="shared" si="1"/>
        <v>54817016.210000001</v>
      </c>
      <c r="S12" s="43">
        <f>'[1]Access-Jul'!O12</f>
        <v>40935924.200000003</v>
      </c>
      <c r="T12" s="44">
        <f t="shared" si="2"/>
        <v>0.74677403168347312</v>
      </c>
      <c r="U12" s="43">
        <f>'[1]Access-Jul'!P12</f>
        <v>15650554.789999999</v>
      </c>
      <c r="V12" s="44">
        <f t="shared" si="3"/>
        <v>0.28550541186050443</v>
      </c>
      <c r="W12" s="43">
        <f>'[1]Access-Jul'!Q12</f>
        <v>14545004.84</v>
      </c>
      <c r="X12" s="44">
        <f t="shared" si="4"/>
        <v>0.26533740516410348</v>
      </c>
    </row>
    <row r="13" spans="1:24" ht="28.5" customHeight="1" x14ac:dyDescent="0.2">
      <c r="A13" s="45" t="str">
        <f>+'[1]Access-Jul'!A13</f>
        <v>12104</v>
      </c>
      <c r="B13" s="46" t="str">
        <f>+'[1]Access-Jul'!B13</f>
        <v>TRIBUNAL REGIONAL FEDERAL DA 3A. REGIAO</v>
      </c>
      <c r="C13" s="45" t="str">
        <f>CONCATENATE('[1]Access-Jul'!C13,".",'[1]Access-Jul'!D13)</f>
        <v>02.061</v>
      </c>
      <c r="D13" s="45" t="str">
        <f>CONCATENATE('[1]Access-Jul'!E13,".",'[1]Access-Jul'!G13)</f>
        <v>0033.4257</v>
      </c>
      <c r="E13" s="46" t="str">
        <f>+'[1]Access-Jul'!F13</f>
        <v>PROGRAMA DE GESTAO E MANUTENCAO DO PODER JUDICIARIO</v>
      </c>
      <c r="F13" s="46" t="str">
        <f>+'[1]Access-Jul'!H13</f>
        <v>JULGAMENTO DE CAUSAS NA JUSTICA FEDERAL</v>
      </c>
      <c r="G13" s="45" t="str">
        <f>IF('[1]Access-Jul'!I12="1","F","S")</f>
        <v>F</v>
      </c>
      <c r="H13" s="45" t="str">
        <f>+'[1]Access-Jul'!J13</f>
        <v>1027</v>
      </c>
      <c r="I13" s="46" t="str">
        <f>+'[1]Access-Jul'!K13</f>
        <v>SERV.AFETOS AS ATIVID.ESPECIFICAS DA JUSTICA</v>
      </c>
      <c r="J13" s="45" t="str">
        <f>+'[1]Access-Jul'!L13</f>
        <v>3</v>
      </c>
      <c r="K13" s="43"/>
      <c r="L13" s="43"/>
      <c r="M13" s="43"/>
      <c r="N13" s="43">
        <f t="shared" si="0"/>
        <v>0</v>
      </c>
      <c r="O13" s="43"/>
      <c r="P13" s="43">
        <f>'[1]Access-Jul'!M13-'[1]Access-Jul'!N13</f>
        <v>10128129</v>
      </c>
      <c r="Q13" s="43"/>
      <c r="R13" s="43">
        <f t="shared" si="1"/>
        <v>10128129</v>
      </c>
      <c r="S13" s="43">
        <f>'[1]Access-Jul'!O13</f>
        <v>9153671.5500000007</v>
      </c>
      <c r="T13" s="44">
        <f t="shared" si="2"/>
        <v>0.90378702226245344</v>
      </c>
      <c r="U13" s="43">
        <f>'[1]Access-Jul'!P13</f>
        <v>4407657.8899999997</v>
      </c>
      <c r="V13" s="44">
        <f t="shared" si="3"/>
        <v>0.43518974629963736</v>
      </c>
      <c r="W13" s="43">
        <f>'[1]Access-Jul'!Q13</f>
        <v>3433663.63</v>
      </c>
      <c r="X13" s="44">
        <f t="shared" si="4"/>
        <v>0.33902250158938535</v>
      </c>
    </row>
    <row r="14" spans="1:24" ht="28.5" customHeight="1" x14ac:dyDescent="0.2">
      <c r="A14" s="45" t="str">
        <f>+'[1]Access-Jul'!A14</f>
        <v>12104</v>
      </c>
      <c r="B14" s="46" t="str">
        <f>+'[1]Access-Jul'!B14</f>
        <v>TRIBUNAL REGIONAL FEDERAL DA 3A. REGIAO</v>
      </c>
      <c r="C14" s="45" t="str">
        <f>CONCATENATE('[1]Access-Jul'!C14,".",'[1]Access-Jul'!D14)</f>
        <v>02.122</v>
      </c>
      <c r="D14" s="45" t="str">
        <f>CONCATENATE('[1]Access-Jul'!E14,".",'[1]Access-Jul'!G14)</f>
        <v>0033.20TP</v>
      </c>
      <c r="E14" s="46" t="str">
        <f>+'[1]Access-Jul'!F14</f>
        <v>PROGRAMA DE GESTAO E MANUTENCAO DO PODER JUDICIARIO</v>
      </c>
      <c r="F14" s="46" t="str">
        <f>+'[1]Access-Jul'!H14</f>
        <v>ATIVOS CIVIS DA UNIAO</v>
      </c>
      <c r="G14" s="45" t="str">
        <f>IF('[1]Access-Jul'!I13="1","F","S")</f>
        <v>F</v>
      </c>
      <c r="H14" s="45" t="str">
        <f>+'[1]Access-Jul'!J14</f>
        <v>1000</v>
      </c>
      <c r="I14" s="46" t="str">
        <f>+'[1]Access-Jul'!K14</f>
        <v>RECURSOS LIVRES DA UNIAO</v>
      </c>
      <c r="J14" s="45" t="str">
        <f>+'[1]Access-Jul'!L14</f>
        <v>1</v>
      </c>
      <c r="K14" s="43"/>
      <c r="L14" s="43"/>
      <c r="M14" s="43"/>
      <c r="N14" s="43">
        <f t="shared" si="0"/>
        <v>0</v>
      </c>
      <c r="O14" s="43"/>
      <c r="P14" s="43">
        <f>'[1]Access-Jul'!M14-'[1]Access-Jul'!N14</f>
        <v>253936202.71000001</v>
      </c>
      <c r="Q14" s="43"/>
      <c r="R14" s="43">
        <f t="shared" si="1"/>
        <v>253936202.71000001</v>
      </c>
      <c r="S14" s="43">
        <f>'[1]Access-Jul'!O14</f>
        <v>253886831.30000001</v>
      </c>
      <c r="T14" s="44">
        <f t="shared" si="2"/>
        <v>0.99980557553640204</v>
      </c>
      <c r="U14" s="43">
        <f>'[1]Access-Jul'!P14</f>
        <v>253886831.25</v>
      </c>
      <c r="V14" s="44">
        <f t="shared" si="3"/>
        <v>0.9998055753395021</v>
      </c>
      <c r="W14" s="43">
        <f>'[1]Access-Jul'!Q14</f>
        <v>243517980.83000001</v>
      </c>
      <c r="X14" s="44">
        <f t="shared" si="4"/>
        <v>0.95897307367434403</v>
      </c>
    </row>
    <row r="15" spans="1:24" ht="28.5" customHeight="1" x14ac:dyDescent="0.2">
      <c r="A15" s="45" t="str">
        <f>+'[1]Access-Jul'!A15</f>
        <v>12104</v>
      </c>
      <c r="B15" s="46" t="str">
        <f>+'[1]Access-Jul'!B15</f>
        <v>TRIBUNAL REGIONAL FEDERAL DA 3A. REGIAO</v>
      </c>
      <c r="C15" s="45" t="str">
        <f>CONCATENATE('[1]Access-Jul'!C15,".",'[1]Access-Jul'!D15)</f>
        <v>02.122</v>
      </c>
      <c r="D15" s="45" t="str">
        <f>CONCATENATE('[1]Access-Jul'!E15,".",'[1]Access-Jul'!G15)</f>
        <v>0033.216H</v>
      </c>
      <c r="E15" s="46" t="str">
        <f>+'[1]Access-Jul'!F15</f>
        <v>PROGRAMA DE GESTAO E MANUTENCAO DO PODER JUDICIARIO</v>
      </c>
      <c r="F15" s="46" t="str">
        <f>+'[1]Access-Jul'!H15</f>
        <v>AJUDA DE CUSTO PARA MORADIA OU AUXILIO-MORADIA A AGENTES PUB</v>
      </c>
      <c r="G15" s="45" t="str">
        <f>IF('[1]Access-Jul'!I14="1","F","S")</f>
        <v>F</v>
      </c>
      <c r="H15" s="45" t="str">
        <f>+'[1]Access-Jul'!J15</f>
        <v>1000</v>
      </c>
      <c r="I15" s="46" t="str">
        <f>+'[1]Access-Jul'!K15</f>
        <v>RECURSOS LIVRES DA UNIAO</v>
      </c>
      <c r="J15" s="45" t="str">
        <f>+'[1]Access-Jul'!L15</f>
        <v>3</v>
      </c>
      <c r="K15" s="43"/>
      <c r="L15" s="43"/>
      <c r="M15" s="43"/>
      <c r="N15" s="43">
        <f t="shared" si="0"/>
        <v>0</v>
      </c>
      <c r="O15" s="43"/>
      <c r="P15" s="43">
        <f>'[1]Access-Jul'!M15-'[1]Access-Jul'!N15</f>
        <v>83000</v>
      </c>
      <c r="Q15" s="43"/>
      <c r="R15" s="43">
        <f t="shared" si="1"/>
        <v>83000</v>
      </c>
      <c r="S15" s="43">
        <f>'[1]Access-Jul'!O15</f>
        <v>30000</v>
      </c>
      <c r="T15" s="44">
        <f t="shared" si="2"/>
        <v>0.36144578313253012</v>
      </c>
      <c r="U15" s="43">
        <f>'[1]Access-Jul'!P15</f>
        <v>12500</v>
      </c>
      <c r="V15" s="44">
        <f t="shared" si="3"/>
        <v>0.15060240963855423</v>
      </c>
      <c r="W15" s="43">
        <f>'[1]Access-Jul'!Q15</f>
        <v>12500</v>
      </c>
      <c r="X15" s="44">
        <f t="shared" si="4"/>
        <v>0.15060240963855423</v>
      </c>
    </row>
    <row r="16" spans="1:24" ht="28.5" customHeight="1" x14ac:dyDescent="0.2">
      <c r="A16" s="45" t="str">
        <f>+'[1]Access-Jul'!A16</f>
        <v>12104</v>
      </c>
      <c r="B16" s="46" t="str">
        <f>+'[1]Access-Jul'!B16</f>
        <v>TRIBUNAL REGIONAL FEDERAL DA 3A. REGIAO</v>
      </c>
      <c r="C16" s="45" t="str">
        <f>CONCATENATE('[1]Access-Jul'!C16,".",'[1]Access-Jul'!D16)</f>
        <v>02.122</v>
      </c>
      <c r="D16" s="45" t="str">
        <f>CONCATENATE('[1]Access-Jul'!E16,".",'[1]Access-Jul'!G16)</f>
        <v>0033.219Z</v>
      </c>
      <c r="E16" s="46" t="str">
        <f>+'[1]Access-Jul'!F16</f>
        <v>PROGRAMA DE GESTAO E MANUTENCAO DO PODER JUDICIARIO</v>
      </c>
      <c r="F16" s="46" t="str">
        <f>+'[1]Access-Jul'!H16</f>
        <v>CONSERVACAO E RECUPERACAO DE ATIVOS DE INFRAESTRUTURA DA UNI</v>
      </c>
      <c r="G16" s="45" t="str">
        <f>IF('[1]Access-Jul'!I15="1","F","S")</f>
        <v>F</v>
      </c>
      <c r="H16" s="45" t="str">
        <f>+'[1]Access-Jul'!J16</f>
        <v>1000</v>
      </c>
      <c r="I16" s="46" t="str">
        <f>+'[1]Access-Jul'!K16</f>
        <v>RECURSOS LIVRES DA UNIAO</v>
      </c>
      <c r="J16" s="45" t="str">
        <f>+'[1]Access-Jul'!L16</f>
        <v>4</v>
      </c>
      <c r="K16" s="43"/>
      <c r="L16" s="43"/>
      <c r="M16" s="43"/>
      <c r="N16" s="43">
        <f t="shared" si="0"/>
        <v>0</v>
      </c>
      <c r="O16" s="43"/>
      <c r="P16" s="43">
        <f>'[1]Access-Jul'!M16-'[1]Access-Jul'!N16</f>
        <v>9512000</v>
      </c>
      <c r="Q16" s="43"/>
      <c r="R16" s="43">
        <f t="shared" si="1"/>
        <v>9512000</v>
      </c>
      <c r="S16" s="43">
        <f>'[1]Access-Jul'!O16</f>
        <v>691843.52</v>
      </c>
      <c r="T16" s="44">
        <f t="shared" si="2"/>
        <v>7.273375946173255E-2</v>
      </c>
      <c r="U16" s="43">
        <f>'[1]Access-Jul'!P16</f>
        <v>0</v>
      </c>
      <c r="V16" s="44">
        <f t="shared" si="3"/>
        <v>0</v>
      </c>
      <c r="W16" s="43">
        <f>'[1]Access-Jul'!Q16</f>
        <v>0</v>
      </c>
      <c r="X16" s="44">
        <f t="shared" si="4"/>
        <v>0</v>
      </c>
    </row>
    <row r="17" spans="1:24" ht="28.5" customHeight="1" x14ac:dyDescent="0.2">
      <c r="A17" s="45" t="str">
        <f>+'[1]Access-Jul'!A17</f>
        <v>12104</v>
      </c>
      <c r="B17" s="46" t="str">
        <f>+'[1]Access-Jul'!B17</f>
        <v>TRIBUNAL REGIONAL FEDERAL DA 3A. REGIAO</v>
      </c>
      <c r="C17" s="45" t="str">
        <f>CONCATENATE('[1]Access-Jul'!C17,".",'[1]Access-Jul'!D17)</f>
        <v>02.131</v>
      </c>
      <c r="D17" s="45" t="str">
        <f>CONCATENATE('[1]Access-Jul'!E17,".",'[1]Access-Jul'!G17)</f>
        <v>0033.219I</v>
      </c>
      <c r="E17" s="46" t="str">
        <f>+'[1]Access-Jul'!F17</f>
        <v>PROGRAMA DE GESTAO E MANUTENCAO DO PODER JUDICIARIO</v>
      </c>
      <c r="F17" s="46" t="str">
        <f>+'[1]Access-Jul'!H17</f>
        <v>PUBLICIDADE INSTITUCIONAL E DE UTILIDADE PUBLICA</v>
      </c>
      <c r="G17" s="45" t="str">
        <f>IF('[1]Access-Jul'!I16="1","F","S")</f>
        <v>F</v>
      </c>
      <c r="H17" s="45" t="str">
        <f>+'[1]Access-Jul'!J17</f>
        <v>1000</v>
      </c>
      <c r="I17" s="46" t="str">
        <f>+'[1]Access-Jul'!K17</f>
        <v>RECURSOS LIVRES DA UNIAO</v>
      </c>
      <c r="J17" s="45" t="str">
        <f>+'[1]Access-Jul'!L17</f>
        <v>3</v>
      </c>
      <c r="K17" s="43"/>
      <c r="L17" s="43"/>
      <c r="M17" s="43"/>
      <c r="N17" s="43">
        <f t="shared" si="0"/>
        <v>0</v>
      </c>
      <c r="O17" s="43"/>
      <c r="P17" s="43">
        <f>'[1]Access-Jul'!M17-'[1]Access-Jul'!N17</f>
        <v>1000</v>
      </c>
      <c r="Q17" s="43"/>
      <c r="R17" s="43">
        <f t="shared" si="1"/>
        <v>1000</v>
      </c>
      <c r="S17" s="43">
        <f>'[1]Access-Jul'!O17</f>
        <v>0</v>
      </c>
      <c r="T17" s="44">
        <f t="shared" si="2"/>
        <v>0</v>
      </c>
      <c r="U17" s="43">
        <f>'[1]Access-Jul'!P17</f>
        <v>0</v>
      </c>
      <c r="V17" s="44">
        <f t="shared" si="3"/>
        <v>0</v>
      </c>
      <c r="W17" s="43">
        <f>'[1]Access-Jul'!Q17</f>
        <v>0</v>
      </c>
      <c r="X17" s="44">
        <f t="shared" si="4"/>
        <v>0</v>
      </c>
    </row>
    <row r="18" spans="1:24" ht="28.5" customHeight="1" x14ac:dyDescent="0.2">
      <c r="A18" s="45" t="str">
        <f>+'[1]Access-Jul'!A18</f>
        <v>12104</v>
      </c>
      <c r="B18" s="46" t="str">
        <f>+'[1]Access-Jul'!B18</f>
        <v>TRIBUNAL REGIONAL FEDERAL DA 3A. REGIAO</v>
      </c>
      <c r="C18" s="45" t="str">
        <f>CONCATENATE('[1]Access-Jul'!C18,".",'[1]Access-Jul'!D18)</f>
        <v>02.331</v>
      </c>
      <c r="D18" s="45" t="str">
        <f>CONCATENATE('[1]Access-Jul'!E18,".",'[1]Access-Jul'!G18)</f>
        <v>0033.2004</v>
      </c>
      <c r="E18" s="46" t="str">
        <f>+'[1]Access-Jul'!F18</f>
        <v>PROGRAMA DE GESTAO E MANUTENCAO DO PODER JUDICIARIO</v>
      </c>
      <c r="F18" s="46" t="str">
        <f>+'[1]Access-Jul'!H18</f>
        <v>ASSISTENCIA MEDICA E ODONTOLOGICA AOS SERVIDORES CIVIS, EMPR</v>
      </c>
      <c r="G18" s="45" t="str">
        <f>IF('[1]Access-Jul'!I17="1","F","S")</f>
        <v>F</v>
      </c>
      <c r="H18" s="45" t="str">
        <f>+'[1]Access-Jul'!J18</f>
        <v>1000</v>
      </c>
      <c r="I18" s="46" t="str">
        <f>+'[1]Access-Jul'!K18</f>
        <v>RECURSOS LIVRES DA UNIAO</v>
      </c>
      <c r="J18" s="45" t="str">
        <f>+'[1]Access-Jul'!L18</f>
        <v>4</v>
      </c>
      <c r="K18" s="43"/>
      <c r="L18" s="43"/>
      <c r="M18" s="43"/>
      <c r="N18" s="43">
        <f t="shared" si="0"/>
        <v>0</v>
      </c>
      <c r="O18" s="43"/>
      <c r="P18" s="43">
        <f>'[1]Access-Jul'!M18-'[1]Access-Jul'!N18</f>
        <v>20000</v>
      </c>
      <c r="Q18" s="43"/>
      <c r="R18" s="43">
        <f t="shared" si="1"/>
        <v>20000</v>
      </c>
      <c r="S18" s="43">
        <f>'[1]Access-Jul'!O18</f>
        <v>0</v>
      </c>
      <c r="T18" s="44">
        <f t="shared" si="2"/>
        <v>0</v>
      </c>
      <c r="U18" s="43">
        <f>'[1]Access-Jul'!P18</f>
        <v>0</v>
      </c>
      <c r="V18" s="44">
        <f t="shared" si="3"/>
        <v>0</v>
      </c>
      <c r="W18" s="43">
        <f>'[1]Access-Jul'!Q18</f>
        <v>0</v>
      </c>
      <c r="X18" s="44">
        <f t="shared" si="4"/>
        <v>0</v>
      </c>
    </row>
    <row r="19" spans="1:24" ht="28.5" customHeight="1" x14ac:dyDescent="0.2">
      <c r="A19" s="45" t="str">
        <f>+'[1]Access-Jul'!A19</f>
        <v>12104</v>
      </c>
      <c r="B19" s="46" t="str">
        <f>+'[1]Access-Jul'!B19</f>
        <v>TRIBUNAL REGIONAL FEDERAL DA 3A. REGIAO</v>
      </c>
      <c r="C19" s="45" t="str">
        <f>CONCATENATE('[1]Access-Jul'!C19,".",'[1]Access-Jul'!D19)</f>
        <v>02.331</v>
      </c>
      <c r="D19" s="45" t="str">
        <f>CONCATENATE('[1]Access-Jul'!E19,".",'[1]Access-Jul'!G19)</f>
        <v>0033.2004</v>
      </c>
      <c r="E19" s="46" t="str">
        <f>+'[1]Access-Jul'!F19</f>
        <v>PROGRAMA DE GESTAO E MANUTENCAO DO PODER JUDICIARIO</v>
      </c>
      <c r="F19" s="46" t="str">
        <f>+'[1]Access-Jul'!H19</f>
        <v>ASSISTENCIA MEDICA E ODONTOLOGICA AOS SERVIDORES CIVIS, EMPR</v>
      </c>
      <c r="G19" s="45" t="str">
        <f>IF('[1]Access-Jul'!I18="1","F","S")</f>
        <v>S</v>
      </c>
      <c r="H19" s="45" t="str">
        <f>+'[1]Access-Jul'!J19</f>
        <v>1000</v>
      </c>
      <c r="I19" s="46" t="str">
        <f>+'[1]Access-Jul'!K19</f>
        <v>RECURSOS LIVRES DA UNIAO</v>
      </c>
      <c r="J19" s="45" t="str">
        <f>+'[1]Access-Jul'!L19</f>
        <v>3</v>
      </c>
      <c r="K19" s="43"/>
      <c r="L19" s="43"/>
      <c r="M19" s="43"/>
      <c r="N19" s="43">
        <f t="shared" si="0"/>
        <v>0</v>
      </c>
      <c r="O19" s="43"/>
      <c r="P19" s="43">
        <f>'[1]Access-Jul'!M19-'[1]Access-Jul'!N19</f>
        <v>26621404</v>
      </c>
      <c r="Q19" s="43"/>
      <c r="R19" s="43">
        <f t="shared" si="1"/>
        <v>26621404</v>
      </c>
      <c r="S19" s="43">
        <f>'[1]Access-Jul'!O19</f>
        <v>26332678.57</v>
      </c>
      <c r="T19" s="44">
        <f t="shared" si="2"/>
        <v>0.98915438757475005</v>
      </c>
      <c r="U19" s="43">
        <f>'[1]Access-Jul'!P19</f>
        <v>14720860.640000001</v>
      </c>
      <c r="V19" s="44">
        <f t="shared" si="3"/>
        <v>0.55297085908767252</v>
      </c>
      <c r="W19" s="43">
        <f>'[1]Access-Jul'!Q19</f>
        <v>11565032.76</v>
      </c>
      <c r="X19" s="44">
        <f t="shared" si="4"/>
        <v>0.43442610164362477</v>
      </c>
    </row>
    <row r="20" spans="1:24" ht="28.5" customHeight="1" x14ac:dyDescent="0.2">
      <c r="A20" s="45" t="str">
        <f>+'[1]Access-Jul'!A20</f>
        <v>12104</v>
      </c>
      <c r="B20" s="46" t="str">
        <f>+'[1]Access-Jul'!B20</f>
        <v>TRIBUNAL REGIONAL FEDERAL DA 3A. REGIAO</v>
      </c>
      <c r="C20" s="45" t="str">
        <f>CONCATENATE('[1]Access-Jul'!C20,".",'[1]Access-Jul'!D20)</f>
        <v>02.331</v>
      </c>
      <c r="D20" s="45" t="str">
        <f>CONCATENATE('[1]Access-Jul'!E20,".",'[1]Access-Jul'!G20)</f>
        <v>0033.212B</v>
      </c>
      <c r="E20" s="46" t="str">
        <f>+'[1]Access-Jul'!F20</f>
        <v>PROGRAMA DE GESTAO E MANUTENCAO DO PODER JUDICIARIO</v>
      </c>
      <c r="F20" s="46" t="str">
        <f>+'[1]Access-Jul'!H20</f>
        <v>BENEFICIOS OBRIGATORIOS AOS SERVIDORES CIVIS, EMPREGADOS, MI</v>
      </c>
      <c r="G20" s="45" t="str">
        <f>IF('[1]Access-Jul'!I19="1","F","S")</f>
        <v>S</v>
      </c>
      <c r="H20" s="45" t="str">
        <f>+'[1]Access-Jul'!J20</f>
        <v>1000</v>
      </c>
      <c r="I20" s="46" t="str">
        <f>+'[1]Access-Jul'!K20</f>
        <v>RECURSOS LIVRES DA UNIAO</v>
      </c>
      <c r="J20" s="45" t="str">
        <f>+'[1]Access-Jul'!L20</f>
        <v>3</v>
      </c>
      <c r="K20" s="43"/>
      <c r="L20" s="43"/>
      <c r="M20" s="43"/>
      <c r="N20" s="43">
        <f t="shared" si="0"/>
        <v>0</v>
      </c>
      <c r="O20" s="43"/>
      <c r="P20" s="43">
        <f>'[1]Access-Jul'!M20-'[1]Access-Jul'!N20</f>
        <v>30006794.670000002</v>
      </c>
      <c r="Q20" s="43"/>
      <c r="R20" s="43">
        <f t="shared" si="1"/>
        <v>30006794.670000002</v>
      </c>
      <c r="S20" s="43">
        <f>'[1]Access-Jul'!O20</f>
        <v>22306794.670000002</v>
      </c>
      <c r="T20" s="44">
        <f t="shared" si="2"/>
        <v>0.7433914523466828</v>
      </c>
      <c r="U20" s="43">
        <f>'[1]Access-Jul'!P20</f>
        <v>16712063.57</v>
      </c>
      <c r="V20" s="44">
        <f t="shared" si="3"/>
        <v>0.55694264428410534</v>
      </c>
      <c r="W20" s="43">
        <f>'[1]Access-Jul'!Q20</f>
        <v>16712063.57</v>
      </c>
      <c r="X20" s="44">
        <f t="shared" si="4"/>
        <v>0.55694264428410534</v>
      </c>
    </row>
    <row r="21" spans="1:24" ht="28.5" customHeight="1" x14ac:dyDescent="0.2">
      <c r="A21" s="45" t="str">
        <f>+'[1]Access-Jul'!A21</f>
        <v>12104</v>
      </c>
      <c r="B21" s="46" t="str">
        <f>+'[1]Access-Jul'!B21</f>
        <v>TRIBUNAL REGIONAL FEDERAL DA 3A. REGIAO</v>
      </c>
      <c r="C21" s="45" t="str">
        <f>CONCATENATE('[1]Access-Jul'!C21,".",'[1]Access-Jul'!D21)</f>
        <v>02.846</v>
      </c>
      <c r="D21" s="45" t="str">
        <f>CONCATENATE('[1]Access-Jul'!E21,".",'[1]Access-Jul'!G21)</f>
        <v>0033.09HB</v>
      </c>
      <c r="E21" s="46" t="str">
        <f>+'[1]Access-Jul'!F21</f>
        <v>PROGRAMA DE GESTAO E MANUTENCAO DO PODER JUDICIARIO</v>
      </c>
      <c r="F21" s="46" t="str">
        <f>+'[1]Access-Jul'!H21</f>
        <v>CONTRIBUICAO DA UNIAO, DE SUAS AUTARQUIAS E FUNDACOES PARA O</v>
      </c>
      <c r="G21" s="45" t="str">
        <f>IF('[1]Access-Jul'!I20="1","F","S")</f>
        <v>F</v>
      </c>
      <c r="H21" s="45" t="str">
        <f>+'[1]Access-Jul'!J21</f>
        <v>1000</v>
      </c>
      <c r="I21" s="46" t="str">
        <f>+'[1]Access-Jul'!K21</f>
        <v>RECURSOS LIVRES DA UNIAO</v>
      </c>
      <c r="J21" s="45" t="str">
        <f>+'[1]Access-Jul'!L21</f>
        <v>1</v>
      </c>
      <c r="K21" s="43"/>
      <c r="L21" s="43"/>
      <c r="M21" s="43"/>
      <c r="N21" s="43">
        <f t="shared" si="0"/>
        <v>0</v>
      </c>
      <c r="O21" s="43"/>
      <c r="P21" s="43">
        <f>'[1]Access-Jul'!M21-'[1]Access-Jul'!N21</f>
        <v>45794102.039999999</v>
      </c>
      <c r="Q21" s="43"/>
      <c r="R21" s="43">
        <f t="shared" si="1"/>
        <v>45794102.039999999</v>
      </c>
      <c r="S21" s="43">
        <f>'[1]Access-Jul'!O21</f>
        <v>45794102.039999999</v>
      </c>
      <c r="T21" s="44">
        <f t="shared" si="2"/>
        <v>1</v>
      </c>
      <c r="U21" s="43">
        <f>'[1]Access-Jul'!P21</f>
        <v>45794102.039999999</v>
      </c>
      <c r="V21" s="44">
        <f t="shared" si="3"/>
        <v>1</v>
      </c>
      <c r="W21" s="43">
        <f>'[1]Access-Jul'!Q21</f>
        <v>45794102.039999999</v>
      </c>
      <c r="X21" s="44">
        <f t="shared" si="4"/>
        <v>1</v>
      </c>
    </row>
    <row r="22" spans="1:24" ht="28.5" customHeight="1" x14ac:dyDescent="0.2">
      <c r="A22" s="45" t="str">
        <f>+'[1]Access-Jul'!A22</f>
        <v>12104</v>
      </c>
      <c r="B22" s="46" t="str">
        <f>+'[1]Access-Jul'!B22</f>
        <v>TRIBUNAL REGIONAL FEDERAL DA 3A. REGIAO</v>
      </c>
      <c r="C22" s="45" t="str">
        <f>CONCATENATE('[1]Access-Jul'!C22,".",'[1]Access-Jul'!D22)</f>
        <v>09.272</v>
      </c>
      <c r="D22" s="45" t="str">
        <f>CONCATENATE('[1]Access-Jul'!E22,".",'[1]Access-Jul'!G22)</f>
        <v>0033.0181</v>
      </c>
      <c r="E22" s="46" t="str">
        <f>+'[1]Access-Jul'!F22</f>
        <v>PROGRAMA DE GESTAO E MANUTENCAO DO PODER JUDICIARIO</v>
      </c>
      <c r="F22" s="46" t="str">
        <f>+'[1]Access-Jul'!H22</f>
        <v>APOSENTADORIAS E PENSOES CIVIS DA UNIAO</v>
      </c>
      <c r="G22" s="45" t="str">
        <f>IF('[1]Access-Jul'!I21="1","F","S")</f>
        <v>F</v>
      </c>
      <c r="H22" s="45" t="str">
        <f>+'[1]Access-Jul'!J22</f>
        <v>1001</v>
      </c>
      <c r="I22" s="46" t="str">
        <f>+'[1]Access-Jul'!K22</f>
        <v>RECURSOS LIVRES DA SEGURIDADE SOCIAL</v>
      </c>
      <c r="J22" s="45" t="str">
        <f>+'[1]Access-Jul'!L22</f>
        <v>1</v>
      </c>
      <c r="K22" s="43"/>
      <c r="L22" s="43"/>
      <c r="M22" s="43"/>
      <c r="N22" s="43">
        <f t="shared" si="0"/>
        <v>0</v>
      </c>
      <c r="O22" s="43"/>
      <c r="P22" s="43">
        <f>'[1]Access-Jul'!M22-'[1]Access-Jul'!N22</f>
        <v>1868765</v>
      </c>
      <c r="Q22" s="43"/>
      <c r="R22" s="43">
        <f t="shared" si="1"/>
        <v>1868765</v>
      </c>
      <c r="S22" s="43">
        <f>'[1]Access-Jul'!O22</f>
        <v>1868765</v>
      </c>
      <c r="T22" s="44">
        <f t="shared" si="2"/>
        <v>1</v>
      </c>
      <c r="U22" s="43">
        <f>'[1]Access-Jul'!P22</f>
        <v>1868765</v>
      </c>
      <c r="V22" s="44">
        <f t="shared" si="3"/>
        <v>1</v>
      </c>
      <c r="W22" s="43">
        <f>'[1]Access-Jul'!Q22</f>
        <v>1868765</v>
      </c>
      <c r="X22" s="44">
        <f t="shared" si="4"/>
        <v>1</v>
      </c>
    </row>
    <row r="23" spans="1:24" ht="28.5" customHeight="1" x14ac:dyDescent="0.2">
      <c r="A23" s="45" t="str">
        <f>+'[1]Access-Jul'!A23</f>
        <v>12104</v>
      </c>
      <c r="B23" s="46" t="str">
        <f>+'[1]Access-Jul'!B23</f>
        <v>TRIBUNAL REGIONAL FEDERAL DA 3A. REGIAO</v>
      </c>
      <c r="C23" s="45" t="str">
        <f>CONCATENATE('[1]Access-Jul'!C23,".",'[1]Access-Jul'!D23)</f>
        <v>09.272</v>
      </c>
      <c r="D23" s="45" t="str">
        <f>CONCATENATE('[1]Access-Jul'!E23,".",'[1]Access-Jul'!G23)</f>
        <v>0033.0181</v>
      </c>
      <c r="E23" s="46" t="str">
        <f>+'[1]Access-Jul'!F23</f>
        <v>PROGRAMA DE GESTAO E MANUTENCAO DO PODER JUDICIARIO</v>
      </c>
      <c r="F23" s="46" t="str">
        <f>+'[1]Access-Jul'!H23</f>
        <v>APOSENTADORIAS E PENSOES CIVIS DA UNIAO</v>
      </c>
      <c r="G23" s="45" t="str">
        <f>IF('[1]Access-Jul'!I22="1","F","S")</f>
        <v>S</v>
      </c>
      <c r="H23" s="45" t="str">
        <f>+'[1]Access-Jul'!J23</f>
        <v>1056</v>
      </c>
      <c r="I23" s="46" t="str">
        <f>+'[1]Access-Jul'!K23</f>
        <v>BENEFICIOS DO RPPS DA UNIAO</v>
      </c>
      <c r="J23" s="45" t="str">
        <f>+'[1]Access-Jul'!L23</f>
        <v>1</v>
      </c>
      <c r="K23" s="43"/>
      <c r="L23" s="43"/>
      <c r="M23" s="43"/>
      <c r="N23" s="43">
        <f t="shared" si="0"/>
        <v>0</v>
      </c>
      <c r="O23" s="43"/>
      <c r="P23" s="43">
        <f>'[1]Access-Jul'!M23-'[1]Access-Jul'!N23</f>
        <v>98842400.689999998</v>
      </c>
      <c r="Q23" s="43"/>
      <c r="R23" s="43">
        <f t="shared" si="1"/>
        <v>98842400.689999998</v>
      </c>
      <c r="S23" s="43">
        <f>'[1]Access-Jul'!O23</f>
        <v>98842400.689999998</v>
      </c>
      <c r="T23" s="44">
        <f t="shared" si="2"/>
        <v>1</v>
      </c>
      <c r="U23" s="43">
        <f>'[1]Access-Jul'!P23</f>
        <v>98842400.689999998</v>
      </c>
      <c r="V23" s="44">
        <f t="shared" si="3"/>
        <v>1</v>
      </c>
      <c r="W23" s="43">
        <f>'[1]Access-Jul'!Q23</f>
        <v>94679691.409999996</v>
      </c>
      <c r="X23" s="44">
        <f t="shared" si="4"/>
        <v>0.95788538875076967</v>
      </c>
    </row>
    <row r="24" spans="1:24" ht="28.5" customHeight="1" x14ac:dyDescent="0.2">
      <c r="A24" s="45" t="str">
        <f>+'[1]Access-Jul'!A24</f>
        <v>12104</v>
      </c>
      <c r="B24" s="46" t="str">
        <f>+'[1]Access-Jul'!B24</f>
        <v>TRIBUNAL REGIONAL FEDERAL DA 3A. REGIAO</v>
      </c>
      <c r="C24" s="45" t="str">
        <f>CONCATENATE('[1]Access-Jul'!C24,".",'[1]Access-Jul'!D24)</f>
        <v>28.846</v>
      </c>
      <c r="D24" s="45" t="str">
        <f>CONCATENATE('[1]Access-Jul'!E24,".",'[1]Access-Jul'!G24)</f>
        <v>0909.00S6</v>
      </c>
      <c r="E24" s="46" t="str">
        <f>+'[1]Access-Jul'!F24</f>
        <v>OPERACOES ESPECIAIS: OUTROS ENCARGOS ESPECIAIS</v>
      </c>
      <c r="F24" s="46" t="str">
        <f>+'[1]Access-Jul'!H24</f>
        <v>BENEFICIO ESPECIAL E DEMAIS COMPLEMENTACOES DE APOSENTADORIA</v>
      </c>
      <c r="G24" s="45" t="str">
        <f>IF('[1]Access-Jul'!I23="1","F","S")</f>
        <v>S</v>
      </c>
      <c r="H24" s="45" t="str">
        <f>+'[1]Access-Jul'!J24</f>
        <v>1000</v>
      </c>
      <c r="I24" s="46" t="str">
        <f>+'[1]Access-Jul'!K24</f>
        <v>RECURSOS LIVRES DA UNIAO</v>
      </c>
      <c r="J24" s="45" t="str">
        <f>+'[1]Access-Jul'!L24</f>
        <v>1</v>
      </c>
      <c r="K24" s="43"/>
      <c r="L24" s="43"/>
      <c r="M24" s="43"/>
      <c r="N24" s="43">
        <f t="shared" si="0"/>
        <v>0</v>
      </c>
      <c r="O24" s="43"/>
      <c r="P24" s="43">
        <f>'[1]Access-Jul'!M24-'[1]Access-Jul'!N24</f>
        <v>98127.84</v>
      </c>
      <c r="Q24" s="43"/>
      <c r="R24" s="43">
        <f t="shared" si="1"/>
        <v>98127.84</v>
      </c>
      <c r="S24" s="43">
        <f>'[1]Access-Jul'!O24</f>
        <v>98127.84</v>
      </c>
      <c r="T24" s="44">
        <f t="shared" si="2"/>
        <v>1</v>
      </c>
      <c r="U24" s="43">
        <f>'[1]Access-Jul'!P24</f>
        <v>98127.84</v>
      </c>
      <c r="V24" s="44">
        <f t="shared" si="3"/>
        <v>1</v>
      </c>
      <c r="W24" s="43">
        <f>'[1]Access-Jul'!Q24</f>
        <v>98127.84</v>
      </c>
      <c r="X24" s="44">
        <f t="shared" si="4"/>
        <v>1</v>
      </c>
    </row>
    <row r="25" spans="1:24" ht="28.5" customHeight="1" thickBot="1" x14ac:dyDescent="0.25">
      <c r="A25" s="48" t="str">
        <f>+'[1]Access-Jul'!A25</f>
        <v>12104</v>
      </c>
      <c r="B25" s="49" t="str">
        <f>+'[1]Access-Jul'!B25</f>
        <v>TRIBUNAL REGIONAL FEDERAL DA 3A. REGIAO</v>
      </c>
      <c r="C25" s="48" t="str">
        <f>CONCATENATE('[1]Access-Jul'!C25,".",'[1]Access-Jul'!D25)</f>
        <v>28.846</v>
      </c>
      <c r="D25" s="48" t="str">
        <f>CONCATENATE('[1]Access-Jul'!E25,".",'[1]Access-Jul'!G25)</f>
        <v>0909.0536</v>
      </c>
      <c r="E25" s="49" t="str">
        <f>+'[1]Access-Jul'!F25</f>
        <v>OPERACOES ESPECIAIS: OUTROS ENCARGOS ESPECIAIS</v>
      </c>
      <c r="F25" s="49" t="str">
        <f>+'[1]Access-Jul'!H25</f>
        <v>BENEFICIOS E PENSOES INDENIZATORIAS DECORRENTES DE LEGISLACA</v>
      </c>
      <c r="G25" s="48" t="str">
        <f>IF('[1]Access-Jul'!I24="1","F","S")</f>
        <v>F</v>
      </c>
      <c r="H25" s="48" t="str">
        <f>+'[1]Access-Jul'!J25</f>
        <v>1000</v>
      </c>
      <c r="I25" s="49" t="str">
        <f>+'[1]Access-Jul'!K25</f>
        <v>RECURSOS LIVRES DA UNIAO</v>
      </c>
      <c r="J25" s="48" t="str">
        <f>+'[1]Access-Jul'!L25</f>
        <v>3</v>
      </c>
      <c r="K25" s="43"/>
      <c r="L25" s="43"/>
      <c r="M25" s="43"/>
      <c r="N25" s="43">
        <f t="shared" si="0"/>
        <v>0</v>
      </c>
      <c r="O25" s="43"/>
      <c r="P25" s="43">
        <f>'[1]Access-Jul'!M25-'[1]Access-Jul'!N25</f>
        <v>27500</v>
      </c>
      <c r="Q25" s="43"/>
      <c r="R25" s="43">
        <f t="shared" si="1"/>
        <v>27500</v>
      </c>
      <c r="S25" s="43">
        <f>'[1]Access-Jul'!O25</f>
        <v>27500</v>
      </c>
      <c r="T25" s="44">
        <f t="shared" si="2"/>
        <v>1</v>
      </c>
      <c r="U25" s="43">
        <f>'[1]Access-Jul'!P25</f>
        <v>14346.25</v>
      </c>
      <c r="V25" s="44">
        <f t="shared" si="3"/>
        <v>0.52168181818181814</v>
      </c>
      <c r="W25" s="43">
        <f>'[1]Access-Jul'!Q25</f>
        <v>14346.25</v>
      </c>
      <c r="X25" s="44">
        <f t="shared" si="4"/>
        <v>0.52168181818181814</v>
      </c>
    </row>
    <row r="26" spans="1:24" ht="28.5" customHeight="1" thickBot="1" x14ac:dyDescent="0.25">
      <c r="A26" s="50" t="s">
        <v>48</v>
      </c>
      <c r="B26" s="51"/>
      <c r="C26" s="51"/>
      <c r="D26" s="51"/>
      <c r="E26" s="51"/>
      <c r="F26" s="51"/>
      <c r="G26" s="51"/>
      <c r="H26" s="51"/>
      <c r="I26" s="51"/>
      <c r="J26" s="52"/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f>SUM(P10:P25)</f>
        <v>543806819.4000001</v>
      </c>
      <c r="Q26" s="53">
        <f>SUM(Q10:Q25)</f>
        <v>0</v>
      </c>
      <c r="R26" s="53">
        <f>SUM(R10:R25)</f>
        <v>543806819.4000001</v>
      </c>
      <c r="S26" s="53">
        <f>SUM(S10:S25)</f>
        <v>508355486.54000002</v>
      </c>
      <c r="T26" s="54">
        <f t="shared" si="2"/>
        <v>0.93480895863145907</v>
      </c>
      <c r="U26" s="53">
        <f>SUM(U10:U25)</f>
        <v>459878810.45999998</v>
      </c>
      <c r="V26" s="54">
        <f t="shared" si="3"/>
        <v>0.84566576595600507</v>
      </c>
      <c r="W26" s="53">
        <f>SUM(W10:W25)</f>
        <v>432370183.01000005</v>
      </c>
      <c r="X26" s="54">
        <f t="shared" si="4"/>
        <v>0.79508047267051241</v>
      </c>
    </row>
    <row r="27" spans="1:24" ht="12.75" x14ac:dyDescent="0.2">
      <c r="A27" s="55" t="s">
        <v>49</v>
      </c>
      <c r="B27" s="55"/>
      <c r="C27" s="55"/>
      <c r="D27" s="55"/>
      <c r="E27" s="55"/>
      <c r="F27" s="55"/>
      <c r="G27" s="55"/>
      <c r="H27" s="56"/>
      <c r="I27" s="56"/>
      <c r="J27" s="56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7"/>
      <c r="V27" s="55"/>
      <c r="W27" s="57"/>
      <c r="X27" s="55"/>
    </row>
    <row r="28" spans="1:24" ht="12.75" x14ac:dyDescent="0.2">
      <c r="A28" s="55" t="s">
        <v>50</v>
      </c>
      <c r="B28" s="58"/>
      <c r="C28" s="55"/>
      <c r="D28" s="55"/>
      <c r="E28" s="55"/>
      <c r="F28" s="55"/>
      <c r="G28" s="55"/>
      <c r="H28" s="56"/>
      <c r="I28" s="56"/>
      <c r="J28" s="56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7"/>
      <c r="V28" s="55"/>
      <c r="W28" s="57"/>
      <c r="X28" s="55"/>
    </row>
    <row r="29" spans="1:24" ht="12.75" x14ac:dyDescent="0.2">
      <c r="A29" s="55"/>
      <c r="B29" s="58"/>
      <c r="C29" s="55"/>
      <c r="D29" s="55"/>
      <c r="E29" s="55"/>
      <c r="F29" s="55"/>
      <c r="G29" s="55"/>
      <c r="H29" s="56"/>
      <c r="I29" s="56"/>
      <c r="J29" s="56"/>
      <c r="K29" s="55"/>
      <c r="L29" s="55"/>
      <c r="M29" s="55"/>
      <c r="N29" s="59"/>
      <c r="O29" s="55"/>
      <c r="P29" s="55"/>
      <c r="Q29" s="55"/>
      <c r="R29" s="55"/>
      <c r="S29" s="55"/>
      <c r="T29" s="55"/>
      <c r="U29" s="57"/>
      <c r="V29" s="55"/>
      <c r="W29" s="57"/>
      <c r="X29" s="55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2023-08-18T19:35:21Z</dcterms:created>
  <dcterms:modified xsi:type="dcterms:W3CDTF">2023-08-18T19:35:56Z</dcterms:modified>
</cp:coreProperties>
</file>