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12 - DEZEMBRO\Publicacao internet TRF\Anexo II\090029\"/>
    </mc:Choice>
  </mc:AlternateContent>
  <bookViews>
    <workbookView xWindow="0" yWindow="0" windowWidth="28800" windowHeight="13590"/>
  </bookViews>
  <sheets>
    <sheet name="Dez" sheetId="1" r:id="rId1"/>
  </sheets>
  <externalReferences>
    <externalReference r:id="rId2"/>
  </externalReferences>
  <definedNames>
    <definedName name="_xlnm.Print_Area" localSheetId="0">Dez!$A$1:$X$32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1" l="1"/>
  <c r="U29" i="1"/>
  <c r="S29" i="1"/>
  <c r="Q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P30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Q30" i="1" l="1"/>
  <c r="W30" i="1"/>
  <c r="R15" i="1"/>
  <c r="R18" i="1"/>
  <c r="R21" i="1"/>
  <c r="R24" i="1"/>
  <c r="R27" i="1"/>
  <c r="R12" i="1"/>
  <c r="R30" i="1" s="1"/>
  <c r="T19" i="1"/>
  <c r="X19" i="1"/>
  <c r="V19" i="1"/>
  <c r="T22" i="1"/>
  <c r="X22" i="1"/>
  <c r="V22" i="1"/>
  <c r="T25" i="1"/>
  <c r="X25" i="1"/>
  <c r="V25" i="1"/>
  <c r="T28" i="1"/>
  <c r="X28" i="1"/>
  <c r="V28" i="1"/>
  <c r="T16" i="1"/>
  <c r="V16" i="1"/>
  <c r="X16" i="1"/>
  <c r="T10" i="1"/>
  <c r="V10" i="1"/>
  <c r="X10" i="1"/>
  <c r="X14" i="1"/>
  <c r="V14" i="1"/>
  <c r="T14" i="1"/>
  <c r="X20" i="1"/>
  <c r="V20" i="1"/>
  <c r="T20" i="1"/>
  <c r="X26" i="1"/>
  <c r="V26" i="1"/>
  <c r="T26" i="1"/>
  <c r="X29" i="1"/>
  <c r="V29" i="1"/>
  <c r="T29" i="1"/>
  <c r="T13" i="1"/>
  <c r="X13" i="1"/>
  <c r="V13" i="1"/>
  <c r="X23" i="1"/>
  <c r="V23" i="1"/>
  <c r="T23" i="1"/>
  <c r="X17" i="1"/>
  <c r="V17" i="1"/>
  <c r="T17" i="1"/>
  <c r="X21" i="1"/>
  <c r="T21" i="1"/>
  <c r="V21" i="1"/>
  <c r="X24" i="1"/>
  <c r="V24" i="1"/>
  <c r="T24" i="1"/>
  <c r="X27" i="1"/>
  <c r="V27" i="1"/>
  <c r="T27" i="1"/>
  <c r="T18" i="1"/>
  <c r="X18" i="1"/>
  <c r="V18" i="1"/>
  <c r="X11" i="1"/>
  <c r="V11" i="1"/>
  <c r="T11" i="1"/>
  <c r="T15" i="1"/>
  <c r="X15" i="1"/>
  <c r="V15" i="1"/>
  <c r="S30" i="1"/>
  <c r="U30" i="1"/>
  <c r="V12" i="1" l="1"/>
  <c r="X12" i="1"/>
  <c r="T12" i="1"/>
  <c r="X30" i="1"/>
  <c r="V30" i="1"/>
  <c r="T3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<sst xmlns="http://schemas.openxmlformats.org/spreadsheetml/2006/main" count="55" uniqueCount="51">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</sst>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164" fontId="4" fillId="0" borderId="14" xfId="3" applyNumberFormat="1" applyFont="1" applyFill="1" applyBorder="1" applyAlignment="1">
      <alignment horizontal="center" vertical="center" wrapText="1"/>
    </xf>
    <xf numFmtId="164" fontId="4" fillId="0" borderId="11" xfId="3" applyNumberFormat="1" applyFont="1" applyFill="1" applyBorder="1" applyAlignment="1">
      <alignment horizontal="center" vertical="center" wrapText="1"/>
    </xf>
    <xf numFmtId="166" fontId="4" fillId="0" borderId="11" xfId="4" applyNumberFormat="1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164" fontId="4" fillId="0" borderId="20" xfId="3" applyNumberFormat="1" applyFont="1" applyFill="1" applyBorder="1" applyAlignment="1">
      <alignment horizontal="center" vertical="center" wrapText="1"/>
    </xf>
    <xf numFmtId="166" fontId="4" fillId="0" borderId="19" xfId="4" applyNumberFormat="1" applyFont="1" applyFill="1" applyBorder="1" applyAlignment="1">
      <alignment horizontal="center" vertical="center" wrapText="1"/>
    </xf>
    <xf numFmtId="2" fontId="2" fillId="0" borderId="21" xfId="2" applyNumberFormat="1" applyFont="1" applyFill="1" applyBorder="1" applyAlignment="1">
      <alignment horizontal="center" vertical="center" wrapText="1"/>
    </xf>
    <xf numFmtId="2" fontId="2" fillId="0" borderId="21" xfId="2" applyNumberFormat="1" applyFont="1" applyFill="1" applyBorder="1" applyAlignment="1">
      <alignment horizontal="left" vertical="center" wrapText="1"/>
    </xf>
    <xf numFmtId="2" fontId="2" fillId="0" borderId="22" xfId="2" applyNumberFormat="1" applyFont="1" applyFill="1" applyBorder="1" applyAlignment="1">
      <alignment vertical="center" wrapText="1"/>
    </xf>
    <xf numFmtId="2" fontId="2" fillId="0" borderId="21" xfId="2" applyNumberFormat="1" applyFont="1" applyFill="1" applyBorder="1" applyAlignment="1">
      <alignment vertical="center" wrapText="1"/>
    </xf>
    <xf numFmtId="166" fontId="5" fillId="0" borderId="23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Fill="1" applyBorder="1" applyAlignment="1">
      <alignment horizontal="right" vertical="center"/>
    </xf>
    <xf numFmtId="164" fontId="5" fillId="0" borderId="23" xfId="3" applyNumberFormat="1" applyFont="1" applyBorder="1" applyAlignment="1">
      <alignment horizontal="right" vertical="center"/>
    </xf>
    <xf numFmtId="2" fontId="2" fillId="0" borderId="23" xfId="2" applyNumberFormat="1" applyFont="1" applyFill="1" applyBorder="1" applyAlignment="1">
      <alignment horizontal="center" vertical="center" wrapText="1"/>
    </xf>
    <xf numFmtId="2" fontId="2" fillId="0" borderId="23" xfId="2" applyNumberFormat="1" applyFont="1" applyFill="1" applyBorder="1" applyAlignment="1">
      <alignment horizontal="left" vertical="center" wrapText="1"/>
    </xf>
    <xf numFmtId="2" fontId="2" fillId="0" borderId="24" xfId="2" applyNumberFormat="1" applyFont="1" applyFill="1" applyBorder="1" applyAlignment="1">
      <alignment vertical="center" wrapText="1"/>
    </xf>
    <xf numFmtId="2" fontId="2" fillId="0" borderId="23" xfId="2" applyNumberFormat="1" applyFont="1" applyFill="1" applyBorder="1" applyAlignment="1">
      <alignment vertical="center" wrapText="1"/>
    </xf>
    <xf numFmtId="2" fontId="2" fillId="0" borderId="25" xfId="2" applyNumberFormat="1" applyFont="1" applyFill="1" applyBorder="1" applyAlignment="1">
      <alignment horizontal="center" vertical="center" wrapText="1"/>
    </xf>
    <xf numFmtId="2" fontId="2" fillId="0" borderId="9" xfId="2" applyNumberFormat="1" applyFont="1" applyFill="1" applyBorder="1" applyAlignment="1">
      <alignment horizontal="left" vertical="center" wrapText="1"/>
    </xf>
    <xf numFmtId="2" fontId="2" fillId="0" borderId="9" xfId="2" applyNumberFormat="1" applyFont="1" applyFill="1" applyBorder="1" applyAlignment="1">
      <alignment horizontal="center" vertical="center" wrapText="1"/>
    </xf>
    <xf numFmtId="2" fontId="2" fillId="0" borderId="26" xfId="2" applyNumberFormat="1" applyFont="1" applyFill="1" applyBorder="1" applyAlignment="1">
      <alignment vertical="center" wrapText="1"/>
    </xf>
    <xf numFmtId="2" fontId="2" fillId="0" borderId="25" xfId="2" applyNumberFormat="1" applyFont="1" applyFill="1" applyBorder="1" applyAlignment="1">
      <alignment vertical="center" wrapText="1"/>
    </xf>
    <xf numFmtId="2" fontId="2" fillId="0" borderId="27" xfId="2" applyNumberFormat="1" applyFont="1" applyFill="1" applyBorder="1" applyAlignment="1">
      <alignment horizontal="left" vertical="center" wrapText="1"/>
    </xf>
    <xf numFmtId="2" fontId="2" fillId="0" borderId="28" xfId="2" applyNumberFormat="1" applyFont="1" applyFill="1" applyBorder="1" applyAlignment="1">
      <alignment horizontal="center" vertical="center" wrapText="1"/>
    </xf>
    <xf numFmtId="2" fontId="2" fillId="0" borderId="28" xfId="2" applyNumberFormat="1" applyFont="1" applyFill="1" applyBorder="1" applyAlignment="1">
      <alignment horizontal="left" vertical="center" wrapText="1"/>
    </xf>
    <xf numFmtId="2" fontId="4" fillId="0" borderId="5" xfId="2" applyNumberFormat="1" applyFont="1" applyFill="1" applyBorder="1" applyAlignment="1">
      <alignment horizontal="center" vertical="center" wrapText="1"/>
    </xf>
    <xf numFmtId="2" fontId="4" fillId="0" borderId="29" xfId="2" applyNumberFormat="1" applyFont="1" applyFill="1" applyBorder="1" applyAlignment="1">
      <alignment horizontal="center" vertical="center" wrapText="1"/>
    </xf>
    <xf numFmtId="2" fontId="4" fillId="0" borderId="6" xfId="2" applyNumberFormat="1" applyFont="1" applyFill="1" applyBorder="1" applyAlignment="1">
      <alignment horizontal="center" vertical="center" wrapText="1"/>
    </xf>
    <xf numFmtId="166" fontId="5" fillId="0" borderId="30" xfId="4" applyNumberFormat="1" applyFont="1" applyBorder="1" applyAlignment="1">
      <alignment horizontal="right" vertical="center"/>
    </xf>
    <xf numFmtId="164" fontId="5" fillId="0" borderId="30" xfId="3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2"/>
    <cellStyle name="Porcentagem 11 2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z(antigo)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Access-Dez(anti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O10">
            <v>64560</v>
          </cell>
          <cell r="Q10">
            <v>64560</v>
          </cell>
          <cell r="R10">
            <v>64560</v>
          </cell>
          <cell r="S10">
            <v>57093.75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10450</v>
          </cell>
          <cell r="Q11">
            <v>10450</v>
          </cell>
          <cell r="R11">
            <v>10450</v>
          </cell>
          <cell r="S11">
            <v>10450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331</v>
          </cell>
          <cell r="E12" t="str">
            <v>0033</v>
          </cell>
          <cell r="F12" t="str">
            <v>PROGRAMA DE GESTAO E MANUTENCAO DO PODER JUDICIARIO</v>
          </cell>
          <cell r="G12" t="str">
            <v>2004</v>
          </cell>
          <cell r="H12" t="str">
            <v>ASSISTENCIA MEDICA E ODONTOLOGICA AOS SERVIDORES CIVIS, EMPR</v>
          </cell>
          <cell r="I12" t="str">
            <v>2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0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4224</v>
          </cell>
          <cell r="H13" t="str">
            <v>ASSISTENCIA JURIDICA A PESSOAS CARENTES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6500</v>
          </cell>
          <cell r="Q13">
            <v>3485.84</v>
          </cell>
          <cell r="R13">
            <v>3485.84</v>
          </cell>
          <cell r="S13">
            <v>3485.84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4</v>
          </cell>
          <cell r="M14">
            <v>12911654.24</v>
          </cell>
          <cell r="N14">
            <v>1481.55</v>
          </cell>
          <cell r="Q14">
            <v>12898390.15</v>
          </cell>
          <cell r="R14">
            <v>11317368.76</v>
          </cell>
          <cell r="S14">
            <v>11317368.76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0033</v>
          </cell>
          <cell r="F15" t="str">
            <v>PROGRAMA DE GESTAO E MANUTENCAO DO PODER JUDICIARIO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48334952</v>
          </cell>
          <cell r="N15">
            <v>46685.79</v>
          </cell>
          <cell r="P15">
            <v>42527.99</v>
          </cell>
          <cell r="Q15">
            <v>45566478.68</v>
          </cell>
          <cell r="R15">
            <v>42749097.450000003</v>
          </cell>
          <cell r="S15">
            <v>41481877.640000001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0033</v>
          </cell>
          <cell r="F16" t="str">
            <v>PROGRAMA DE GESTAO E MANUTENCAO DO PODER JUDICIARIO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1027</v>
          </cell>
          <cell r="K16" t="str">
            <v>SERV.AFETOS AS ATIVID.ESPECIFICAS DA JUSTICA</v>
          </cell>
          <cell r="L16" t="str">
            <v>3</v>
          </cell>
          <cell r="M16">
            <v>10128129</v>
          </cell>
          <cell r="Q16">
            <v>9655122.75</v>
          </cell>
          <cell r="R16">
            <v>9140675.9399999995</v>
          </cell>
          <cell r="S16">
            <v>9009764.3200000003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20TP</v>
          </cell>
          <cell r="H17" t="str">
            <v>ATIVOS CIVIS DA UNIAO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454734000</v>
          </cell>
          <cell r="Q17">
            <v>454734000</v>
          </cell>
          <cell r="R17">
            <v>451071434.25</v>
          </cell>
          <cell r="S17">
            <v>443820372.25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216H</v>
          </cell>
          <cell r="H18" t="str">
            <v>AJUDA DE CUSTO PARA MORADIA OU AUXILIO-MORADIA A AGENTES PUB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83000</v>
          </cell>
          <cell r="Q18">
            <v>30000</v>
          </cell>
          <cell r="R18">
            <v>22256.91</v>
          </cell>
          <cell r="S18">
            <v>22256.91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219Z</v>
          </cell>
          <cell r="H19" t="str">
            <v>CONSERVACAO E RECUPERACAO DE ATIVOS DE INFRAESTRUTURA DA UNI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4</v>
          </cell>
          <cell r="M19">
            <v>4712000</v>
          </cell>
          <cell r="Q19">
            <v>2014727.68</v>
          </cell>
          <cell r="R19">
            <v>33261.449999999997</v>
          </cell>
          <cell r="S19">
            <v>33261.449999999997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131</v>
          </cell>
          <cell r="E20" t="str">
            <v>0033</v>
          </cell>
          <cell r="F20" t="str">
            <v>PROGRAMA DE GESTAO E MANUTENCAO DO PODER JUDICIARIO</v>
          </cell>
          <cell r="G20" t="str">
            <v>219I</v>
          </cell>
          <cell r="H20" t="str">
            <v>PUBLICIDADE INSTITUCIONAL E DE UTILIDADE PUBLICA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331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1000</v>
          </cell>
          <cell r="K21" t="str">
            <v>RECURSOS LIVRES DA UNIAO</v>
          </cell>
          <cell r="L21" t="str">
            <v>4</v>
          </cell>
          <cell r="M21">
            <v>12400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331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41505952</v>
          </cell>
          <cell r="Q22">
            <v>41501405.969999999</v>
          </cell>
          <cell r="R22">
            <v>33330391.91</v>
          </cell>
          <cell r="S22">
            <v>33330391.91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0033</v>
          </cell>
          <cell r="F23" t="str">
            <v>PROGRAMA DE GESTAO E MANUTENCAO DO PODER JUDICIARIO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28929738.09</v>
          </cell>
          <cell r="Q23">
            <v>28829906.82</v>
          </cell>
          <cell r="R23">
            <v>28829906.82</v>
          </cell>
          <cell r="S23">
            <v>28829906.82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846</v>
          </cell>
          <cell r="E24" t="str">
            <v>0033</v>
          </cell>
          <cell r="F24" t="str">
            <v>PROGRAMA DE GESTAO E MANUTENCAO DO PODER JUDICIARIO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1</v>
          </cell>
          <cell r="M24">
            <v>86179380.859999999</v>
          </cell>
          <cell r="Q24">
            <v>86179380.859999999</v>
          </cell>
          <cell r="R24">
            <v>85818141.340000004</v>
          </cell>
          <cell r="S24">
            <v>85818141.340000004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1000</v>
          </cell>
          <cell r="K25" t="str">
            <v>RECURSOS LIVRES DA UNIAO</v>
          </cell>
          <cell r="L25" t="str">
            <v>1</v>
          </cell>
          <cell r="M25">
            <v>15654100</v>
          </cell>
          <cell r="Q25">
            <v>15654100</v>
          </cell>
          <cell r="R25">
            <v>15645157.99</v>
          </cell>
          <cell r="S25">
            <v>13615942.49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0033</v>
          </cell>
          <cell r="F26" t="str">
            <v>PROGRAMA DE GESTAO E MANUTENCAO DO PODER JUDICIARIO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1001</v>
          </cell>
          <cell r="K26" t="str">
            <v>RECURSOS LIVRES DA SEGURIDADE SOCIAL</v>
          </cell>
          <cell r="L26" t="str">
            <v>1</v>
          </cell>
          <cell r="M26">
            <v>1868765</v>
          </cell>
          <cell r="Q26">
            <v>1868765</v>
          </cell>
          <cell r="R26">
            <v>1868765</v>
          </cell>
          <cell r="S26">
            <v>1868765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09</v>
          </cell>
          <cell r="D27" t="str">
            <v>272</v>
          </cell>
          <cell r="E27" t="str">
            <v>0033</v>
          </cell>
          <cell r="F27" t="str">
            <v>PROGRAMA DE GESTAO E MANUTENCAO DO PODER JUDICIARIO</v>
          </cell>
          <cell r="G27" t="str">
            <v>0181</v>
          </cell>
          <cell r="H27" t="str">
            <v>APOSENTADORIAS E PENSOES CIVIS DA UNIAO</v>
          </cell>
          <cell r="I27" t="str">
            <v>2</v>
          </cell>
          <cell r="J27" t="str">
            <v>1056</v>
          </cell>
          <cell r="K27" t="str">
            <v>BENEFICIOS DO RPPS DA UNIAO</v>
          </cell>
          <cell r="L27" t="str">
            <v>1</v>
          </cell>
          <cell r="M27">
            <v>160131235</v>
          </cell>
          <cell r="Q27">
            <v>160131235</v>
          </cell>
          <cell r="R27">
            <v>160131235</v>
          </cell>
          <cell r="S27">
            <v>160131235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28</v>
          </cell>
          <cell r="D28" t="str">
            <v>846</v>
          </cell>
          <cell r="E28" t="str">
            <v>0909</v>
          </cell>
          <cell r="F28" t="str">
            <v>OPERACOES ESPECIAIS: OUTROS ENCARGOS ESPECIAIS</v>
          </cell>
          <cell r="G28" t="str">
            <v>00S6</v>
          </cell>
          <cell r="H28" t="str">
            <v>BENEFICIO ESPECIAL - LEI N. 12.618, DE 2012</v>
          </cell>
          <cell r="I28" t="str">
            <v>1</v>
          </cell>
          <cell r="J28" t="str">
            <v>1000</v>
          </cell>
          <cell r="K28" t="str">
            <v>RECURSOS LIVRES DA UNIAO</v>
          </cell>
          <cell r="L28" t="str">
            <v>1</v>
          </cell>
          <cell r="M28">
            <v>291870.17</v>
          </cell>
          <cell r="Q28">
            <v>291870.17</v>
          </cell>
          <cell r="R28">
            <v>291870.17</v>
          </cell>
          <cell r="S28">
            <v>291870.17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28</v>
          </cell>
          <cell r="D29" t="str">
            <v>846</v>
          </cell>
          <cell r="E29" t="str">
            <v>0909</v>
          </cell>
          <cell r="F29" t="str">
            <v>OPERACOES ESPECIAIS: OUTROS ENCARGOS ESPECIAIS</v>
          </cell>
          <cell r="G29" t="str">
            <v>0536</v>
          </cell>
          <cell r="H29" t="str">
            <v>BENEFICIOS DE LEGISLACAO ESPECIAL</v>
          </cell>
          <cell r="I29" t="str">
            <v>2</v>
          </cell>
          <cell r="J29" t="str">
            <v>1000</v>
          </cell>
          <cell r="K29" t="str">
            <v>RECURSOS LIVRES DA UNIAO</v>
          </cell>
          <cell r="L29" t="str">
            <v>3</v>
          </cell>
          <cell r="M29">
            <v>27500</v>
          </cell>
          <cell r="Q29">
            <v>27500</v>
          </cell>
          <cell r="R29">
            <v>26595.31</v>
          </cell>
          <cell r="S29">
            <v>26595.31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abSelected="1" view="pageBreakPreview" zoomScaleNormal="100" zoomScaleSheetLayoutView="100" workbookViewId="0">
      <selection activeCell="A8" sqref="A8:B8"/>
    </sheetView>
  </sheetViews>
  <sheetFormatPr defaultColWidth="9.140625" defaultRowHeight="25.5" customHeight="1" x14ac:dyDescent="0.2"/>
  <cols>
    <col min="1" max="1" width="17.7109375" style="67" customWidth="1"/>
    <col min="2" max="2" width="35.7109375" style="67" customWidth="1"/>
    <col min="3" max="4" width="15.7109375" style="67" customWidth="1"/>
    <col min="5" max="6" width="55.7109375" style="67" customWidth="1"/>
    <col min="7" max="8" width="8.7109375" style="68" customWidth="1"/>
    <col min="9" max="9" width="35.7109375" style="68" customWidth="1"/>
    <col min="10" max="10" width="8.7109375" style="68" customWidth="1"/>
    <col min="11" max="15" width="16.7109375" style="68" customWidth="1"/>
    <col min="16" max="16" width="16.7109375" style="69" customWidth="1"/>
    <col min="17" max="17" width="16.7109375" style="68" customWidth="1"/>
    <col min="18" max="18" width="16.7109375" style="69" customWidth="1"/>
    <col min="19" max="19" width="16.7109375" style="68" customWidth="1"/>
    <col min="20" max="20" width="8.7109375" style="69" customWidth="1"/>
    <col min="21" max="21" width="16.7109375" style="5" customWidth="1"/>
    <col min="22" max="22" width="8.85546875" style="5" customWidth="1"/>
    <col min="23" max="23" width="16.7109375" style="5" customWidth="1"/>
    <col min="24" max="24" width="8.7109375" style="5" customWidth="1"/>
    <col min="25" max="25" width="9.28515625" style="5" bestFit="1" customWidth="1"/>
    <col min="26" max="26" width="11" style="5" bestFit="1" customWidth="1"/>
    <col min="27" max="27" width="12.5703125" style="5" bestFit="1" customWidth="1"/>
    <col min="28" max="28" width="65.7109375" style="5" bestFit="1" customWidth="1"/>
    <col min="29" max="29" width="9.42578125" style="5" customWidth="1"/>
    <col min="30" max="30" width="39.5703125" style="5" bestFit="1" customWidth="1"/>
    <col min="31" max="31" width="10.140625" style="5" bestFit="1" customWidth="1"/>
    <col min="32" max="32" width="9.28515625" style="5" customWidth="1"/>
    <col min="33" max="33" width="50.28515625" style="5" customWidth="1"/>
    <col min="34" max="34" width="5.140625" style="5" customWidth="1"/>
    <col min="35" max="35" width="23.140625" style="5" bestFit="1" customWidth="1"/>
    <col min="36" max="39" width="34.140625" style="5" bestFit="1" customWidth="1"/>
    <col min="40" max="40" width="32.5703125" style="5" bestFit="1" customWidth="1"/>
    <col min="41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45261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8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8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8.5" customHeight="1" x14ac:dyDescent="0.2">
      <c r="A10" s="38" t="str">
        <f>+'[1]Access-Dez'!A10</f>
        <v>11101</v>
      </c>
      <c r="B10" s="39" t="str">
        <f>+'[1]Access-Dez'!B10</f>
        <v>SUPERIOR TRIBUNAL DE JUSTICA</v>
      </c>
      <c r="C10" s="38" t="str">
        <f>CONCATENATE('[1]Access-Dez'!C10,".",'[1]Access-Dez'!D10)</f>
        <v>02.128</v>
      </c>
      <c r="D10" s="38" t="str">
        <f>CONCATENATE('[1]Access-Dez'!E10,".",'[1]Access-Dez'!G10)</f>
        <v>0033.20G2</v>
      </c>
      <c r="E10" s="39" t="str">
        <f>+'[1]Access-Dez'!F10</f>
        <v>PROGRAMA DE GESTAO E MANUTENCAO DO PODER JUDICIARIO</v>
      </c>
      <c r="F10" s="40" t="str">
        <f>+'[1]Access-Dez'!H10</f>
        <v>FORMACAO E APERFEICOAMENTO DE MAGISTRADOS</v>
      </c>
      <c r="G10" s="38" t="str">
        <f>IF('[1]Access-Dez'!I10="1","F","S")</f>
        <v>F</v>
      </c>
      <c r="H10" s="38" t="str">
        <f>+'[1]Access-Dez'!J10</f>
        <v>1000</v>
      </c>
      <c r="I10" s="41" t="str">
        <f>+'[1]Access-Dez'!K10</f>
        <v>RECURSOS LIVRES DA UNIAO</v>
      </c>
      <c r="J10" s="38" t="str">
        <f>+'[1]Access-Dez'!L10</f>
        <v>3</v>
      </c>
      <c r="K10" s="42"/>
      <c r="L10" s="42"/>
      <c r="M10" s="42"/>
      <c r="N10" s="42">
        <f>+K10+L10-M10</f>
        <v>0</v>
      </c>
      <c r="O10" s="42"/>
      <c r="P10" s="42">
        <f>'[1]Access-Dez'!M10-'[1]Access-Dez'!N10</f>
        <v>0</v>
      </c>
      <c r="Q10" s="43">
        <f>'[1]Access-Dez'!O10-'[1]Access-Dez'!P10</f>
        <v>64560</v>
      </c>
      <c r="R10" s="44">
        <f>N10-O10+P10+Q10</f>
        <v>64560</v>
      </c>
      <c r="S10" s="42">
        <f>'[1]Access-Dez'!Q10</f>
        <v>64560</v>
      </c>
      <c r="T10" s="45">
        <f>IF(R10&gt;0,S10/R10,0)</f>
        <v>1</v>
      </c>
      <c r="U10" s="42">
        <f>'[1]Access-Dez'!R10</f>
        <v>64560</v>
      </c>
      <c r="V10" s="45">
        <f>IF(R10&gt;0,U10/R10,0)</f>
        <v>1</v>
      </c>
      <c r="W10" s="42">
        <f>'[1]Access-Dez'!S10</f>
        <v>57093.75</v>
      </c>
      <c r="X10" s="45">
        <f>IF(R10&gt;0,W10/R10,0)</f>
        <v>0.88435176579925645</v>
      </c>
    </row>
    <row r="11" spans="1:24" ht="28.5" customHeight="1" x14ac:dyDescent="0.2">
      <c r="A11" s="46" t="str">
        <f>+'[1]Access-Dez'!A11</f>
        <v>12101</v>
      </c>
      <c r="B11" s="47" t="str">
        <f>+'[1]Access-Dez'!B11</f>
        <v>JUSTICA FEDERAL DE PRIMEIRO GRAU</v>
      </c>
      <c r="C11" s="46" t="str">
        <f>CONCATENATE('[1]Access-Dez'!C11,".",'[1]Access-Dez'!D11)</f>
        <v>02.061</v>
      </c>
      <c r="D11" s="46" t="str">
        <f>CONCATENATE('[1]Access-Dez'!E11,".",'[1]Access-Dez'!G11)</f>
        <v>0033.4257</v>
      </c>
      <c r="E11" s="47" t="str">
        <f>+'[1]Access-Dez'!F11</f>
        <v>PROGRAMA DE GESTAO E MANUTENCAO DO PODER JUDICIARIO</v>
      </c>
      <c r="F11" s="48" t="str">
        <f>+'[1]Access-Dez'!H11</f>
        <v>JULGAMENTO DE CAUSAS NA JUSTICA FEDERAL</v>
      </c>
      <c r="G11" s="46" t="str">
        <f>IF('[1]Access-Dez'!I11="1","F","S")</f>
        <v>F</v>
      </c>
      <c r="H11" s="46" t="str">
        <f>+'[1]Access-Dez'!J11</f>
        <v>1000</v>
      </c>
      <c r="I11" s="49" t="str">
        <f>+'[1]Access-Dez'!K11</f>
        <v>RECURSOS LIVRES DA UNIAO</v>
      </c>
      <c r="J11" s="46" t="str">
        <f>+'[1]Access-Dez'!L11</f>
        <v>3</v>
      </c>
      <c r="K11" s="42"/>
      <c r="L11" s="42"/>
      <c r="M11" s="42"/>
      <c r="N11" s="42">
        <f t="shared" ref="N11:N29" si="0">+K11+L11-M11</f>
        <v>0</v>
      </c>
      <c r="O11" s="42"/>
      <c r="P11" s="42">
        <f>'[1]Access-Dez'!M11-'[1]Access-Dez'!N11</f>
        <v>10450</v>
      </c>
      <c r="Q11" s="42">
        <f>'[1]Access-Dez'!O11-'[1]Access-Dez'!P11</f>
        <v>0</v>
      </c>
      <c r="R11" s="44">
        <f t="shared" ref="R11:R29" si="1">N11-O11+P11+Q11</f>
        <v>10450</v>
      </c>
      <c r="S11" s="42">
        <f>'[1]Access-Dez'!Q11</f>
        <v>10450</v>
      </c>
      <c r="T11" s="45">
        <f t="shared" ref="T11:T30" si="2">IF(R11&gt;0,S11/R11,0)</f>
        <v>1</v>
      </c>
      <c r="U11" s="42">
        <f>'[1]Access-Dez'!R11</f>
        <v>10450</v>
      </c>
      <c r="V11" s="45">
        <f t="shared" ref="V11:V30" si="3">IF(R11&gt;0,U11/R11,0)</f>
        <v>1</v>
      </c>
      <c r="W11" s="42">
        <f>'[1]Access-Dez'!S11</f>
        <v>10450</v>
      </c>
      <c r="X11" s="45">
        <f t="shared" ref="X11:X30" si="4">IF(R11&gt;0,W11/R11,0)</f>
        <v>1</v>
      </c>
    </row>
    <row r="12" spans="1:24" ht="28.5" customHeight="1" x14ac:dyDescent="0.2">
      <c r="A12" s="46" t="str">
        <f>+'[1]Access-Dez'!A12</f>
        <v>12101</v>
      </c>
      <c r="B12" s="47" t="str">
        <f>+'[1]Access-Dez'!B12</f>
        <v>JUSTICA FEDERAL DE PRIMEIRO GRAU</v>
      </c>
      <c r="C12" s="46" t="str">
        <f>CONCATENATE('[1]Access-Dez'!C12,".",'[1]Access-Dez'!D12)</f>
        <v>02.331</v>
      </c>
      <c r="D12" s="46" t="str">
        <f>CONCATENATE('[1]Access-Dez'!E12,".",'[1]Access-Dez'!G12)</f>
        <v>0033.2004</v>
      </c>
      <c r="E12" s="47" t="str">
        <f>+'[1]Access-Dez'!F12</f>
        <v>PROGRAMA DE GESTAO E MANUTENCAO DO PODER JUDICIARIO</v>
      </c>
      <c r="F12" s="48" t="str">
        <f>+'[1]Access-Dez'!H12</f>
        <v>ASSISTENCIA MEDICA E ODONTOLOGICA AOS SERVIDORES CIVIS, EMPR</v>
      </c>
      <c r="G12" s="46" t="str">
        <f>IF('[1]Access-Dez'!I12="1","F","S")</f>
        <v>S</v>
      </c>
      <c r="H12" s="46" t="str">
        <f>+'[1]Access-Dez'!J12</f>
        <v>1000</v>
      </c>
      <c r="I12" s="49" t="str">
        <f>+'[1]Access-Dez'!K12</f>
        <v>RECURSOS LIVRES DA UNIAO</v>
      </c>
      <c r="J12" s="46" t="str">
        <f>+'[1]Access-Dez'!L12</f>
        <v>3</v>
      </c>
      <c r="K12" s="42"/>
      <c r="L12" s="42"/>
      <c r="M12" s="42"/>
      <c r="N12" s="42">
        <f t="shared" si="0"/>
        <v>0</v>
      </c>
      <c r="O12" s="42"/>
      <c r="P12" s="42">
        <f>'[1]Access-Dez'!M12-'[1]Access-Dez'!N12</f>
        <v>0</v>
      </c>
      <c r="Q12" s="42">
        <f>'[1]Access-Dez'!O12-'[1]Access-Dez'!P12</f>
        <v>0</v>
      </c>
      <c r="R12" s="44">
        <f t="shared" si="1"/>
        <v>0</v>
      </c>
      <c r="S12" s="42">
        <f>'[1]Access-Dez'!Q12</f>
        <v>0</v>
      </c>
      <c r="T12" s="45">
        <f t="shared" si="2"/>
        <v>0</v>
      </c>
      <c r="U12" s="42">
        <f>'[1]Access-Dez'!R12</f>
        <v>0</v>
      </c>
      <c r="V12" s="45">
        <f t="shared" si="3"/>
        <v>0</v>
      </c>
      <c r="W12" s="42">
        <f>'[1]Access-Dez'!S12</f>
        <v>0</v>
      </c>
      <c r="X12" s="45">
        <f t="shared" si="4"/>
        <v>0</v>
      </c>
    </row>
    <row r="13" spans="1:24" ht="28.5" customHeight="1" x14ac:dyDescent="0.2">
      <c r="A13" s="50" t="str">
        <f>+'[1]Access-Dez'!A13</f>
        <v>12104</v>
      </c>
      <c r="B13" s="51" t="str">
        <f>+'[1]Access-Dez'!B13</f>
        <v>TRIBUNAL REGIONAL FEDERAL DA 3A. REGIAO</v>
      </c>
      <c r="C13" s="52" t="str">
        <f>CONCATENATE('[1]Access-Dez'!C13,".",'[1]Access-Dez'!D13)</f>
        <v>02.061</v>
      </c>
      <c r="D13" s="52" t="str">
        <f>CONCATENATE('[1]Access-Dez'!E13,".",'[1]Access-Dez'!G13)</f>
        <v>0033.4224</v>
      </c>
      <c r="E13" s="51" t="str">
        <f>+'[1]Access-Dez'!F13</f>
        <v>PROGRAMA DE GESTAO E MANUTENCAO DO PODER JUDICIARIO</v>
      </c>
      <c r="F13" s="53" t="str">
        <f>+'[1]Access-Dez'!H13</f>
        <v>ASSISTENCIA JURIDICA A PESSOAS CARENTES</v>
      </c>
      <c r="G13" s="50" t="str">
        <f>IF('[1]Access-Dez'!I13="1","F","S")</f>
        <v>F</v>
      </c>
      <c r="H13" s="50" t="str">
        <f>+'[1]Access-Dez'!J13</f>
        <v>1000</v>
      </c>
      <c r="I13" s="54" t="str">
        <f>+'[1]Access-Dez'!K13</f>
        <v>RECURSOS LIVRES DA UNIAO</v>
      </c>
      <c r="J13" s="50" t="str">
        <f>+'[1]Access-Dez'!L13</f>
        <v>3</v>
      </c>
      <c r="K13" s="42"/>
      <c r="L13" s="42"/>
      <c r="M13" s="42"/>
      <c r="N13" s="42">
        <f t="shared" si="0"/>
        <v>0</v>
      </c>
      <c r="O13" s="42"/>
      <c r="P13" s="42">
        <f>'[1]Access-Dez'!M13-'[1]Access-Dez'!N13</f>
        <v>6500</v>
      </c>
      <c r="Q13" s="42">
        <f>'[1]Access-Dez'!O13-'[1]Access-Dez'!P13</f>
        <v>0</v>
      </c>
      <c r="R13" s="44">
        <f t="shared" si="1"/>
        <v>6500</v>
      </c>
      <c r="S13" s="42">
        <f>'[1]Access-Dez'!Q13</f>
        <v>3485.84</v>
      </c>
      <c r="T13" s="45">
        <f t="shared" si="2"/>
        <v>0.53628307692307697</v>
      </c>
      <c r="U13" s="42">
        <f>'[1]Access-Dez'!R13</f>
        <v>3485.84</v>
      </c>
      <c r="V13" s="45">
        <f t="shared" si="3"/>
        <v>0.53628307692307697</v>
      </c>
      <c r="W13" s="42">
        <f>'[1]Access-Dez'!S13</f>
        <v>3485.84</v>
      </c>
      <c r="X13" s="45">
        <f t="shared" si="4"/>
        <v>0.53628307692307697</v>
      </c>
    </row>
    <row r="14" spans="1:24" ht="28.5" customHeight="1" x14ac:dyDescent="0.2">
      <c r="A14" s="46" t="str">
        <f>+'[1]Access-Dez'!A14</f>
        <v>12104</v>
      </c>
      <c r="B14" s="47" t="str">
        <f>+'[1]Access-Dez'!B14</f>
        <v>TRIBUNAL REGIONAL FEDERAL DA 3A. REGIAO</v>
      </c>
      <c r="C14" s="46" t="str">
        <f>CONCATENATE('[1]Access-Dez'!C14,".",'[1]Access-Dez'!D14)</f>
        <v>02.061</v>
      </c>
      <c r="D14" s="46" t="str">
        <f>CONCATENATE('[1]Access-Dez'!E14,".",'[1]Access-Dez'!G14)</f>
        <v>0033.4257</v>
      </c>
      <c r="E14" s="47" t="str">
        <f>+'[1]Access-Dez'!F14</f>
        <v>PROGRAMA DE GESTAO E MANUTENCAO DO PODER JUDICIARIO</v>
      </c>
      <c r="F14" s="55" t="str">
        <f>+'[1]Access-Dez'!H14</f>
        <v>JULGAMENTO DE CAUSAS NA JUSTICA FEDERAL</v>
      </c>
      <c r="G14" s="46" t="str">
        <f>IF('[1]Access-Dez'!I14="1","F","S")</f>
        <v>F</v>
      </c>
      <c r="H14" s="46" t="str">
        <f>+'[1]Access-Dez'!J14</f>
        <v>1000</v>
      </c>
      <c r="I14" s="47" t="str">
        <f>+'[1]Access-Dez'!K14</f>
        <v>RECURSOS LIVRES DA UNIAO</v>
      </c>
      <c r="J14" s="46" t="str">
        <f>+'[1]Access-Dez'!L14</f>
        <v>4</v>
      </c>
      <c r="K14" s="42"/>
      <c r="L14" s="42"/>
      <c r="M14" s="42"/>
      <c r="N14" s="42">
        <f t="shared" si="0"/>
        <v>0</v>
      </c>
      <c r="O14" s="42"/>
      <c r="P14" s="42">
        <f>'[1]Access-Dez'!M14-'[1]Access-Dez'!N14</f>
        <v>12910172.689999999</v>
      </c>
      <c r="Q14" s="42">
        <f>'[1]Access-Dez'!O14-'[1]Access-Dez'!P14</f>
        <v>0</v>
      </c>
      <c r="R14" s="44">
        <f t="shared" si="1"/>
        <v>12910172.689999999</v>
      </c>
      <c r="S14" s="42">
        <f>'[1]Access-Dez'!Q14</f>
        <v>12898390.15</v>
      </c>
      <c r="T14" s="45">
        <f t="shared" si="2"/>
        <v>0.99908734450863501</v>
      </c>
      <c r="U14" s="42">
        <f>'[1]Access-Dez'!R14</f>
        <v>11317368.76</v>
      </c>
      <c r="V14" s="45">
        <f t="shared" si="3"/>
        <v>0.87662411896056525</v>
      </c>
      <c r="W14" s="42">
        <f>'[1]Access-Dez'!S14</f>
        <v>11317368.76</v>
      </c>
      <c r="X14" s="45">
        <f t="shared" si="4"/>
        <v>0.87662411896056525</v>
      </c>
    </row>
    <row r="15" spans="1:24" ht="28.5" customHeight="1" x14ac:dyDescent="0.2">
      <c r="A15" s="46" t="str">
        <f>+'[1]Access-Dez'!A15</f>
        <v>12104</v>
      </c>
      <c r="B15" s="47" t="str">
        <f>+'[1]Access-Dez'!B15</f>
        <v>TRIBUNAL REGIONAL FEDERAL DA 3A. REGIAO</v>
      </c>
      <c r="C15" s="46" t="str">
        <f>CONCATENATE('[1]Access-Dez'!C15,".",'[1]Access-Dez'!D15)</f>
        <v>02.061</v>
      </c>
      <c r="D15" s="46" t="str">
        <f>CONCATENATE('[1]Access-Dez'!E15,".",'[1]Access-Dez'!G15)</f>
        <v>0033.4257</v>
      </c>
      <c r="E15" s="47" t="str">
        <f>+'[1]Access-Dez'!F15</f>
        <v>PROGRAMA DE GESTAO E MANUTENCAO DO PODER JUDICIARIO</v>
      </c>
      <c r="F15" s="55" t="str">
        <f>+'[1]Access-Dez'!H15</f>
        <v>JULGAMENTO DE CAUSAS NA JUSTICA FEDERAL</v>
      </c>
      <c r="G15" s="46" t="str">
        <f>IF('[1]Access-Dez'!I15="1","F","S")</f>
        <v>F</v>
      </c>
      <c r="H15" s="46" t="str">
        <f>+'[1]Access-Dez'!J15</f>
        <v>1000</v>
      </c>
      <c r="I15" s="47" t="str">
        <f>+'[1]Access-Dez'!K15</f>
        <v>RECURSOS LIVRES DA UNIAO</v>
      </c>
      <c r="J15" s="46" t="str">
        <f>+'[1]Access-Dez'!L15</f>
        <v>3</v>
      </c>
      <c r="K15" s="42"/>
      <c r="L15" s="42"/>
      <c r="M15" s="42"/>
      <c r="N15" s="42">
        <f t="shared" si="0"/>
        <v>0</v>
      </c>
      <c r="O15" s="42"/>
      <c r="P15" s="42">
        <f>'[1]Access-Dez'!M15-'[1]Access-Dez'!N15</f>
        <v>48288266.210000001</v>
      </c>
      <c r="Q15" s="42">
        <f>'[1]Access-Dez'!O15-'[1]Access-Dez'!P15</f>
        <v>-42527.99</v>
      </c>
      <c r="R15" s="44">
        <f t="shared" si="1"/>
        <v>48245738.219999999</v>
      </c>
      <c r="S15" s="42">
        <f>'[1]Access-Dez'!Q15</f>
        <v>45566478.68</v>
      </c>
      <c r="T15" s="45">
        <f t="shared" si="2"/>
        <v>0.94446639975156754</v>
      </c>
      <c r="U15" s="42">
        <f>'[1]Access-Dez'!R15</f>
        <v>42749097.450000003</v>
      </c>
      <c r="V15" s="45">
        <f t="shared" si="3"/>
        <v>0.88606992093404435</v>
      </c>
      <c r="W15" s="42">
        <f>'[1]Access-Dez'!S15</f>
        <v>41481877.640000001</v>
      </c>
      <c r="X15" s="45">
        <f t="shared" si="4"/>
        <v>0.85980397793569097</v>
      </c>
    </row>
    <row r="16" spans="1:24" ht="28.5" customHeight="1" x14ac:dyDescent="0.2">
      <c r="A16" s="46" t="str">
        <f>+'[1]Access-Dez'!A16</f>
        <v>12104</v>
      </c>
      <c r="B16" s="47" t="str">
        <f>+'[1]Access-Dez'!B16</f>
        <v>TRIBUNAL REGIONAL FEDERAL DA 3A. REGIAO</v>
      </c>
      <c r="C16" s="46" t="str">
        <f>CONCATENATE('[1]Access-Dez'!C16,".",'[1]Access-Dez'!D16)</f>
        <v>02.061</v>
      </c>
      <c r="D16" s="46" t="str">
        <f>CONCATENATE('[1]Access-Dez'!E16,".",'[1]Access-Dez'!G16)</f>
        <v>0033.4257</v>
      </c>
      <c r="E16" s="47" t="str">
        <f>+'[1]Access-Dez'!F16</f>
        <v>PROGRAMA DE GESTAO E MANUTENCAO DO PODER JUDICIARIO</v>
      </c>
      <c r="F16" s="47" t="str">
        <f>+'[1]Access-Dez'!H16</f>
        <v>JULGAMENTO DE CAUSAS NA JUSTICA FEDERAL</v>
      </c>
      <c r="G16" s="46" t="str">
        <f>IF('[1]Access-Dez'!I16="1","F","S")</f>
        <v>F</v>
      </c>
      <c r="H16" s="46" t="str">
        <f>+'[1]Access-Dez'!J16</f>
        <v>1027</v>
      </c>
      <c r="I16" s="47" t="str">
        <f>+'[1]Access-Dez'!K16</f>
        <v>SERV.AFETOS AS ATIVID.ESPECIFICAS DA JUSTICA</v>
      </c>
      <c r="J16" s="46" t="str">
        <f>+'[1]Access-Dez'!L16</f>
        <v>3</v>
      </c>
      <c r="K16" s="42"/>
      <c r="L16" s="42"/>
      <c r="M16" s="42"/>
      <c r="N16" s="42">
        <f t="shared" si="0"/>
        <v>0</v>
      </c>
      <c r="O16" s="42"/>
      <c r="P16" s="42">
        <f>'[1]Access-Dez'!M16-'[1]Access-Dez'!N16</f>
        <v>10128129</v>
      </c>
      <c r="Q16" s="42">
        <f>'[1]Access-Dez'!O16-'[1]Access-Dez'!P16</f>
        <v>0</v>
      </c>
      <c r="R16" s="44">
        <f t="shared" si="1"/>
        <v>10128129</v>
      </c>
      <c r="S16" s="42">
        <f>'[1]Access-Dez'!Q16</f>
        <v>9655122.75</v>
      </c>
      <c r="T16" s="45">
        <f t="shared" si="2"/>
        <v>0.95329776605333527</v>
      </c>
      <c r="U16" s="42">
        <f>'[1]Access-Dez'!R16</f>
        <v>9140675.9399999995</v>
      </c>
      <c r="V16" s="45">
        <f t="shared" si="3"/>
        <v>0.90250390175717543</v>
      </c>
      <c r="W16" s="42">
        <f>'[1]Access-Dez'!S16</f>
        <v>9009764.3200000003</v>
      </c>
      <c r="X16" s="45">
        <f t="shared" si="4"/>
        <v>0.88957835351425718</v>
      </c>
    </row>
    <row r="17" spans="1:24" ht="28.5" customHeight="1" x14ac:dyDescent="0.2">
      <c r="A17" s="46" t="str">
        <f>+'[1]Access-Dez'!A17</f>
        <v>12104</v>
      </c>
      <c r="B17" s="47" t="str">
        <f>+'[1]Access-Dez'!B17</f>
        <v>TRIBUNAL REGIONAL FEDERAL DA 3A. REGIAO</v>
      </c>
      <c r="C17" s="46" t="str">
        <f>CONCATENATE('[1]Access-Dez'!C17,".",'[1]Access-Dez'!D17)</f>
        <v>02.122</v>
      </c>
      <c r="D17" s="46" t="str">
        <f>CONCATENATE('[1]Access-Dez'!E17,".",'[1]Access-Dez'!G17)</f>
        <v>0033.20TP</v>
      </c>
      <c r="E17" s="47" t="str">
        <f>+'[1]Access-Dez'!F17</f>
        <v>PROGRAMA DE GESTAO E MANUTENCAO DO PODER JUDICIARIO</v>
      </c>
      <c r="F17" s="47" t="str">
        <f>+'[1]Access-Dez'!H17</f>
        <v>ATIVOS CIVIS DA UNIAO</v>
      </c>
      <c r="G17" s="46" t="str">
        <f>IF('[1]Access-Dez'!I17="1","F","S")</f>
        <v>F</v>
      </c>
      <c r="H17" s="46" t="str">
        <f>+'[1]Access-Dez'!J17</f>
        <v>1000</v>
      </c>
      <c r="I17" s="47" t="str">
        <f>+'[1]Access-Dez'!K17</f>
        <v>RECURSOS LIVRES DA UNIAO</v>
      </c>
      <c r="J17" s="46" t="str">
        <f>+'[1]Access-Dez'!L17</f>
        <v>1</v>
      </c>
      <c r="K17" s="42"/>
      <c r="L17" s="42"/>
      <c r="M17" s="42"/>
      <c r="N17" s="42">
        <f t="shared" si="0"/>
        <v>0</v>
      </c>
      <c r="O17" s="42"/>
      <c r="P17" s="42">
        <f>'[1]Access-Dez'!M17-'[1]Access-Dez'!N17</f>
        <v>454734000</v>
      </c>
      <c r="Q17" s="42">
        <f>'[1]Access-Dez'!O17-'[1]Access-Dez'!P17</f>
        <v>0</v>
      </c>
      <c r="R17" s="42">
        <f t="shared" si="1"/>
        <v>454734000</v>
      </c>
      <c r="S17" s="42">
        <f>'[1]Access-Dez'!Q17</f>
        <v>454734000</v>
      </c>
      <c r="T17" s="45">
        <f t="shared" si="2"/>
        <v>1</v>
      </c>
      <c r="U17" s="42">
        <f>'[1]Access-Dez'!R17</f>
        <v>451071434.25</v>
      </c>
      <c r="V17" s="45">
        <f t="shared" si="3"/>
        <v>0.99194569627518503</v>
      </c>
      <c r="W17" s="42">
        <f>'[1]Access-Dez'!S17</f>
        <v>443820372.25</v>
      </c>
      <c r="X17" s="45">
        <f t="shared" si="4"/>
        <v>0.97599997416071815</v>
      </c>
    </row>
    <row r="18" spans="1:24" ht="28.5" customHeight="1" x14ac:dyDescent="0.2">
      <c r="A18" s="46" t="str">
        <f>+'[1]Access-Dez'!A18</f>
        <v>12104</v>
      </c>
      <c r="B18" s="47" t="str">
        <f>+'[1]Access-Dez'!B18</f>
        <v>TRIBUNAL REGIONAL FEDERAL DA 3A. REGIAO</v>
      </c>
      <c r="C18" s="46" t="str">
        <f>CONCATENATE('[1]Access-Dez'!C18,".",'[1]Access-Dez'!D18)</f>
        <v>02.122</v>
      </c>
      <c r="D18" s="46" t="str">
        <f>CONCATENATE('[1]Access-Dez'!E18,".",'[1]Access-Dez'!G18)</f>
        <v>0033.216H</v>
      </c>
      <c r="E18" s="47" t="str">
        <f>+'[1]Access-Dez'!F18</f>
        <v>PROGRAMA DE GESTAO E MANUTENCAO DO PODER JUDICIARIO</v>
      </c>
      <c r="F18" s="47" t="str">
        <f>+'[1]Access-Dez'!H18</f>
        <v>AJUDA DE CUSTO PARA MORADIA OU AUXILIO-MORADIA A AGENTES PUB</v>
      </c>
      <c r="G18" s="46" t="str">
        <f>IF('[1]Access-Dez'!I18="1","F","S")</f>
        <v>F</v>
      </c>
      <c r="H18" s="46" t="str">
        <f>+'[1]Access-Dez'!J18</f>
        <v>1000</v>
      </c>
      <c r="I18" s="47" t="str">
        <f>+'[1]Access-Dez'!K18</f>
        <v>RECURSOS LIVRES DA UNIAO</v>
      </c>
      <c r="J18" s="46" t="str">
        <f>+'[1]Access-Dez'!L18</f>
        <v>3</v>
      </c>
      <c r="K18" s="42"/>
      <c r="L18" s="42"/>
      <c r="M18" s="42"/>
      <c r="N18" s="42">
        <f t="shared" si="0"/>
        <v>0</v>
      </c>
      <c r="O18" s="42"/>
      <c r="P18" s="42">
        <f>'[1]Access-Dez'!M18-'[1]Access-Dez'!N18</f>
        <v>83000</v>
      </c>
      <c r="Q18" s="42">
        <f>'[1]Access-Dez'!O18-'[1]Access-Dez'!P18</f>
        <v>0</v>
      </c>
      <c r="R18" s="42">
        <f t="shared" si="1"/>
        <v>83000</v>
      </c>
      <c r="S18" s="42">
        <f>'[1]Access-Dez'!Q18</f>
        <v>30000</v>
      </c>
      <c r="T18" s="45">
        <f t="shared" si="2"/>
        <v>0.36144578313253012</v>
      </c>
      <c r="U18" s="42">
        <f>'[1]Access-Dez'!R18</f>
        <v>22256.91</v>
      </c>
      <c r="V18" s="45">
        <f t="shared" si="3"/>
        <v>0.26815554216867471</v>
      </c>
      <c r="W18" s="42">
        <f>'[1]Access-Dez'!S18</f>
        <v>22256.91</v>
      </c>
      <c r="X18" s="45">
        <f t="shared" si="4"/>
        <v>0.26815554216867471</v>
      </c>
    </row>
    <row r="19" spans="1:24" ht="28.5" customHeight="1" x14ac:dyDescent="0.2">
      <c r="A19" s="46" t="str">
        <f>+'[1]Access-Dez'!A19</f>
        <v>12104</v>
      </c>
      <c r="B19" s="47" t="str">
        <f>+'[1]Access-Dez'!B19</f>
        <v>TRIBUNAL REGIONAL FEDERAL DA 3A. REGIAO</v>
      </c>
      <c r="C19" s="46" t="str">
        <f>CONCATENATE('[1]Access-Dez'!C19,".",'[1]Access-Dez'!D19)</f>
        <v>02.122</v>
      </c>
      <c r="D19" s="46" t="str">
        <f>CONCATENATE('[1]Access-Dez'!E19,".",'[1]Access-Dez'!G19)</f>
        <v>0033.219Z</v>
      </c>
      <c r="E19" s="47" t="str">
        <f>+'[1]Access-Dez'!F19</f>
        <v>PROGRAMA DE GESTAO E MANUTENCAO DO PODER JUDICIARIO</v>
      </c>
      <c r="F19" s="47" t="str">
        <f>+'[1]Access-Dez'!H19</f>
        <v>CONSERVACAO E RECUPERACAO DE ATIVOS DE INFRAESTRUTURA DA UNI</v>
      </c>
      <c r="G19" s="46" t="str">
        <f>IF('[1]Access-Dez'!I19="1","F","S")</f>
        <v>F</v>
      </c>
      <c r="H19" s="46" t="str">
        <f>+'[1]Access-Dez'!J19</f>
        <v>1000</v>
      </c>
      <c r="I19" s="47" t="str">
        <f>+'[1]Access-Dez'!K19</f>
        <v>RECURSOS LIVRES DA UNIAO</v>
      </c>
      <c r="J19" s="46" t="str">
        <f>+'[1]Access-Dez'!L19</f>
        <v>4</v>
      </c>
      <c r="K19" s="42"/>
      <c r="L19" s="42"/>
      <c r="M19" s="42"/>
      <c r="N19" s="42">
        <f t="shared" si="0"/>
        <v>0</v>
      </c>
      <c r="O19" s="42"/>
      <c r="P19" s="42">
        <f>'[1]Access-Dez'!M19-'[1]Access-Dez'!N19</f>
        <v>4712000</v>
      </c>
      <c r="Q19" s="42">
        <f>'[1]Access-Dez'!O19-'[1]Access-Dez'!P19</f>
        <v>0</v>
      </c>
      <c r="R19" s="42">
        <f t="shared" si="1"/>
        <v>4712000</v>
      </c>
      <c r="S19" s="42">
        <f>'[1]Access-Dez'!Q19</f>
        <v>2014727.68</v>
      </c>
      <c r="T19" s="45">
        <f t="shared" si="2"/>
        <v>0.42757378607809848</v>
      </c>
      <c r="U19" s="42">
        <f>'[1]Access-Dez'!R19</f>
        <v>33261.449999999997</v>
      </c>
      <c r="V19" s="45">
        <f t="shared" si="3"/>
        <v>7.0588815789473678E-3</v>
      </c>
      <c r="W19" s="42">
        <f>'[1]Access-Dez'!S19</f>
        <v>33261.449999999997</v>
      </c>
      <c r="X19" s="45">
        <f t="shared" si="4"/>
        <v>7.0588815789473678E-3</v>
      </c>
    </row>
    <row r="20" spans="1:24" ht="28.5" customHeight="1" x14ac:dyDescent="0.2">
      <c r="A20" s="46" t="str">
        <f>+'[1]Access-Dez'!A20</f>
        <v>12104</v>
      </c>
      <c r="B20" s="47" t="str">
        <f>+'[1]Access-Dez'!B20</f>
        <v>TRIBUNAL REGIONAL FEDERAL DA 3A. REGIAO</v>
      </c>
      <c r="C20" s="46" t="str">
        <f>CONCATENATE('[1]Access-Dez'!C20,".",'[1]Access-Dez'!D20)</f>
        <v>02.131</v>
      </c>
      <c r="D20" s="46" t="str">
        <f>CONCATENATE('[1]Access-Dez'!E20,".",'[1]Access-Dez'!G20)</f>
        <v>0033.219I</v>
      </c>
      <c r="E20" s="47" t="str">
        <f>+'[1]Access-Dez'!F20</f>
        <v>PROGRAMA DE GESTAO E MANUTENCAO DO PODER JUDICIARIO</v>
      </c>
      <c r="F20" s="47" t="str">
        <f>+'[1]Access-Dez'!H20</f>
        <v>PUBLICIDADE INSTITUCIONAL E DE UTILIDADE PUBLICA</v>
      </c>
      <c r="G20" s="46" t="str">
        <f>IF('[1]Access-Dez'!I20="1","F","S")</f>
        <v>F</v>
      </c>
      <c r="H20" s="46" t="str">
        <f>+'[1]Access-Dez'!J20</f>
        <v>1000</v>
      </c>
      <c r="I20" s="47" t="str">
        <f>+'[1]Access-Dez'!K20</f>
        <v>RECURSOS LIVRES DA UNIAO</v>
      </c>
      <c r="J20" s="46" t="str">
        <f>+'[1]Access-Dez'!L20</f>
        <v>3</v>
      </c>
      <c r="K20" s="42"/>
      <c r="L20" s="42"/>
      <c r="M20" s="42"/>
      <c r="N20" s="42">
        <f t="shared" si="0"/>
        <v>0</v>
      </c>
      <c r="O20" s="42"/>
      <c r="P20" s="42">
        <f>'[1]Access-Dez'!M20-'[1]Access-Dez'!N20</f>
        <v>0</v>
      </c>
      <c r="Q20" s="42">
        <f>'[1]Access-Dez'!O20-'[1]Access-Dez'!P20</f>
        <v>0</v>
      </c>
      <c r="R20" s="42">
        <f t="shared" si="1"/>
        <v>0</v>
      </c>
      <c r="S20" s="42">
        <f>'[1]Access-Dez'!Q20</f>
        <v>0</v>
      </c>
      <c r="T20" s="45">
        <f t="shared" si="2"/>
        <v>0</v>
      </c>
      <c r="U20" s="42">
        <f>'[1]Access-Dez'!R20</f>
        <v>0</v>
      </c>
      <c r="V20" s="45">
        <f t="shared" si="3"/>
        <v>0</v>
      </c>
      <c r="W20" s="42">
        <f>'[1]Access-Dez'!S20</f>
        <v>0</v>
      </c>
      <c r="X20" s="45">
        <f t="shared" si="4"/>
        <v>0</v>
      </c>
    </row>
    <row r="21" spans="1:24" ht="28.5" customHeight="1" x14ac:dyDescent="0.2">
      <c r="A21" s="46" t="str">
        <f>+'[1]Access-Dez'!A21</f>
        <v>12104</v>
      </c>
      <c r="B21" s="47" t="str">
        <f>+'[1]Access-Dez'!B21</f>
        <v>TRIBUNAL REGIONAL FEDERAL DA 3A. REGIAO</v>
      </c>
      <c r="C21" s="46" t="str">
        <f>CONCATENATE('[1]Access-Dez'!C21,".",'[1]Access-Dez'!D21)</f>
        <v>02.331</v>
      </c>
      <c r="D21" s="46" t="str">
        <f>CONCATENATE('[1]Access-Dez'!E21,".",'[1]Access-Dez'!G21)</f>
        <v>0033.2004</v>
      </c>
      <c r="E21" s="47" t="str">
        <f>+'[1]Access-Dez'!F21</f>
        <v>PROGRAMA DE GESTAO E MANUTENCAO DO PODER JUDICIARIO</v>
      </c>
      <c r="F21" s="47" t="str">
        <f>+'[1]Access-Dez'!H21</f>
        <v>ASSISTENCIA MEDICA E ODONTOLOGICA AOS SERVIDORES CIVIS, EMPR</v>
      </c>
      <c r="G21" s="46" t="str">
        <f>IF('[1]Access-Dez'!I21="1","F","S")</f>
        <v>S</v>
      </c>
      <c r="H21" s="46" t="str">
        <f>+'[1]Access-Dez'!J21</f>
        <v>1000</v>
      </c>
      <c r="I21" s="47" t="str">
        <f>+'[1]Access-Dez'!K21</f>
        <v>RECURSOS LIVRES DA UNIAO</v>
      </c>
      <c r="J21" s="46" t="str">
        <f>+'[1]Access-Dez'!L21</f>
        <v>4</v>
      </c>
      <c r="K21" s="42"/>
      <c r="L21" s="42"/>
      <c r="M21" s="42"/>
      <c r="N21" s="42">
        <f t="shared" si="0"/>
        <v>0</v>
      </c>
      <c r="O21" s="42"/>
      <c r="P21" s="42">
        <f>'[1]Access-Dez'!M21-'[1]Access-Dez'!N21</f>
        <v>12400</v>
      </c>
      <c r="Q21" s="42">
        <f>'[1]Access-Dez'!O21-'[1]Access-Dez'!P21</f>
        <v>0</v>
      </c>
      <c r="R21" s="42">
        <f t="shared" si="1"/>
        <v>12400</v>
      </c>
      <c r="S21" s="42">
        <f>'[1]Access-Dez'!Q21</f>
        <v>0</v>
      </c>
      <c r="T21" s="45">
        <f t="shared" si="2"/>
        <v>0</v>
      </c>
      <c r="U21" s="42">
        <f>'[1]Access-Dez'!R21</f>
        <v>0</v>
      </c>
      <c r="V21" s="45">
        <f t="shared" si="3"/>
        <v>0</v>
      </c>
      <c r="W21" s="42">
        <f>'[1]Access-Dez'!S21</f>
        <v>0</v>
      </c>
      <c r="X21" s="45">
        <f t="shared" si="4"/>
        <v>0</v>
      </c>
    </row>
    <row r="22" spans="1:24" ht="28.5" customHeight="1" x14ac:dyDescent="0.2">
      <c r="A22" s="46" t="str">
        <f>+'[1]Access-Dez'!A22</f>
        <v>12104</v>
      </c>
      <c r="B22" s="47" t="str">
        <f>+'[1]Access-Dez'!B22</f>
        <v>TRIBUNAL REGIONAL FEDERAL DA 3A. REGIAO</v>
      </c>
      <c r="C22" s="46" t="str">
        <f>CONCATENATE('[1]Access-Dez'!C22,".",'[1]Access-Dez'!D22)</f>
        <v>02.331</v>
      </c>
      <c r="D22" s="46" t="str">
        <f>CONCATENATE('[1]Access-Dez'!E22,".",'[1]Access-Dez'!G22)</f>
        <v>0033.2004</v>
      </c>
      <c r="E22" s="47" t="str">
        <f>+'[1]Access-Dez'!F22</f>
        <v>PROGRAMA DE GESTAO E MANUTENCAO DO PODER JUDICIARIO</v>
      </c>
      <c r="F22" s="47" t="str">
        <f>+'[1]Access-Dez'!H22</f>
        <v>ASSISTENCIA MEDICA E ODONTOLOGICA AOS SERVIDORES CIVIS, EMPR</v>
      </c>
      <c r="G22" s="46" t="str">
        <f>IF('[1]Access-Dez'!I22="1","F","S")</f>
        <v>S</v>
      </c>
      <c r="H22" s="46" t="str">
        <f>+'[1]Access-Dez'!J22</f>
        <v>1000</v>
      </c>
      <c r="I22" s="47" t="str">
        <f>+'[1]Access-Dez'!K22</f>
        <v>RECURSOS LIVRES DA UNIAO</v>
      </c>
      <c r="J22" s="46" t="str">
        <f>+'[1]Access-Dez'!L22</f>
        <v>3</v>
      </c>
      <c r="K22" s="42"/>
      <c r="L22" s="42"/>
      <c r="M22" s="42"/>
      <c r="N22" s="42">
        <f t="shared" si="0"/>
        <v>0</v>
      </c>
      <c r="O22" s="42"/>
      <c r="P22" s="42">
        <f>'[1]Access-Dez'!M22-'[1]Access-Dez'!N22</f>
        <v>41505952</v>
      </c>
      <c r="Q22" s="42">
        <f>'[1]Access-Dez'!O22-'[1]Access-Dez'!P22</f>
        <v>0</v>
      </c>
      <c r="R22" s="42">
        <f t="shared" si="1"/>
        <v>41505952</v>
      </c>
      <c r="S22" s="42">
        <f>'[1]Access-Dez'!Q22</f>
        <v>41501405.969999999</v>
      </c>
      <c r="T22" s="45">
        <f t="shared" si="2"/>
        <v>0.99989047281700705</v>
      </c>
      <c r="U22" s="42">
        <f>'[1]Access-Dez'!R22</f>
        <v>33330391.91</v>
      </c>
      <c r="V22" s="45">
        <f t="shared" si="3"/>
        <v>0.80302680227645429</v>
      </c>
      <c r="W22" s="42">
        <f>'[1]Access-Dez'!S22</f>
        <v>33330391.91</v>
      </c>
      <c r="X22" s="45">
        <f t="shared" si="4"/>
        <v>0.80302680227645429</v>
      </c>
    </row>
    <row r="23" spans="1:24" ht="28.5" customHeight="1" x14ac:dyDescent="0.2">
      <c r="A23" s="46" t="str">
        <f>+'[1]Access-Dez'!A23</f>
        <v>12104</v>
      </c>
      <c r="B23" s="47" t="str">
        <f>+'[1]Access-Dez'!B23</f>
        <v>TRIBUNAL REGIONAL FEDERAL DA 3A. REGIAO</v>
      </c>
      <c r="C23" s="46" t="str">
        <f>CONCATENATE('[1]Access-Dez'!C23,".",'[1]Access-Dez'!D23)</f>
        <v>02.331</v>
      </c>
      <c r="D23" s="46" t="str">
        <f>CONCATENATE('[1]Access-Dez'!E23,".",'[1]Access-Dez'!G23)</f>
        <v>0033.212B</v>
      </c>
      <c r="E23" s="47" t="str">
        <f>+'[1]Access-Dez'!F23</f>
        <v>PROGRAMA DE GESTAO E MANUTENCAO DO PODER JUDICIARIO</v>
      </c>
      <c r="F23" s="47" t="str">
        <f>+'[1]Access-Dez'!H23</f>
        <v>BENEFICIOS OBRIGATORIOS AOS SERVIDORES CIVIS, EMPREGADOS, MI</v>
      </c>
      <c r="G23" s="46" t="str">
        <f>IF('[1]Access-Dez'!I23="1","F","S")</f>
        <v>F</v>
      </c>
      <c r="H23" s="46" t="str">
        <f>+'[1]Access-Dez'!J23</f>
        <v>1000</v>
      </c>
      <c r="I23" s="47" t="str">
        <f>+'[1]Access-Dez'!K23</f>
        <v>RECURSOS LIVRES DA UNIAO</v>
      </c>
      <c r="J23" s="46" t="str">
        <f>+'[1]Access-Dez'!L23</f>
        <v>3</v>
      </c>
      <c r="K23" s="42"/>
      <c r="L23" s="42"/>
      <c r="M23" s="42"/>
      <c r="N23" s="42">
        <f t="shared" si="0"/>
        <v>0</v>
      </c>
      <c r="O23" s="42"/>
      <c r="P23" s="42">
        <f>'[1]Access-Dez'!M23-'[1]Access-Dez'!N23</f>
        <v>28929738.09</v>
      </c>
      <c r="Q23" s="42">
        <f>'[1]Access-Dez'!O23-'[1]Access-Dez'!P23</f>
        <v>0</v>
      </c>
      <c r="R23" s="42">
        <f t="shared" si="1"/>
        <v>28929738.09</v>
      </c>
      <c r="S23" s="42">
        <f>'[1]Access-Dez'!Q23</f>
        <v>28829906.82</v>
      </c>
      <c r="T23" s="45">
        <f t="shared" si="2"/>
        <v>0.99654918168669815</v>
      </c>
      <c r="U23" s="42">
        <f>'[1]Access-Dez'!R23</f>
        <v>28829906.82</v>
      </c>
      <c r="V23" s="45">
        <f t="shared" si="3"/>
        <v>0.99654918168669815</v>
      </c>
      <c r="W23" s="42">
        <f>'[1]Access-Dez'!S23</f>
        <v>28829906.82</v>
      </c>
      <c r="X23" s="45">
        <f t="shared" si="4"/>
        <v>0.99654918168669815</v>
      </c>
    </row>
    <row r="24" spans="1:24" ht="28.5" customHeight="1" x14ac:dyDescent="0.2">
      <c r="A24" s="46" t="str">
        <f>+'[1]Access-Dez'!A24</f>
        <v>12104</v>
      </c>
      <c r="B24" s="47" t="str">
        <f>+'[1]Access-Dez'!B24</f>
        <v>TRIBUNAL REGIONAL FEDERAL DA 3A. REGIAO</v>
      </c>
      <c r="C24" s="46" t="str">
        <f>CONCATENATE('[1]Access-Dez'!C24,".",'[1]Access-Dez'!D24)</f>
        <v>02.846</v>
      </c>
      <c r="D24" s="46" t="str">
        <f>CONCATENATE('[1]Access-Dez'!E24,".",'[1]Access-Dez'!G24)</f>
        <v>0033.09HB</v>
      </c>
      <c r="E24" s="47" t="str">
        <f>+'[1]Access-Dez'!F24</f>
        <v>PROGRAMA DE GESTAO E MANUTENCAO DO PODER JUDICIARIO</v>
      </c>
      <c r="F24" s="47" t="str">
        <f>+'[1]Access-Dez'!H24</f>
        <v>CONTRIBUICAO DA UNIAO, DE SUAS AUTARQUIAS E FUNDACOES PARA O</v>
      </c>
      <c r="G24" s="46" t="str">
        <f>IF('[1]Access-Dez'!I24="1","F","S")</f>
        <v>F</v>
      </c>
      <c r="H24" s="46" t="str">
        <f>+'[1]Access-Dez'!J24</f>
        <v>1000</v>
      </c>
      <c r="I24" s="47" t="str">
        <f>+'[1]Access-Dez'!K24</f>
        <v>RECURSOS LIVRES DA UNIAO</v>
      </c>
      <c r="J24" s="46" t="str">
        <f>+'[1]Access-Dez'!L24</f>
        <v>1</v>
      </c>
      <c r="K24" s="42"/>
      <c r="L24" s="42"/>
      <c r="M24" s="42"/>
      <c r="N24" s="42">
        <f t="shared" si="0"/>
        <v>0</v>
      </c>
      <c r="O24" s="42"/>
      <c r="P24" s="42">
        <f>'[1]Access-Dez'!M24-'[1]Access-Dez'!N24</f>
        <v>86179380.859999999</v>
      </c>
      <c r="Q24" s="42">
        <f>'[1]Access-Dez'!O24-'[1]Access-Dez'!P24</f>
        <v>0</v>
      </c>
      <c r="R24" s="42">
        <f t="shared" si="1"/>
        <v>86179380.859999999</v>
      </c>
      <c r="S24" s="42">
        <f>'[1]Access-Dez'!Q24</f>
        <v>86179380.859999999</v>
      </c>
      <c r="T24" s="45">
        <f t="shared" si="2"/>
        <v>1</v>
      </c>
      <c r="U24" s="42">
        <f>'[1]Access-Dez'!R24</f>
        <v>85818141.340000004</v>
      </c>
      <c r="V24" s="45">
        <f t="shared" si="3"/>
        <v>0.99580828364749063</v>
      </c>
      <c r="W24" s="42">
        <f>'[1]Access-Dez'!S24</f>
        <v>85818141.340000004</v>
      </c>
      <c r="X24" s="45">
        <f t="shared" si="4"/>
        <v>0.99580828364749063</v>
      </c>
    </row>
    <row r="25" spans="1:24" ht="28.5" customHeight="1" x14ac:dyDescent="0.2">
      <c r="A25" s="46" t="str">
        <f>+'[1]Access-Dez'!A25</f>
        <v>12104</v>
      </c>
      <c r="B25" s="47" t="str">
        <f>+'[1]Access-Dez'!B25</f>
        <v>TRIBUNAL REGIONAL FEDERAL DA 3A. REGIAO</v>
      </c>
      <c r="C25" s="46" t="str">
        <f>CONCATENATE('[1]Access-Dez'!C25,".",'[1]Access-Dez'!D25)</f>
        <v>09.272</v>
      </c>
      <c r="D25" s="46" t="str">
        <f>CONCATENATE('[1]Access-Dez'!E25,".",'[1]Access-Dez'!G25)</f>
        <v>0033.0181</v>
      </c>
      <c r="E25" s="47" t="str">
        <f>+'[1]Access-Dez'!F25</f>
        <v>PROGRAMA DE GESTAO E MANUTENCAO DO PODER JUDICIARIO</v>
      </c>
      <c r="F25" s="47" t="str">
        <f>+'[1]Access-Dez'!H25</f>
        <v>APOSENTADORIAS E PENSOES CIVIS DA UNIAO</v>
      </c>
      <c r="G25" s="46" t="str">
        <f>IF('[1]Access-Dez'!I25="1","F","S")</f>
        <v>S</v>
      </c>
      <c r="H25" s="46" t="str">
        <f>+'[1]Access-Dez'!J25</f>
        <v>1000</v>
      </c>
      <c r="I25" s="47" t="str">
        <f>+'[1]Access-Dez'!K25</f>
        <v>RECURSOS LIVRES DA UNIAO</v>
      </c>
      <c r="J25" s="46" t="str">
        <f>+'[1]Access-Dez'!L25</f>
        <v>1</v>
      </c>
      <c r="K25" s="42"/>
      <c r="L25" s="42"/>
      <c r="M25" s="42"/>
      <c r="N25" s="42">
        <f t="shared" si="0"/>
        <v>0</v>
      </c>
      <c r="O25" s="42"/>
      <c r="P25" s="42">
        <f>'[1]Access-Dez'!M25-'[1]Access-Dez'!N25</f>
        <v>15654100</v>
      </c>
      <c r="Q25" s="42">
        <f>'[1]Access-Dez'!O25-'[1]Access-Dez'!P25</f>
        <v>0</v>
      </c>
      <c r="R25" s="42">
        <f t="shared" si="1"/>
        <v>15654100</v>
      </c>
      <c r="S25" s="42">
        <f>'[1]Access-Dez'!Q25</f>
        <v>15654100</v>
      </c>
      <c r="T25" s="45">
        <f t="shared" si="2"/>
        <v>1</v>
      </c>
      <c r="U25" s="42">
        <f>'[1]Access-Dez'!R25</f>
        <v>15645157.99</v>
      </c>
      <c r="V25" s="45">
        <f t="shared" si="3"/>
        <v>0.99942877520905071</v>
      </c>
      <c r="W25" s="42">
        <f>'[1]Access-Dez'!S25</f>
        <v>13615942.49</v>
      </c>
      <c r="X25" s="45">
        <f t="shared" si="4"/>
        <v>0.86980040308928652</v>
      </c>
    </row>
    <row r="26" spans="1:24" ht="28.5" customHeight="1" x14ac:dyDescent="0.2">
      <c r="A26" s="46" t="str">
        <f>+'[1]Access-Dez'!A26</f>
        <v>12104</v>
      </c>
      <c r="B26" s="47" t="str">
        <f>+'[1]Access-Dez'!B26</f>
        <v>TRIBUNAL REGIONAL FEDERAL DA 3A. REGIAO</v>
      </c>
      <c r="C26" s="46" t="str">
        <f>CONCATENATE('[1]Access-Dez'!C26,".",'[1]Access-Dez'!D26)</f>
        <v>09.272</v>
      </c>
      <c r="D26" s="46" t="str">
        <f>CONCATENATE('[1]Access-Dez'!E26,".",'[1]Access-Dez'!G26)</f>
        <v>0033.0181</v>
      </c>
      <c r="E26" s="47" t="str">
        <f>+'[1]Access-Dez'!F26</f>
        <v>PROGRAMA DE GESTAO E MANUTENCAO DO PODER JUDICIARIO</v>
      </c>
      <c r="F26" s="47" t="str">
        <f>+'[1]Access-Dez'!H26</f>
        <v>APOSENTADORIAS E PENSOES CIVIS DA UNIAO</v>
      </c>
      <c r="G26" s="46" t="str">
        <f>IF('[1]Access-Dez'!I26="1","F","S")</f>
        <v>S</v>
      </c>
      <c r="H26" s="46" t="str">
        <f>+'[1]Access-Dez'!J26</f>
        <v>1001</v>
      </c>
      <c r="I26" s="47" t="str">
        <f>+'[1]Access-Dez'!K26</f>
        <v>RECURSOS LIVRES DA SEGURIDADE SOCIAL</v>
      </c>
      <c r="J26" s="46" t="str">
        <f>+'[1]Access-Dez'!L26</f>
        <v>1</v>
      </c>
      <c r="K26" s="42"/>
      <c r="L26" s="42"/>
      <c r="M26" s="42"/>
      <c r="N26" s="42">
        <f t="shared" si="0"/>
        <v>0</v>
      </c>
      <c r="O26" s="42"/>
      <c r="P26" s="42">
        <f>'[1]Access-Dez'!M26-'[1]Access-Dez'!N26</f>
        <v>1868765</v>
      </c>
      <c r="Q26" s="42">
        <f>'[1]Access-Dez'!O26-'[1]Access-Dez'!P26</f>
        <v>0</v>
      </c>
      <c r="R26" s="42">
        <f t="shared" si="1"/>
        <v>1868765</v>
      </c>
      <c r="S26" s="42">
        <f>'[1]Access-Dez'!Q26</f>
        <v>1868765</v>
      </c>
      <c r="T26" s="45">
        <f t="shared" si="2"/>
        <v>1</v>
      </c>
      <c r="U26" s="42">
        <f>'[1]Access-Dez'!R26</f>
        <v>1868765</v>
      </c>
      <c r="V26" s="45">
        <f t="shared" si="3"/>
        <v>1</v>
      </c>
      <c r="W26" s="42">
        <f>'[1]Access-Dez'!S26</f>
        <v>1868765</v>
      </c>
      <c r="X26" s="45">
        <f t="shared" si="4"/>
        <v>1</v>
      </c>
    </row>
    <row r="27" spans="1:24" ht="28.5" customHeight="1" x14ac:dyDescent="0.2">
      <c r="A27" s="46" t="str">
        <f>+'[1]Access-Dez'!A27</f>
        <v>12104</v>
      </c>
      <c r="B27" s="47" t="str">
        <f>+'[1]Access-Dez'!B27</f>
        <v>TRIBUNAL REGIONAL FEDERAL DA 3A. REGIAO</v>
      </c>
      <c r="C27" s="46" t="str">
        <f>CONCATENATE('[1]Access-Dez'!C27,".",'[1]Access-Dez'!D27)</f>
        <v>09.272</v>
      </c>
      <c r="D27" s="46" t="str">
        <f>CONCATENATE('[1]Access-Dez'!E27,".",'[1]Access-Dez'!G27)</f>
        <v>0033.0181</v>
      </c>
      <c r="E27" s="47" t="str">
        <f>+'[1]Access-Dez'!F27</f>
        <v>PROGRAMA DE GESTAO E MANUTENCAO DO PODER JUDICIARIO</v>
      </c>
      <c r="F27" s="47" t="str">
        <f>+'[1]Access-Dez'!H27</f>
        <v>APOSENTADORIAS E PENSOES CIVIS DA UNIAO</v>
      </c>
      <c r="G27" s="46" t="str">
        <f>IF('[1]Access-Dez'!I27="1","F","S")</f>
        <v>S</v>
      </c>
      <c r="H27" s="46" t="str">
        <f>+'[1]Access-Dez'!J27</f>
        <v>1056</v>
      </c>
      <c r="I27" s="47" t="str">
        <f>+'[1]Access-Dez'!K27</f>
        <v>BENEFICIOS DO RPPS DA UNIAO</v>
      </c>
      <c r="J27" s="46" t="str">
        <f>+'[1]Access-Dez'!L27</f>
        <v>1</v>
      </c>
      <c r="K27" s="42"/>
      <c r="L27" s="42"/>
      <c r="M27" s="42"/>
      <c r="N27" s="42">
        <f t="shared" si="0"/>
        <v>0</v>
      </c>
      <c r="O27" s="42"/>
      <c r="P27" s="42">
        <f>'[1]Access-Dez'!M27-'[1]Access-Dez'!N27</f>
        <v>160131235</v>
      </c>
      <c r="Q27" s="42">
        <f>'[1]Access-Dez'!O27-'[1]Access-Dez'!P27</f>
        <v>0</v>
      </c>
      <c r="R27" s="42">
        <f t="shared" si="1"/>
        <v>160131235</v>
      </c>
      <c r="S27" s="42">
        <f>'[1]Access-Dez'!Q27</f>
        <v>160131235</v>
      </c>
      <c r="T27" s="45">
        <f t="shared" si="2"/>
        <v>1</v>
      </c>
      <c r="U27" s="42">
        <f>'[1]Access-Dez'!R27</f>
        <v>160131235</v>
      </c>
      <c r="V27" s="45">
        <f t="shared" si="3"/>
        <v>1</v>
      </c>
      <c r="W27" s="42">
        <f>'[1]Access-Dez'!S27</f>
        <v>160131235</v>
      </c>
      <c r="X27" s="45">
        <f t="shared" si="4"/>
        <v>1</v>
      </c>
    </row>
    <row r="28" spans="1:24" ht="28.5" customHeight="1" x14ac:dyDescent="0.2">
      <c r="A28" s="46" t="str">
        <f>+'[1]Access-Dez'!A28</f>
        <v>12104</v>
      </c>
      <c r="B28" s="47" t="str">
        <f>+'[1]Access-Dez'!B28</f>
        <v>TRIBUNAL REGIONAL FEDERAL DA 3A. REGIAO</v>
      </c>
      <c r="C28" s="46" t="str">
        <f>CONCATENATE('[1]Access-Dez'!C28,".",'[1]Access-Dez'!D28)</f>
        <v>28.846</v>
      </c>
      <c r="D28" s="46" t="str">
        <f>CONCATENATE('[1]Access-Dez'!E28,".",'[1]Access-Dez'!G28)</f>
        <v>0909.00S6</v>
      </c>
      <c r="E28" s="47" t="str">
        <f>+'[1]Access-Dez'!F28</f>
        <v>OPERACOES ESPECIAIS: OUTROS ENCARGOS ESPECIAIS</v>
      </c>
      <c r="F28" s="47" t="str">
        <f>+'[1]Access-Dez'!H28</f>
        <v>BENEFICIO ESPECIAL - LEI N. 12.618, DE 2012</v>
      </c>
      <c r="G28" s="46" t="str">
        <f>IF('[1]Access-Dez'!I28="1","F","S")</f>
        <v>F</v>
      </c>
      <c r="H28" s="46" t="str">
        <f>+'[1]Access-Dez'!J28</f>
        <v>1000</v>
      </c>
      <c r="I28" s="47" t="str">
        <f>+'[1]Access-Dez'!K28</f>
        <v>RECURSOS LIVRES DA UNIAO</v>
      </c>
      <c r="J28" s="46" t="str">
        <f>+'[1]Access-Dez'!L28</f>
        <v>1</v>
      </c>
      <c r="K28" s="42"/>
      <c r="L28" s="42"/>
      <c r="M28" s="42"/>
      <c r="N28" s="42">
        <f t="shared" si="0"/>
        <v>0</v>
      </c>
      <c r="O28" s="42"/>
      <c r="P28" s="42">
        <f>'[1]Access-Dez'!M28-'[1]Access-Dez'!N28</f>
        <v>291870.17</v>
      </c>
      <c r="Q28" s="42">
        <f>'[1]Access-Dez'!O28-'[1]Access-Dez'!P28</f>
        <v>0</v>
      </c>
      <c r="R28" s="42">
        <f t="shared" si="1"/>
        <v>291870.17</v>
      </c>
      <c r="S28" s="42">
        <f>'[1]Access-Dez'!Q28</f>
        <v>291870.17</v>
      </c>
      <c r="T28" s="45">
        <f t="shared" si="2"/>
        <v>1</v>
      </c>
      <c r="U28" s="42">
        <f>'[1]Access-Dez'!R28</f>
        <v>291870.17</v>
      </c>
      <c r="V28" s="45">
        <f t="shared" si="3"/>
        <v>1</v>
      </c>
      <c r="W28" s="42">
        <f>'[1]Access-Dez'!S28</f>
        <v>291870.17</v>
      </c>
      <c r="X28" s="45">
        <f t="shared" si="4"/>
        <v>1</v>
      </c>
    </row>
    <row r="29" spans="1:24" ht="28.5" customHeight="1" thickBot="1" x14ac:dyDescent="0.25">
      <c r="A29" s="56" t="str">
        <f>+'[1]Access-Dez'!A29</f>
        <v>12104</v>
      </c>
      <c r="B29" s="57" t="str">
        <f>+'[1]Access-Dez'!B29</f>
        <v>TRIBUNAL REGIONAL FEDERAL DA 3A. REGIAO</v>
      </c>
      <c r="C29" s="56" t="str">
        <f>CONCATENATE('[1]Access-Dez'!C29,".",'[1]Access-Dez'!D29)</f>
        <v>28.846</v>
      </c>
      <c r="D29" s="56" t="str">
        <f>CONCATENATE('[1]Access-Dez'!E29,".",'[1]Access-Dez'!G29)</f>
        <v>0909.0536</v>
      </c>
      <c r="E29" s="57" t="str">
        <f>+'[1]Access-Dez'!F29</f>
        <v>OPERACOES ESPECIAIS: OUTROS ENCARGOS ESPECIAIS</v>
      </c>
      <c r="F29" s="57" t="str">
        <f>+'[1]Access-Dez'!H29</f>
        <v>BENEFICIOS DE LEGISLACAO ESPECIAL</v>
      </c>
      <c r="G29" s="56" t="str">
        <f>IF('[1]Access-Dez'!I29="1","F","S")</f>
        <v>S</v>
      </c>
      <c r="H29" s="56" t="str">
        <f>+'[1]Access-Dez'!J29</f>
        <v>1000</v>
      </c>
      <c r="I29" s="57" t="str">
        <f>+'[1]Access-Dez'!K29</f>
        <v>RECURSOS LIVRES DA UNIAO</v>
      </c>
      <c r="J29" s="56" t="str">
        <f>+'[1]Access-Dez'!L29</f>
        <v>3</v>
      </c>
      <c r="K29" s="42"/>
      <c r="L29" s="42"/>
      <c r="M29" s="42"/>
      <c r="N29" s="42">
        <f t="shared" si="0"/>
        <v>0</v>
      </c>
      <c r="O29" s="42"/>
      <c r="P29" s="42">
        <f>'[1]Access-Dez'!M29-'[1]Access-Dez'!N29</f>
        <v>27500</v>
      </c>
      <c r="Q29" s="42">
        <f>'[1]Access-Dez'!O29-'[1]Access-Dez'!P29</f>
        <v>0</v>
      </c>
      <c r="R29" s="42">
        <f t="shared" si="1"/>
        <v>27500</v>
      </c>
      <c r="S29" s="42">
        <f>'[1]Access-Dez'!Q29</f>
        <v>27500</v>
      </c>
      <c r="T29" s="45">
        <f t="shared" si="2"/>
        <v>1</v>
      </c>
      <c r="U29" s="42">
        <f>'[1]Access-Dez'!R29</f>
        <v>26595.31</v>
      </c>
      <c r="V29" s="45">
        <f t="shared" si="3"/>
        <v>0.96710218181818186</v>
      </c>
      <c r="W29" s="42">
        <f>'[1]Access-Dez'!S29</f>
        <v>26595.31</v>
      </c>
      <c r="X29" s="45">
        <f t="shared" si="4"/>
        <v>0.96710218181818186</v>
      </c>
    </row>
    <row r="30" spans="1:24" ht="28.5" customHeight="1" thickBot="1" x14ac:dyDescent="0.25">
      <c r="A30" s="58" t="s">
        <v>48</v>
      </c>
      <c r="B30" s="59"/>
      <c r="C30" s="59"/>
      <c r="D30" s="59"/>
      <c r="E30" s="59"/>
      <c r="F30" s="59"/>
      <c r="G30" s="59"/>
      <c r="H30" s="59"/>
      <c r="I30" s="59"/>
      <c r="J30" s="60"/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f>SUM(P10:P29)</f>
        <v>865473459.01999998</v>
      </c>
      <c r="Q30" s="61">
        <f>SUM(Q10:Q29)</f>
        <v>22032.010000000002</v>
      </c>
      <c r="R30" s="61">
        <f>SUM(R10:R29)</f>
        <v>865495491.02999997</v>
      </c>
      <c r="S30" s="61">
        <f>SUM(S10:S29)</f>
        <v>859461378.92000008</v>
      </c>
      <c r="T30" s="62">
        <f t="shared" si="2"/>
        <v>0.99302814148365015</v>
      </c>
      <c r="U30" s="61">
        <f>SUM(U10:U29)</f>
        <v>840354654.13999999</v>
      </c>
      <c r="V30" s="62">
        <f t="shared" si="3"/>
        <v>0.97095208796514854</v>
      </c>
      <c r="W30" s="61">
        <f>SUM(W10:W29)</f>
        <v>829668778.96000004</v>
      </c>
      <c r="X30" s="62">
        <f t="shared" si="4"/>
        <v>0.95860554741034687</v>
      </c>
    </row>
    <row r="31" spans="1:24" ht="12.75" x14ac:dyDescent="0.2">
      <c r="A31" s="63" t="s">
        <v>49</v>
      </c>
      <c r="B31" s="63"/>
      <c r="C31" s="63"/>
      <c r="D31" s="63"/>
      <c r="E31" s="63"/>
      <c r="F31" s="63"/>
      <c r="G31" s="63"/>
      <c r="H31" s="64"/>
      <c r="I31" s="64"/>
      <c r="J31" s="64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5"/>
      <c r="V31" s="63"/>
      <c r="W31" s="65"/>
      <c r="X31" s="63"/>
    </row>
    <row r="32" spans="1:24" ht="12.75" x14ac:dyDescent="0.2">
      <c r="A32" s="63" t="s">
        <v>50</v>
      </c>
      <c r="B32" s="66"/>
      <c r="C32" s="63"/>
      <c r="D32" s="63"/>
      <c r="E32" s="63"/>
      <c r="F32" s="63"/>
      <c r="G32" s="63"/>
      <c r="H32" s="64"/>
      <c r="I32" s="64"/>
      <c r="J32" s="64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5"/>
      <c r="V32" s="63"/>
      <c r="W32" s="65"/>
      <c r="X32" s="63"/>
    </row>
  </sheetData>
  <mergeCells count="17">
    <mergeCell ref="A30:J3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2024-01-19T19:51:21Z</dcterms:created>
  <dcterms:modified xsi:type="dcterms:W3CDTF">2024-01-19T19:52:02Z</dcterms:modified>
</cp:coreProperties>
</file>