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2 Fevereiro\Publicacao internet TRF\Anexo II\090029\"/>
    </mc:Choice>
  </mc:AlternateContent>
  <bookViews>
    <workbookView xWindow="0" yWindow="0" windowWidth="28800" windowHeight="13590"/>
  </bookViews>
  <sheets>
    <sheet name="Fev" sheetId="1" r:id="rId1"/>
  </sheets>
  <externalReferences>
    <externalReference r:id="rId2"/>
  </externalReferences>
  <definedNames>
    <definedName name="_xlnm.Print_Area" localSheetId="0">Fev!$A$1:$X$27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V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V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11" i="1" l="1"/>
  <c r="X14" i="1"/>
  <c r="X17" i="1"/>
  <c r="P25" i="1"/>
  <c r="R13" i="1"/>
  <c r="X20" i="1"/>
  <c r="R24" i="1"/>
  <c r="T24" i="1" s="1"/>
  <c r="Q25" i="1"/>
  <c r="R16" i="1"/>
  <c r="T16" i="1" s="1"/>
  <c r="X23" i="1"/>
  <c r="S25" i="1"/>
  <c r="R19" i="1"/>
  <c r="T19" i="1" s="1"/>
  <c r="U25" i="1"/>
  <c r="R22" i="1"/>
  <c r="W25" i="1"/>
  <c r="T12" i="1"/>
  <c r="X12" i="1"/>
  <c r="V12" i="1"/>
  <c r="T15" i="1"/>
  <c r="X15" i="1"/>
  <c r="V15" i="1"/>
  <c r="T18" i="1"/>
  <c r="X18" i="1"/>
  <c r="V18" i="1"/>
  <c r="T21" i="1"/>
  <c r="X21" i="1"/>
  <c r="V21" i="1"/>
  <c r="X10" i="1"/>
  <c r="V10" i="1"/>
  <c r="T10" i="1"/>
  <c r="X16" i="1"/>
  <c r="V16" i="1"/>
  <c r="X22" i="1"/>
  <c r="V22" i="1"/>
  <c r="T22" i="1"/>
  <c r="X13" i="1"/>
  <c r="V13" i="1"/>
  <c r="T13" i="1"/>
  <c r="T11" i="1"/>
  <c r="T14" i="1"/>
  <c r="T17" i="1"/>
  <c r="T20" i="1"/>
  <c r="T23" i="1"/>
  <c r="R25" i="1" l="1"/>
  <c r="X24" i="1"/>
  <c r="V24" i="1"/>
  <c r="V19" i="1"/>
  <c r="X19" i="1"/>
  <c r="X25" i="1"/>
  <c r="V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<sst xmlns="http://schemas.openxmlformats.org/spreadsheetml/2006/main" count="55" uniqueCount="51">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</sst>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  <numFmt numFmtId="168" formatCode="#,##0.00_ ;[Red]\-#,##0.00\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i/>
      <sz val="1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4" fontId="7" fillId="0" borderId="0" xfId="0" applyNumberFormat="1" applyFont="1" applyFill="1"/>
    <xf numFmtId="0" fontId="7" fillId="0" borderId="0" xfId="0" applyFont="1" applyAlignment="1">
      <alignment horizontal="right" vertical="center"/>
    </xf>
    <xf numFmtId="4" fontId="7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Border="1"/>
    <xf numFmtId="167" fontId="2" fillId="0" borderId="0" xfId="0" applyNumberFormat="1" applyFont="1" applyBorder="1" applyAlignment="1"/>
    <xf numFmtId="4" fontId="8" fillId="0" borderId="0" xfId="1" applyNumberFormat="1" applyFont="1" applyFill="1" applyAlignment="1">
      <alignment vertical="center"/>
    </xf>
    <xf numFmtId="4" fontId="2" fillId="0" borderId="0" xfId="0" applyNumberFormat="1" applyFont="1" applyFill="1" applyAlignment="1">
      <alignment horizontal="right"/>
    </xf>
    <xf numFmtId="9" fontId="2" fillId="2" borderId="0" xfId="2" applyFont="1" applyFill="1" applyAlignment="1">
      <alignment horizontal="left" vertical="center"/>
    </xf>
    <xf numFmtId="10" fontId="2" fillId="0" borderId="0" xfId="0" applyNumberFormat="1" applyFont="1" applyFill="1"/>
    <xf numFmtId="168" fontId="2" fillId="0" borderId="0" xfId="0" applyNumberFormat="1" applyFont="1" applyFill="1"/>
    <xf numFmtId="167" fontId="9" fillId="0" borderId="0" xfId="0" applyNumberFormat="1" applyFont="1" applyFill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  <xf numFmtId="0" fontId="10" fillId="0" borderId="0" xfId="0" applyFont="1"/>
    <xf numFmtId="0" fontId="11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2" fillId="0" borderId="0" xfId="0" applyNumberFormat="1" applyFont="1" applyFill="1"/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Access-Fev"/>
    </sheetNames>
    <sheetDataSet>
      <sheetData sheetId="0" refreshError="1"/>
      <sheetData sheetId="1"/>
      <sheetData sheetId="2" refreshError="1"/>
      <sheetData sheetId="3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6800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15000</v>
          </cell>
          <cell r="O11">
            <v>15000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16631926</v>
          </cell>
          <cell r="O12">
            <v>31087.27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47185740.210000001</v>
          </cell>
          <cell r="O13">
            <v>34534944.259999998</v>
          </cell>
          <cell r="P13">
            <v>3341907.31</v>
          </cell>
          <cell r="Q13">
            <v>2306864.11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9261186</v>
          </cell>
          <cell r="O14">
            <v>5831769.04</v>
          </cell>
          <cell r="P14">
            <v>194595.8</v>
          </cell>
          <cell r="Q14">
            <v>64276.77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90694730.140000001</v>
          </cell>
          <cell r="O15">
            <v>90682165.489999995</v>
          </cell>
          <cell r="P15">
            <v>90682165.489999995</v>
          </cell>
          <cell r="Q15">
            <v>80252848.810000002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85329</v>
          </cell>
          <cell r="O16">
            <v>30000</v>
          </cell>
          <cell r="P16">
            <v>3429.11</v>
          </cell>
          <cell r="Q16">
            <v>3429.11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16687124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20000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28517934</v>
          </cell>
          <cell r="O19">
            <v>28186934</v>
          </cell>
          <cell r="P19">
            <v>2469509.65</v>
          </cell>
          <cell r="Q19">
            <v>262721.73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29020146.530000001</v>
          </cell>
          <cell r="O20">
            <v>29020146.530000001</v>
          </cell>
          <cell r="P20">
            <v>5756197.8099999996</v>
          </cell>
          <cell r="Q20">
            <v>5756197.8099999996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13653236.720000001</v>
          </cell>
          <cell r="O21">
            <v>13653236.720000001</v>
          </cell>
          <cell r="P21">
            <v>13653236.720000001</v>
          </cell>
          <cell r="Q21">
            <v>13653236.720000001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36680517.090000004</v>
          </cell>
          <cell r="O22">
            <v>36672694.25</v>
          </cell>
          <cell r="P22">
            <v>36672694.25</v>
          </cell>
          <cell r="Q22">
            <v>32250937.300000001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- LEI N. 12.618, DE 2012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66448.820000000007</v>
          </cell>
          <cell r="O23">
            <v>66448.820000000007</v>
          </cell>
          <cell r="P23">
            <v>66448.820000000007</v>
          </cell>
          <cell r="Q23">
            <v>66448.820000000007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DE LEGISLACAO ESPECIAL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30000</v>
          </cell>
          <cell r="O24">
            <v>30000</v>
          </cell>
          <cell r="P24">
            <v>4509.8900000000003</v>
          </cell>
          <cell r="Q24">
            <v>4509.8900000000003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0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87" customWidth="1"/>
    <col min="2" max="2" width="35.7109375" style="87" customWidth="1"/>
    <col min="3" max="4" width="15.7109375" style="87" customWidth="1"/>
    <col min="5" max="6" width="55.7109375" style="87" customWidth="1"/>
    <col min="7" max="8" width="8.7109375" style="88" customWidth="1"/>
    <col min="9" max="9" width="35.7109375" style="88" customWidth="1"/>
    <col min="10" max="10" width="8.7109375" style="88" customWidth="1"/>
    <col min="11" max="15" width="16.7109375" style="88" customWidth="1"/>
    <col min="16" max="16" width="16.7109375" style="89" customWidth="1"/>
    <col min="17" max="17" width="16.7109375" style="88" customWidth="1"/>
    <col min="18" max="18" width="16.7109375" style="89" customWidth="1"/>
    <col min="19" max="19" width="16.7109375" style="88" customWidth="1"/>
    <col min="20" max="20" width="8.7109375" style="89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45323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+'[1]Access-Fev'!A10</f>
        <v>11101</v>
      </c>
      <c r="B10" s="39" t="str">
        <f>+'[1]Access-Fev'!B10</f>
        <v>SUPERIOR TRIBUNAL DE JUSTICA</v>
      </c>
      <c r="C10" s="38" t="str">
        <f>CONCATENATE('[1]Access-Fev'!C10,".",'[1]Access-Fev'!D10)</f>
        <v>02.128</v>
      </c>
      <c r="D10" s="38" t="str">
        <f>CONCATENATE('[1]Access-Fev'!E10,".",'[1]Access-Fev'!G10)</f>
        <v>0033.20G2</v>
      </c>
      <c r="E10" s="39" t="str">
        <f>+'[1]Access-Fev'!F10</f>
        <v>PROGRAMA DE GESTAO E MANUTENCAO DO PODER JUDICIARIO</v>
      </c>
      <c r="F10" s="40" t="str">
        <f>+'[1]Access-Fev'!H10</f>
        <v>FORMACAO E APERFEICOAMENTO DE MAGISTRADOS</v>
      </c>
      <c r="G10" s="38" t="str">
        <f>IF('[1]Access-Fev'!I10="1","F","S")</f>
        <v>F</v>
      </c>
      <c r="H10" s="38" t="str">
        <f>+'[1]Access-Fev'!J10</f>
        <v>1000</v>
      </c>
      <c r="I10" s="41" t="str">
        <f>+'[1]Access-Fev'!K10</f>
        <v>RECURSOS LIVRES DA UNIAO</v>
      </c>
      <c r="J10" s="38" t="str">
        <f>+'[1]Access-Fev'!L10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'[1]Access-Fev'!M10</f>
        <v>0</v>
      </c>
      <c r="Q10" s="43">
        <f>'[1]Access-Fev'!N10</f>
        <v>6800</v>
      </c>
      <c r="R10" s="44">
        <f>N10-O10+P10+Q10</f>
        <v>6800</v>
      </c>
      <c r="S10" s="42">
        <f>'[1]Access-Fev'!O10</f>
        <v>0</v>
      </c>
      <c r="T10" s="45">
        <f>IF(R10&gt;0,S10/R10,0)</f>
        <v>0</v>
      </c>
      <c r="U10" s="42">
        <f>'[1]Access-Fev'!P10</f>
        <v>0</v>
      </c>
      <c r="V10" s="45">
        <f>IF(R10&gt;0,U10/R10,0)</f>
        <v>0</v>
      </c>
      <c r="W10" s="42">
        <f>'[1]Access-Fev'!Q10</f>
        <v>0</v>
      </c>
      <c r="X10" s="45">
        <f>IF(R10&gt;0,W10/R10,0)</f>
        <v>0</v>
      </c>
    </row>
    <row r="11" spans="1:24" ht="28.5" customHeight="1" x14ac:dyDescent="0.2">
      <c r="A11" s="46" t="str">
        <f>+'[1]Access-Fev'!A11</f>
        <v>12104</v>
      </c>
      <c r="B11" s="47" t="str">
        <f>+'[1]Access-Fev'!B11</f>
        <v>TRIBUNAL REGIONAL FEDERAL DA 3A. REGIAO</v>
      </c>
      <c r="C11" s="46" t="str">
        <f>CONCATENATE('[1]Access-Fev'!C11,".",'[1]Access-Fev'!D11)</f>
        <v>02.061</v>
      </c>
      <c r="D11" s="46" t="str">
        <f>CONCATENATE('[1]Access-Fev'!E11,".",'[1]Access-Fev'!G11)</f>
        <v>0033.4224</v>
      </c>
      <c r="E11" s="47" t="str">
        <f>+'[1]Access-Fev'!F11</f>
        <v>PROGRAMA DE GESTAO E MANUTENCAO DO PODER JUDICIARIO</v>
      </c>
      <c r="F11" s="48" t="str">
        <f>+'[1]Access-Fev'!H11</f>
        <v>ASSISTENCIA JURIDICA A PESSOAS CARENTES</v>
      </c>
      <c r="G11" s="46" t="str">
        <f>IF('[1]Access-Fev'!I11="1","F","S")</f>
        <v>F</v>
      </c>
      <c r="H11" s="46" t="str">
        <f>+'[1]Access-Fev'!J11</f>
        <v>1000</v>
      </c>
      <c r="I11" s="49" t="str">
        <f>+'[1]Access-Fev'!K11</f>
        <v>RECURSOS LIVRES DA UNIAO</v>
      </c>
      <c r="J11" s="46" t="str">
        <f>+'[1]Access-Fev'!L11</f>
        <v>3</v>
      </c>
      <c r="K11" s="42"/>
      <c r="L11" s="42"/>
      <c r="M11" s="42"/>
      <c r="N11" s="42">
        <f t="shared" ref="N11:N24" si="0">+K11+L11-M11</f>
        <v>0</v>
      </c>
      <c r="O11" s="42">
        <v>0</v>
      </c>
      <c r="P11" s="42">
        <f>'[1]Access-Fev'!M11</f>
        <v>15000</v>
      </c>
      <c r="Q11" s="42">
        <f>'[1]Access-Fev'!N11</f>
        <v>0</v>
      </c>
      <c r="R11" s="44">
        <f t="shared" ref="R11:R24" si="1">N11-O11+P11+Q11</f>
        <v>15000</v>
      </c>
      <c r="S11" s="42">
        <f>'[1]Access-Fev'!O11</f>
        <v>15000</v>
      </c>
      <c r="T11" s="45">
        <f t="shared" ref="T11:T25" si="2">IF(R11&gt;0,S11/R11,0)</f>
        <v>1</v>
      </c>
      <c r="U11" s="42">
        <f>'[1]Access-Fev'!P11</f>
        <v>0</v>
      </c>
      <c r="V11" s="45">
        <f t="shared" ref="V11:V25" si="3">IF(R11&gt;0,U11/R11,0)</f>
        <v>0</v>
      </c>
      <c r="W11" s="42">
        <f>'[1]Access-Fev'!Q11</f>
        <v>0</v>
      </c>
      <c r="X11" s="45">
        <f t="shared" ref="X11:X25" si="4">IF(R11&gt;0,W11/R11,0)</f>
        <v>0</v>
      </c>
    </row>
    <row r="12" spans="1:24" ht="28.5" customHeight="1" x14ac:dyDescent="0.2">
      <c r="A12" s="46" t="str">
        <f>+'[1]Access-Fev'!A12</f>
        <v>12104</v>
      </c>
      <c r="B12" s="47" t="str">
        <f>+'[1]Access-Fev'!B12</f>
        <v>TRIBUNAL REGIONAL FEDERAL DA 3A. REGIAO</v>
      </c>
      <c r="C12" s="46" t="str">
        <f>CONCATENATE('[1]Access-Fev'!C12,".",'[1]Access-Fev'!D12)</f>
        <v>02.061</v>
      </c>
      <c r="D12" s="46" t="str">
        <f>CONCATENATE('[1]Access-Fev'!E12,".",'[1]Access-Fev'!G12)</f>
        <v>0033.4257</v>
      </c>
      <c r="E12" s="47" t="str">
        <f>+'[1]Access-Fev'!F12</f>
        <v>PROGRAMA DE GESTAO E MANUTENCAO DO PODER JUDICIARIO</v>
      </c>
      <c r="F12" s="48" t="str">
        <f>+'[1]Access-Fev'!H12</f>
        <v>JULGAMENTO DE CAUSAS NA JUSTICA FEDERAL</v>
      </c>
      <c r="G12" s="46" t="str">
        <f>IF('[1]Access-Fev'!I12="1","F","S")</f>
        <v>F</v>
      </c>
      <c r="H12" s="46" t="str">
        <f>+'[1]Access-Fev'!J12</f>
        <v>1000</v>
      </c>
      <c r="I12" s="49" t="str">
        <f>+'[1]Access-Fev'!K12</f>
        <v>RECURSOS LIVRES DA UNIAO</v>
      </c>
      <c r="J12" s="46" t="str">
        <f>+'[1]Access-Fev'!L12</f>
        <v>4</v>
      </c>
      <c r="K12" s="42"/>
      <c r="L12" s="42"/>
      <c r="M12" s="42"/>
      <c r="N12" s="42">
        <f t="shared" si="0"/>
        <v>0</v>
      </c>
      <c r="O12" s="42">
        <v>0</v>
      </c>
      <c r="P12" s="42">
        <f>'[1]Access-Fev'!M12</f>
        <v>16631926</v>
      </c>
      <c r="Q12" s="42">
        <f>'[1]Access-Fev'!N12</f>
        <v>0</v>
      </c>
      <c r="R12" s="44">
        <f t="shared" si="1"/>
        <v>16631926</v>
      </c>
      <c r="S12" s="42">
        <f>'[1]Access-Fev'!O12</f>
        <v>31087.27</v>
      </c>
      <c r="T12" s="45">
        <f t="shared" si="2"/>
        <v>1.8691322941191539E-3</v>
      </c>
      <c r="U12" s="42">
        <f>'[1]Access-Fev'!P12</f>
        <v>0</v>
      </c>
      <c r="V12" s="45">
        <f t="shared" si="3"/>
        <v>0</v>
      </c>
      <c r="W12" s="42">
        <f>'[1]Access-Fev'!Q12</f>
        <v>0</v>
      </c>
      <c r="X12" s="45">
        <f t="shared" si="4"/>
        <v>0</v>
      </c>
    </row>
    <row r="13" spans="1:24" ht="28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2" t="str">
        <f>CONCATENATE('[1]Access-Fev'!C13,".",'[1]Access-Fev'!D13)</f>
        <v>02.061</v>
      </c>
      <c r="D13" s="52" t="str">
        <f>CONCATENATE('[1]Access-Fev'!E13,".",'[1]Access-Fev'!G13)</f>
        <v>0033.4257</v>
      </c>
      <c r="E13" s="51" t="str">
        <f>+'[1]Access-Fev'!F13</f>
        <v>PROGRAMA DE GESTAO E MANUTENCAO DO PODER JUDICIARIO</v>
      </c>
      <c r="F13" s="53" t="str">
        <f>+'[1]Access-Fev'!H13</f>
        <v>JULGAMENTO DE CAUSAS NA JUSTICA FEDERAL</v>
      </c>
      <c r="G13" s="50" t="str">
        <f>IF('[1]Access-Fev'!I13="1","F","S")</f>
        <v>F</v>
      </c>
      <c r="H13" s="50" t="str">
        <f>+'[1]Access-Fev'!J13</f>
        <v>1000</v>
      </c>
      <c r="I13" s="54" t="str">
        <f>+'[1]Access-Fev'!K13</f>
        <v>RECURSOS LIVRES DA UNIAO</v>
      </c>
      <c r="J13" s="50" t="str">
        <f>+'[1]Access-Fev'!L13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'[1]Access-Fev'!M13</f>
        <v>47185740.210000001</v>
      </c>
      <c r="Q13" s="42">
        <f>'[1]Access-Fev'!N13</f>
        <v>0</v>
      </c>
      <c r="R13" s="44">
        <f t="shared" si="1"/>
        <v>47185740.210000001</v>
      </c>
      <c r="S13" s="42">
        <f>'[1]Access-Fev'!O13</f>
        <v>34534944.259999998</v>
      </c>
      <c r="T13" s="45">
        <f t="shared" si="2"/>
        <v>0.7318936633462213</v>
      </c>
      <c r="U13" s="42">
        <f>'[1]Access-Fev'!P13</f>
        <v>3341907.31</v>
      </c>
      <c r="V13" s="45">
        <f t="shared" si="3"/>
        <v>7.0824518066832293E-2</v>
      </c>
      <c r="W13" s="42">
        <f>'[1]Access-Fev'!Q13</f>
        <v>2306864.11</v>
      </c>
      <c r="X13" s="45">
        <f t="shared" si="4"/>
        <v>4.888900968244448E-2</v>
      </c>
    </row>
    <row r="14" spans="1:24" ht="28.5" customHeight="1" x14ac:dyDescent="0.2">
      <c r="A14" s="46" t="str">
        <f>+'[1]Access-Fev'!A14</f>
        <v>12104</v>
      </c>
      <c r="B14" s="47" t="str">
        <f>+'[1]Access-Fev'!B14</f>
        <v>TRIBUNAL REGIONAL FEDERAL DA 3A. REGIAO</v>
      </c>
      <c r="C14" s="46" t="str">
        <f>CONCATENATE('[1]Access-Fev'!C14,".",'[1]Access-Fev'!D14)</f>
        <v>02.061</v>
      </c>
      <c r="D14" s="46" t="str">
        <f>CONCATENATE('[1]Access-Fev'!E14,".",'[1]Access-Fev'!G14)</f>
        <v>0033.4257</v>
      </c>
      <c r="E14" s="47" t="str">
        <f>+'[1]Access-Fev'!F14</f>
        <v>PROGRAMA DE GESTAO E MANUTENCAO DO PODER JUDICIARIO</v>
      </c>
      <c r="F14" s="55" t="str">
        <f>+'[1]Access-Fev'!H14</f>
        <v>JULGAMENTO DE CAUSAS NA JUSTICA FEDERAL</v>
      </c>
      <c r="G14" s="46" t="str">
        <f>IF('[1]Access-Fev'!I14="1","F","S")</f>
        <v>F</v>
      </c>
      <c r="H14" s="46" t="str">
        <f>+'[1]Access-Fev'!J14</f>
        <v>1027</v>
      </c>
      <c r="I14" s="47" t="str">
        <f>+'[1]Access-Fev'!K14</f>
        <v>SERV.AFETOS AS ATIVID.ESPECIFICAS DA JUSTICA</v>
      </c>
      <c r="J14" s="46" t="str">
        <f>+'[1]Access-Fev'!L14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'[1]Access-Fev'!M14</f>
        <v>9261186</v>
      </c>
      <c r="Q14" s="42">
        <f>'[1]Access-Fev'!N14</f>
        <v>0</v>
      </c>
      <c r="R14" s="44">
        <f t="shared" si="1"/>
        <v>9261186</v>
      </c>
      <c r="S14" s="42">
        <f>'[1]Access-Fev'!O14</f>
        <v>5831769.04</v>
      </c>
      <c r="T14" s="45">
        <f t="shared" si="2"/>
        <v>0.62970002330155128</v>
      </c>
      <c r="U14" s="42">
        <f>'[1]Access-Fev'!P14</f>
        <v>194595.8</v>
      </c>
      <c r="V14" s="45">
        <f t="shared" si="3"/>
        <v>2.1011974060341731E-2</v>
      </c>
      <c r="W14" s="42">
        <f>'[1]Access-Fev'!Q14</f>
        <v>64276.77</v>
      </c>
      <c r="X14" s="45">
        <f t="shared" si="4"/>
        <v>6.9404469362779235E-3</v>
      </c>
    </row>
    <row r="15" spans="1:24" ht="28.5" customHeight="1" x14ac:dyDescent="0.2">
      <c r="A15" s="46" t="str">
        <f>+'[1]Access-Fev'!A15</f>
        <v>12104</v>
      </c>
      <c r="B15" s="47" t="str">
        <f>+'[1]Access-Fev'!B15</f>
        <v>TRIBUNAL REGIONAL FEDERAL DA 3A. REGIAO</v>
      </c>
      <c r="C15" s="46" t="str">
        <f>CONCATENATE('[1]Access-Fev'!C15,".",'[1]Access-Fev'!D15)</f>
        <v>02.122</v>
      </c>
      <c r="D15" s="46" t="str">
        <f>CONCATENATE('[1]Access-Fev'!E15,".",'[1]Access-Fev'!G15)</f>
        <v>0033.20TP</v>
      </c>
      <c r="E15" s="47" t="str">
        <f>+'[1]Access-Fev'!F15</f>
        <v>PROGRAMA DE GESTAO E MANUTENCAO DO PODER JUDICIARIO</v>
      </c>
      <c r="F15" s="55" t="str">
        <f>+'[1]Access-Fev'!H15</f>
        <v>ATIVOS CIVIS DA UNIAO</v>
      </c>
      <c r="G15" s="46" t="str">
        <f>IF('[1]Access-Fev'!I15="1","F","S")</f>
        <v>F</v>
      </c>
      <c r="H15" s="46" t="str">
        <f>+'[1]Access-Fev'!J15</f>
        <v>1000</v>
      </c>
      <c r="I15" s="47" t="str">
        <f>+'[1]Access-Fev'!K15</f>
        <v>RECURSOS LIVRES DA UNIAO</v>
      </c>
      <c r="J15" s="46" t="str">
        <f>+'[1]Access-Fev'!L15</f>
        <v>1</v>
      </c>
      <c r="K15" s="42"/>
      <c r="L15" s="42"/>
      <c r="M15" s="42"/>
      <c r="N15" s="42">
        <f t="shared" si="0"/>
        <v>0</v>
      </c>
      <c r="O15" s="42">
        <v>0</v>
      </c>
      <c r="P15" s="42">
        <f>'[1]Access-Fev'!M15</f>
        <v>90694730.140000001</v>
      </c>
      <c r="Q15" s="42">
        <f>'[1]Access-Fev'!N15</f>
        <v>0</v>
      </c>
      <c r="R15" s="44">
        <f t="shared" si="1"/>
        <v>90694730.140000001</v>
      </c>
      <c r="S15" s="42">
        <f>'[1]Access-Fev'!O15</f>
        <v>90682165.489999995</v>
      </c>
      <c r="T15" s="45">
        <f t="shared" si="2"/>
        <v>0.99986146218219507</v>
      </c>
      <c r="U15" s="42">
        <f>'[1]Access-Fev'!P15</f>
        <v>90682165.489999995</v>
      </c>
      <c r="V15" s="45">
        <f t="shared" si="3"/>
        <v>0.99986146218219507</v>
      </c>
      <c r="W15" s="42">
        <f>'[1]Access-Fev'!Q15</f>
        <v>80252848.810000002</v>
      </c>
      <c r="X15" s="45">
        <f t="shared" si="4"/>
        <v>0.88486782733813207</v>
      </c>
    </row>
    <row r="16" spans="1:24" ht="28.5" customHeight="1" x14ac:dyDescent="0.2">
      <c r="A16" s="46" t="str">
        <f>+'[1]Access-Fev'!A16</f>
        <v>12104</v>
      </c>
      <c r="B16" s="47" t="str">
        <f>+'[1]Access-Fev'!B16</f>
        <v>TRIBUNAL REGIONAL FEDERAL DA 3A. REGIAO</v>
      </c>
      <c r="C16" s="46" t="str">
        <f>CONCATENATE('[1]Access-Fev'!C16,".",'[1]Access-Fev'!D16)</f>
        <v>02.122</v>
      </c>
      <c r="D16" s="46" t="str">
        <f>CONCATENATE('[1]Access-Fev'!E16,".",'[1]Access-Fev'!G16)</f>
        <v>0033.216H</v>
      </c>
      <c r="E16" s="47" t="str">
        <f>+'[1]Access-Fev'!F16</f>
        <v>PROGRAMA DE GESTAO E MANUTENCAO DO PODER JUDICIARIO</v>
      </c>
      <c r="F16" s="47" t="str">
        <f>+'[1]Access-Fev'!H16</f>
        <v>AJUDA DE CUSTO PARA MORADIA OU AUXILIO-MORADIA A AGENTES PUB</v>
      </c>
      <c r="G16" s="46" t="str">
        <f>IF('[1]Access-Fev'!I16="1","F","S")</f>
        <v>F</v>
      </c>
      <c r="H16" s="46" t="str">
        <f>+'[1]Access-Fev'!J16</f>
        <v>1000</v>
      </c>
      <c r="I16" s="47" t="str">
        <f>+'[1]Access-Fev'!K16</f>
        <v>RECURSOS LIVRES DA UNIAO</v>
      </c>
      <c r="J16" s="46" t="str">
        <f>+'[1]Access-Fev'!L16</f>
        <v>3</v>
      </c>
      <c r="K16" s="42"/>
      <c r="L16" s="42"/>
      <c r="M16" s="42"/>
      <c r="N16" s="42">
        <f t="shared" si="0"/>
        <v>0</v>
      </c>
      <c r="O16" s="42">
        <v>0</v>
      </c>
      <c r="P16" s="42">
        <f>'[1]Access-Fev'!M16</f>
        <v>85329</v>
      </c>
      <c r="Q16" s="42">
        <f>'[1]Access-Fev'!N16</f>
        <v>0</v>
      </c>
      <c r="R16" s="44">
        <f t="shared" si="1"/>
        <v>85329</v>
      </c>
      <c r="S16" s="42">
        <f>'[1]Access-Fev'!O16</f>
        <v>30000</v>
      </c>
      <c r="T16" s="45">
        <f t="shared" si="2"/>
        <v>0.35158035368983581</v>
      </c>
      <c r="U16" s="42">
        <f>'[1]Access-Fev'!P16</f>
        <v>3429.11</v>
      </c>
      <c r="V16" s="45">
        <f t="shared" si="3"/>
        <v>4.0186923554711762E-2</v>
      </c>
      <c r="W16" s="42">
        <f>'[1]Access-Fev'!Q16</f>
        <v>3429.11</v>
      </c>
      <c r="X16" s="45">
        <f t="shared" si="4"/>
        <v>4.0186923554711762E-2</v>
      </c>
    </row>
    <row r="17" spans="1:40" ht="28.5" customHeight="1" x14ac:dyDescent="0.2">
      <c r="A17" s="46" t="str">
        <f>+'[1]Access-Fev'!A17</f>
        <v>12104</v>
      </c>
      <c r="B17" s="47" t="str">
        <f>+'[1]Access-Fev'!B17</f>
        <v>TRIBUNAL REGIONAL FEDERAL DA 3A. REGIAO</v>
      </c>
      <c r="C17" s="46" t="str">
        <f>CONCATENATE('[1]Access-Fev'!C17,".",'[1]Access-Fev'!D17)</f>
        <v>02.122</v>
      </c>
      <c r="D17" s="46" t="str">
        <f>CONCATENATE('[1]Access-Fev'!E17,".",'[1]Access-Fev'!G17)</f>
        <v>0033.219Z</v>
      </c>
      <c r="E17" s="47" t="str">
        <f>+'[1]Access-Fev'!F17</f>
        <v>PROGRAMA DE GESTAO E MANUTENCAO DO PODER JUDICIARIO</v>
      </c>
      <c r="F17" s="47" t="str">
        <f>+'[1]Access-Fev'!H17</f>
        <v>CONSERVACAO E RECUPERACAO DE ATIVOS DE INFRAESTRUTURA DA UNI</v>
      </c>
      <c r="G17" s="46" t="str">
        <f>IF('[1]Access-Fev'!I17="1","F","S")</f>
        <v>F</v>
      </c>
      <c r="H17" s="46" t="str">
        <f>+'[1]Access-Fev'!J17</f>
        <v>1000</v>
      </c>
      <c r="I17" s="47" t="str">
        <f>+'[1]Access-Fev'!K17</f>
        <v>RECURSOS LIVRES DA UNIAO</v>
      </c>
      <c r="J17" s="46" t="str">
        <f>+'[1]Access-Fev'!L17</f>
        <v>4</v>
      </c>
      <c r="K17" s="42"/>
      <c r="L17" s="42"/>
      <c r="M17" s="42"/>
      <c r="N17" s="42">
        <f t="shared" si="0"/>
        <v>0</v>
      </c>
      <c r="O17" s="42">
        <v>0</v>
      </c>
      <c r="P17" s="42">
        <f>'[1]Access-Fev'!M17</f>
        <v>16687124</v>
      </c>
      <c r="Q17" s="42">
        <f>'[1]Access-Fev'!N17</f>
        <v>0</v>
      </c>
      <c r="R17" s="42">
        <f t="shared" si="1"/>
        <v>16687124</v>
      </c>
      <c r="S17" s="42">
        <f>'[1]Access-Fev'!O17</f>
        <v>0</v>
      </c>
      <c r="T17" s="45">
        <f t="shared" si="2"/>
        <v>0</v>
      </c>
      <c r="U17" s="42">
        <f>'[1]Access-Fev'!P17</f>
        <v>0</v>
      </c>
      <c r="V17" s="45">
        <f t="shared" si="3"/>
        <v>0</v>
      </c>
      <c r="W17" s="42">
        <f>'[1]Access-Fev'!Q17</f>
        <v>0</v>
      </c>
      <c r="X17" s="45">
        <f t="shared" si="4"/>
        <v>0</v>
      </c>
    </row>
    <row r="18" spans="1:40" ht="28.5" customHeight="1" x14ac:dyDescent="0.2">
      <c r="A18" s="46" t="str">
        <f>+'[1]Access-Fev'!A18</f>
        <v>12104</v>
      </c>
      <c r="B18" s="47" t="str">
        <f>+'[1]Access-Fev'!B18</f>
        <v>TRIBUNAL REGIONAL FEDERAL DA 3A. REGIAO</v>
      </c>
      <c r="C18" s="46" t="str">
        <f>CONCATENATE('[1]Access-Fev'!C18,".",'[1]Access-Fev'!D18)</f>
        <v>02.331</v>
      </c>
      <c r="D18" s="46" t="str">
        <f>CONCATENATE('[1]Access-Fev'!E18,".",'[1]Access-Fev'!G18)</f>
        <v>0033.2004</v>
      </c>
      <c r="E18" s="47" t="str">
        <f>+'[1]Access-Fev'!F18</f>
        <v>PROGRAMA DE GESTAO E MANUTENCAO DO PODER JUDICIARIO</v>
      </c>
      <c r="F18" s="47" t="str">
        <f>+'[1]Access-Fev'!H18</f>
        <v>ASSISTENCIA MEDICA E ODONTOLOGICA AOS SERVIDORES CIVIS, EMPR</v>
      </c>
      <c r="G18" s="46" t="str">
        <f>IF('[1]Access-Fev'!I18="1","F","S")</f>
        <v>F</v>
      </c>
      <c r="H18" s="46" t="str">
        <f>+'[1]Access-Fev'!J18</f>
        <v>1000</v>
      </c>
      <c r="I18" s="47" t="str">
        <f>+'[1]Access-Fev'!K18</f>
        <v>RECURSOS LIVRES DA UNIAO</v>
      </c>
      <c r="J18" s="46" t="str">
        <f>+'[1]Access-Fev'!L18</f>
        <v>4</v>
      </c>
      <c r="K18" s="42"/>
      <c r="L18" s="42"/>
      <c r="M18" s="42"/>
      <c r="N18" s="42">
        <f t="shared" si="0"/>
        <v>0</v>
      </c>
      <c r="O18" s="42">
        <v>0</v>
      </c>
      <c r="P18" s="42">
        <f>'[1]Access-Fev'!M18</f>
        <v>20000</v>
      </c>
      <c r="Q18" s="42">
        <f>'[1]Access-Fev'!N18</f>
        <v>0</v>
      </c>
      <c r="R18" s="42">
        <f t="shared" si="1"/>
        <v>20000</v>
      </c>
      <c r="S18" s="42">
        <f>'[1]Access-Fev'!O18</f>
        <v>0</v>
      </c>
      <c r="T18" s="45">
        <f t="shared" si="2"/>
        <v>0</v>
      </c>
      <c r="U18" s="42">
        <f>'[1]Access-Fev'!P18</f>
        <v>0</v>
      </c>
      <c r="V18" s="45">
        <f t="shared" si="3"/>
        <v>0</v>
      </c>
      <c r="W18" s="42">
        <f>'[1]Access-Fev'!Q18</f>
        <v>0</v>
      </c>
      <c r="X18" s="45">
        <f t="shared" si="4"/>
        <v>0</v>
      </c>
    </row>
    <row r="19" spans="1:40" ht="28.5" customHeight="1" x14ac:dyDescent="0.2">
      <c r="A19" s="46" t="str">
        <f>+'[1]Access-Fev'!A19</f>
        <v>12104</v>
      </c>
      <c r="B19" s="47" t="str">
        <f>+'[1]Access-Fev'!B19</f>
        <v>TRIBUNAL REGIONAL FEDERAL DA 3A. REGIAO</v>
      </c>
      <c r="C19" s="46" t="str">
        <f>CONCATENATE('[1]Access-Fev'!C19,".",'[1]Access-Fev'!D19)</f>
        <v>02.331</v>
      </c>
      <c r="D19" s="46" t="str">
        <f>CONCATENATE('[1]Access-Fev'!E19,".",'[1]Access-Fev'!G19)</f>
        <v>0033.2004</v>
      </c>
      <c r="E19" s="47" t="str">
        <f>+'[1]Access-Fev'!F19</f>
        <v>PROGRAMA DE GESTAO E MANUTENCAO DO PODER JUDICIARIO</v>
      </c>
      <c r="F19" s="47" t="str">
        <f>+'[1]Access-Fev'!H19</f>
        <v>ASSISTENCIA MEDICA E ODONTOLOGICA AOS SERVIDORES CIVIS, EMPR</v>
      </c>
      <c r="G19" s="46" t="str">
        <f>IF('[1]Access-Fev'!I19="1","F","S")</f>
        <v>F</v>
      </c>
      <c r="H19" s="46" t="str">
        <f>+'[1]Access-Fev'!J19</f>
        <v>1000</v>
      </c>
      <c r="I19" s="47" t="str">
        <f>+'[1]Access-Fev'!K19</f>
        <v>RECURSOS LIVRES DA UNIAO</v>
      </c>
      <c r="J19" s="46" t="str">
        <f>+'[1]Access-Fev'!L19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'[1]Access-Fev'!M19</f>
        <v>28517934</v>
      </c>
      <c r="Q19" s="42">
        <f>'[1]Access-Fev'!N19</f>
        <v>0</v>
      </c>
      <c r="R19" s="42">
        <f t="shared" si="1"/>
        <v>28517934</v>
      </c>
      <c r="S19" s="42">
        <f>'[1]Access-Fev'!O19</f>
        <v>28186934</v>
      </c>
      <c r="T19" s="45">
        <f t="shared" si="2"/>
        <v>0.98839326860073384</v>
      </c>
      <c r="U19" s="42">
        <f>'[1]Access-Fev'!P19</f>
        <v>2469509.65</v>
      </c>
      <c r="V19" s="45">
        <f t="shared" si="3"/>
        <v>8.6594970378990291E-2</v>
      </c>
      <c r="W19" s="42">
        <f>'[1]Access-Fev'!Q19</f>
        <v>262721.73</v>
      </c>
      <c r="X19" s="45">
        <f t="shared" si="4"/>
        <v>9.2125092231435841E-3</v>
      </c>
    </row>
    <row r="20" spans="1:40" ht="28.5" customHeight="1" x14ac:dyDescent="0.2">
      <c r="A20" s="46" t="str">
        <f>+'[1]Access-Fev'!A20</f>
        <v>12104</v>
      </c>
      <c r="B20" s="47" t="str">
        <f>+'[1]Access-Fev'!B20</f>
        <v>TRIBUNAL REGIONAL FEDERAL DA 3A. REGIAO</v>
      </c>
      <c r="C20" s="46" t="str">
        <f>CONCATENATE('[1]Access-Fev'!C20,".",'[1]Access-Fev'!D20)</f>
        <v>02.331</v>
      </c>
      <c r="D20" s="46" t="str">
        <f>CONCATENATE('[1]Access-Fev'!E20,".",'[1]Access-Fev'!G20)</f>
        <v>0033.212B</v>
      </c>
      <c r="E20" s="47" t="str">
        <f>+'[1]Access-Fev'!F20</f>
        <v>PROGRAMA DE GESTAO E MANUTENCAO DO PODER JUDICIARIO</v>
      </c>
      <c r="F20" s="47" t="str">
        <f>+'[1]Access-Fev'!H20</f>
        <v>BENEFICIOS OBRIGATORIOS AOS SERVIDORES CIVIS, EMPREGADOS, MI</v>
      </c>
      <c r="G20" s="46" t="str">
        <f>IF('[1]Access-Fev'!I20="1","F","S")</f>
        <v>F</v>
      </c>
      <c r="H20" s="46" t="str">
        <f>+'[1]Access-Fev'!J20</f>
        <v>1000</v>
      </c>
      <c r="I20" s="47" t="str">
        <f>+'[1]Access-Fev'!K20</f>
        <v>RECURSOS LIVRES DA UNIAO</v>
      </c>
      <c r="J20" s="46" t="str">
        <f>+'[1]Access-Fev'!L20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'[1]Access-Fev'!M20</f>
        <v>29020146.530000001</v>
      </c>
      <c r="Q20" s="42">
        <f>'[1]Access-Fev'!N20</f>
        <v>0</v>
      </c>
      <c r="R20" s="42">
        <f t="shared" si="1"/>
        <v>29020146.530000001</v>
      </c>
      <c r="S20" s="42">
        <f>'[1]Access-Fev'!O20</f>
        <v>29020146.530000001</v>
      </c>
      <c r="T20" s="45">
        <f t="shared" si="2"/>
        <v>1</v>
      </c>
      <c r="U20" s="42">
        <f>'[1]Access-Fev'!P20</f>
        <v>5756197.8099999996</v>
      </c>
      <c r="V20" s="45">
        <f t="shared" si="3"/>
        <v>0.19835178309831916</v>
      </c>
      <c r="W20" s="42">
        <f>'[1]Access-Fev'!Q20</f>
        <v>5756197.8099999996</v>
      </c>
      <c r="X20" s="45">
        <f t="shared" si="4"/>
        <v>0.19835178309831916</v>
      </c>
    </row>
    <row r="21" spans="1:40" ht="28.5" customHeight="1" x14ac:dyDescent="0.2">
      <c r="A21" s="46" t="str">
        <f>+'[1]Access-Fev'!A21</f>
        <v>12104</v>
      </c>
      <c r="B21" s="47" t="str">
        <f>+'[1]Access-Fev'!B21</f>
        <v>TRIBUNAL REGIONAL FEDERAL DA 3A. REGIAO</v>
      </c>
      <c r="C21" s="46" t="str">
        <f>CONCATENATE('[1]Access-Fev'!C21,".",'[1]Access-Fev'!D21)</f>
        <v>02.846</v>
      </c>
      <c r="D21" s="46" t="str">
        <f>CONCATENATE('[1]Access-Fev'!E21,".",'[1]Access-Fev'!G21)</f>
        <v>0033.09HB</v>
      </c>
      <c r="E21" s="47" t="str">
        <f>+'[1]Access-Fev'!F21</f>
        <v>PROGRAMA DE GESTAO E MANUTENCAO DO PODER JUDICIARIO</v>
      </c>
      <c r="F21" s="47" t="str">
        <f>+'[1]Access-Fev'!H21</f>
        <v>CONTRIBUICAO DA UNIAO, DE SUAS AUTARQUIAS E FUNDACOES PARA O</v>
      </c>
      <c r="G21" s="46" t="str">
        <f>IF('[1]Access-Fev'!I21="1","F","S")</f>
        <v>F</v>
      </c>
      <c r="H21" s="46" t="str">
        <f>+'[1]Access-Fev'!J21</f>
        <v>1000</v>
      </c>
      <c r="I21" s="47" t="str">
        <f>+'[1]Access-Fev'!K21</f>
        <v>RECURSOS LIVRES DA UNIAO</v>
      </c>
      <c r="J21" s="46" t="str">
        <f>+'[1]Access-Fev'!L21</f>
        <v>1</v>
      </c>
      <c r="K21" s="42"/>
      <c r="L21" s="42"/>
      <c r="M21" s="42"/>
      <c r="N21" s="42">
        <f t="shared" si="0"/>
        <v>0</v>
      </c>
      <c r="O21" s="42">
        <v>0</v>
      </c>
      <c r="P21" s="42">
        <f>'[1]Access-Fev'!M21</f>
        <v>13653236.720000001</v>
      </c>
      <c r="Q21" s="42">
        <f>'[1]Access-Fev'!N21</f>
        <v>0</v>
      </c>
      <c r="R21" s="42">
        <f t="shared" si="1"/>
        <v>13653236.720000001</v>
      </c>
      <c r="S21" s="42">
        <f>'[1]Access-Fev'!O21</f>
        <v>13653236.720000001</v>
      </c>
      <c r="T21" s="45">
        <f t="shared" si="2"/>
        <v>1</v>
      </c>
      <c r="U21" s="42">
        <f>'[1]Access-Fev'!P21</f>
        <v>13653236.720000001</v>
      </c>
      <c r="V21" s="45">
        <f t="shared" si="3"/>
        <v>1</v>
      </c>
      <c r="W21" s="42">
        <f>'[1]Access-Fev'!Q21</f>
        <v>13653236.720000001</v>
      </c>
      <c r="X21" s="45">
        <f t="shared" si="4"/>
        <v>1</v>
      </c>
    </row>
    <row r="22" spans="1:40" ht="28.5" customHeight="1" x14ac:dyDescent="0.2">
      <c r="A22" s="46" t="str">
        <f>+'[1]Access-Fev'!A22</f>
        <v>12104</v>
      </c>
      <c r="B22" s="47" t="str">
        <f>+'[1]Access-Fev'!B22</f>
        <v>TRIBUNAL REGIONAL FEDERAL DA 3A. REGIAO</v>
      </c>
      <c r="C22" s="46" t="str">
        <f>CONCATENATE('[1]Access-Fev'!C22,".",'[1]Access-Fev'!D22)</f>
        <v>09.272</v>
      </c>
      <c r="D22" s="46" t="str">
        <f>CONCATENATE('[1]Access-Fev'!E22,".",'[1]Access-Fev'!G22)</f>
        <v>0033.0181</v>
      </c>
      <c r="E22" s="47" t="str">
        <f>+'[1]Access-Fev'!F22</f>
        <v>PROGRAMA DE GESTAO E MANUTENCAO DO PODER JUDICIARIO</v>
      </c>
      <c r="F22" s="47" t="str">
        <f>+'[1]Access-Fev'!H22</f>
        <v>APOSENTADORIAS E PENSOES CIVIS DA UNIAO</v>
      </c>
      <c r="G22" s="46" t="str">
        <f>IF('[1]Access-Fev'!I22="1","F","S")</f>
        <v>S</v>
      </c>
      <c r="H22" s="46" t="str">
        <f>+'[1]Access-Fev'!J22</f>
        <v>1056</v>
      </c>
      <c r="I22" s="47" t="str">
        <f>+'[1]Access-Fev'!K22</f>
        <v>BENEFICIOS DO RPPS DA UNIAO</v>
      </c>
      <c r="J22" s="46" t="str">
        <f>+'[1]Access-Fev'!L22</f>
        <v>1</v>
      </c>
      <c r="K22" s="42"/>
      <c r="L22" s="42"/>
      <c r="M22" s="42"/>
      <c r="N22" s="42">
        <f t="shared" si="0"/>
        <v>0</v>
      </c>
      <c r="O22" s="42">
        <v>0</v>
      </c>
      <c r="P22" s="42">
        <f>'[1]Access-Fev'!M22</f>
        <v>36680517.090000004</v>
      </c>
      <c r="Q22" s="42">
        <f>'[1]Access-Fev'!N22</f>
        <v>0</v>
      </c>
      <c r="R22" s="42">
        <f t="shared" si="1"/>
        <v>36680517.090000004</v>
      </c>
      <c r="S22" s="42">
        <f>'[1]Access-Fev'!O22</f>
        <v>36672694.25</v>
      </c>
      <c r="T22" s="45">
        <f t="shared" si="2"/>
        <v>0.99978673037839649</v>
      </c>
      <c r="U22" s="42">
        <f>'[1]Access-Fev'!P22</f>
        <v>36672694.25</v>
      </c>
      <c r="V22" s="45">
        <f t="shared" si="3"/>
        <v>0.99978673037839649</v>
      </c>
      <c r="W22" s="42">
        <f>'[1]Access-Fev'!Q22</f>
        <v>32250937.300000001</v>
      </c>
      <c r="X22" s="45">
        <f t="shared" si="4"/>
        <v>0.87923889461177707</v>
      </c>
    </row>
    <row r="23" spans="1:40" ht="28.5" customHeight="1" x14ac:dyDescent="0.2">
      <c r="A23" s="46" t="str">
        <f>+'[1]Access-Fev'!A23</f>
        <v>12104</v>
      </c>
      <c r="B23" s="47" t="str">
        <f>+'[1]Access-Fev'!B23</f>
        <v>TRIBUNAL REGIONAL FEDERAL DA 3A. REGIAO</v>
      </c>
      <c r="C23" s="46" t="str">
        <f>CONCATENATE('[1]Access-Fev'!C23,".",'[1]Access-Fev'!D23)</f>
        <v>28.846</v>
      </c>
      <c r="D23" s="46" t="str">
        <f>CONCATENATE('[1]Access-Fev'!E23,".",'[1]Access-Fev'!G23)</f>
        <v>0909.00S6</v>
      </c>
      <c r="E23" s="47" t="str">
        <f>+'[1]Access-Fev'!F23</f>
        <v>OPERACOES ESPECIAIS: OUTROS ENCARGOS ESPECIAIS</v>
      </c>
      <c r="F23" s="47" t="str">
        <f>+'[1]Access-Fev'!H23</f>
        <v>BENEFICIO ESPECIAL - LEI N. 12.618, DE 2012</v>
      </c>
      <c r="G23" s="46" t="str">
        <f>IF('[1]Access-Fev'!I23="1","F","S")</f>
        <v>F</v>
      </c>
      <c r="H23" s="46" t="str">
        <f>+'[1]Access-Fev'!J23</f>
        <v>1000</v>
      </c>
      <c r="I23" s="47" t="str">
        <f>+'[1]Access-Fev'!K23</f>
        <v>RECURSOS LIVRES DA UNIAO</v>
      </c>
      <c r="J23" s="46" t="str">
        <f>+'[1]Access-Fev'!L23</f>
        <v>1</v>
      </c>
      <c r="K23" s="42"/>
      <c r="L23" s="42"/>
      <c r="M23" s="42"/>
      <c r="N23" s="42">
        <f t="shared" si="0"/>
        <v>0</v>
      </c>
      <c r="O23" s="42">
        <v>0</v>
      </c>
      <c r="P23" s="42">
        <f>'[1]Access-Fev'!M23</f>
        <v>66448.820000000007</v>
      </c>
      <c r="Q23" s="42">
        <f>'[1]Access-Fev'!N23</f>
        <v>0</v>
      </c>
      <c r="R23" s="42">
        <f t="shared" si="1"/>
        <v>66448.820000000007</v>
      </c>
      <c r="S23" s="42">
        <f>'[1]Access-Fev'!O23</f>
        <v>66448.820000000007</v>
      </c>
      <c r="T23" s="45">
        <f t="shared" si="2"/>
        <v>1</v>
      </c>
      <c r="U23" s="42">
        <f>'[1]Access-Fev'!P23</f>
        <v>66448.820000000007</v>
      </c>
      <c r="V23" s="45">
        <f t="shared" si="3"/>
        <v>1</v>
      </c>
      <c r="W23" s="42">
        <f>'[1]Access-Fev'!Q23</f>
        <v>66448.820000000007</v>
      </c>
      <c r="X23" s="45">
        <f t="shared" si="4"/>
        <v>1</v>
      </c>
    </row>
    <row r="24" spans="1:40" ht="28.5" customHeight="1" thickBot="1" x14ac:dyDescent="0.25">
      <c r="A24" s="46" t="str">
        <f>+'[1]Access-Fev'!A24</f>
        <v>12104</v>
      </c>
      <c r="B24" s="47" t="str">
        <f>+'[1]Access-Fev'!B24</f>
        <v>TRIBUNAL REGIONAL FEDERAL DA 3A. REGIAO</v>
      </c>
      <c r="C24" s="46" t="str">
        <f>CONCATENATE('[1]Access-Fev'!C24,".",'[1]Access-Fev'!D24)</f>
        <v>28.846</v>
      </c>
      <c r="D24" s="46" t="str">
        <f>CONCATENATE('[1]Access-Fev'!E24,".",'[1]Access-Fev'!G24)</f>
        <v>0909.0536</v>
      </c>
      <c r="E24" s="47" t="str">
        <f>+'[1]Access-Fev'!F24</f>
        <v>OPERACOES ESPECIAIS: OUTROS ENCARGOS ESPECIAIS</v>
      </c>
      <c r="F24" s="47" t="str">
        <f>+'[1]Access-Fev'!H24</f>
        <v>BENEFICIOS DE LEGISLACAO ESPECIAL</v>
      </c>
      <c r="G24" s="46" t="str">
        <f>IF('[1]Access-Fev'!I24="1","F","S")</f>
        <v>S</v>
      </c>
      <c r="H24" s="46" t="str">
        <f>+'[1]Access-Fev'!J24</f>
        <v>1000</v>
      </c>
      <c r="I24" s="47" t="str">
        <f>+'[1]Access-Fev'!K24</f>
        <v>RECURSOS LIVRES DA UNIAO</v>
      </c>
      <c r="J24" s="46" t="str">
        <f>+'[1]Access-Fev'!L24</f>
        <v>3</v>
      </c>
      <c r="K24" s="42"/>
      <c r="L24" s="42"/>
      <c r="M24" s="42"/>
      <c r="N24" s="42">
        <f t="shared" si="0"/>
        <v>0</v>
      </c>
      <c r="O24" s="42">
        <v>0</v>
      </c>
      <c r="P24" s="42">
        <f>'[1]Access-Fev'!M24</f>
        <v>30000</v>
      </c>
      <c r="Q24" s="42">
        <f>'[1]Access-Fev'!N24</f>
        <v>0</v>
      </c>
      <c r="R24" s="42">
        <f t="shared" si="1"/>
        <v>30000</v>
      </c>
      <c r="S24" s="42">
        <f>'[1]Access-Fev'!O24</f>
        <v>30000</v>
      </c>
      <c r="T24" s="45">
        <f t="shared" si="2"/>
        <v>1</v>
      </c>
      <c r="U24" s="42">
        <f>'[1]Access-Fev'!P24</f>
        <v>4509.8900000000003</v>
      </c>
      <c r="V24" s="45">
        <f t="shared" si="3"/>
        <v>0.15032966666666667</v>
      </c>
      <c r="W24" s="42">
        <f>'[1]Access-Fev'!Q24</f>
        <v>4509.8900000000003</v>
      </c>
      <c r="X24" s="45">
        <f t="shared" si="4"/>
        <v>0.15032966666666667</v>
      </c>
    </row>
    <row r="25" spans="1:40" ht="28.5" customHeight="1" thickBot="1" x14ac:dyDescent="0.25">
      <c r="A25" s="56" t="s">
        <v>48</v>
      </c>
      <c r="B25" s="57"/>
      <c r="C25" s="57"/>
      <c r="D25" s="57"/>
      <c r="E25" s="57"/>
      <c r="F25" s="57"/>
      <c r="G25" s="57"/>
      <c r="H25" s="57"/>
      <c r="I25" s="57"/>
      <c r="J25" s="58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f>SUM(P10:P24)</f>
        <v>288549318.51000005</v>
      </c>
      <c r="Q25" s="59">
        <f>SUM(Q10:Q24)</f>
        <v>6800</v>
      </c>
      <c r="R25" s="59">
        <f>SUM(R10:R24)</f>
        <v>288556118.51000005</v>
      </c>
      <c r="S25" s="59">
        <f>SUM(S10:S24)</f>
        <v>238754426.38</v>
      </c>
      <c r="T25" s="60">
        <f t="shared" si="2"/>
        <v>0.82741072209053101</v>
      </c>
      <c r="U25" s="59">
        <f>SUM(U10:U24)</f>
        <v>152844694.84999996</v>
      </c>
      <c r="V25" s="60">
        <f t="shared" si="3"/>
        <v>0.52968793605637254</v>
      </c>
      <c r="W25" s="59">
        <f>SUM(W10:W24)</f>
        <v>134621471.06999999</v>
      </c>
      <c r="X25" s="60">
        <f t="shared" si="4"/>
        <v>0.46653480011145432</v>
      </c>
    </row>
    <row r="26" spans="1:40" ht="12.75" x14ac:dyDescent="0.2">
      <c r="A26" s="61" t="s">
        <v>49</v>
      </c>
      <c r="B26" s="61"/>
      <c r="C26" s="61"/>
      <c r="D26" s="61"/>
      <c r="E26" s="61"/>
      <c r="F26" s="61"/>
      <c r="G26" s="61"/>
      <c r="H26" s="62"/>
      <c r="I26" s="62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3"/>
      <c r="V26" s="61"/>
      <c r="W26" s="63"/>
      <c r="X26" s="61"/>
    </row>
    <row r="27" spans="1:40" ht="12.75" x14ac:dyDescent="0.2">
      <c r="A27" s="61" t="s">
        <v>50</v>
      </c>
      <c r="B27" s="64"/>
      <c r="C27" s="61"/>
      <c r="D27" s="61"/>
      <c r="E27" s="61"/>
      <c r="F27" s="61"/>
      <c r="G27" s="61"/>
      <c r="H27" s="62"/>
      <c r="I27" s="62"/>
      <c r="J27" s="6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3"/>
      <c r="V27" s="61"/>
      <c r="W27" s="63"/>
      <c r="X27" s="61"/>
    </row>
    <row r="28" spans="1:40" ht="12.75" x14ac:dyDescent="0.2">
      <c r="A28" s="61"/>
      <c r="B28" s="64"/>
      <c r="C28" s="61"/>
      <c r="D28" s="61"/>
      <c r="E28" s="61"/>
      <c r="F28" s="61"/>
      <c r="G28" s="61"/>
      <c r="H28" s="62"/>
      <c r="I28" s="62"/>
      <c r="J28" s="62"/>
      <c r="K28" s="61"/>
      <c r="L28" s="61"/>
      <c r="M28" s="61"/>
      <c r="N28" s="65"/>
      <c r="O28" s="61"/>
      <c r="P28" s="61"/>
      <c r="Q28" s="61"/>
      <c r="R28" s="61"/>
      <c r="S28" s="61"/>
      <c r="T28" s="61"/>
      <c r="U28" s="63"/>
      <c r="V28" s="61"/>
      <c r="W28" s="63"/>
      <c r="X28" s="61"/>
    </row>
    <row r="29" spans="1:40" s="72" customFormat="1" ht="12.75" x14ac:dyDescent="0.2">
      <c r="A29" s="2"/>
      <c r="B29" s="66"/>
      <c r="C29" s="2"/>
      <c r="D29" s="2"/>
      <c r="E29" s="2"/>
      <c r="F29" s="2"/>
      <c r="G29" s="2"/>
      <c r="H29" s="3"/>
      <c r="I29" s="3"/>
      <c r="J29" s="3"/>
      <c r="K29" s="2"/>
      <c r="L29" s="2"/>
      <c r="M29" s="67"/>
      <c r="N29" s="68"/>
      <c r="O29" s="67"/>
      <c r="P29" s="69"/>
      <c r="Q29" s="70"/>
      <c r="R29" s="70"/>
      <c r="S29" s="70"/>
      <c r="T29" s="70"/>
      <c r="U29" s="71"/>
      <c r="V29" s="70"/>
      <c r="W29" s="71"/>
      <c r="X29" s="2"/>
    </row>
    <row r="30" spans="1:40" s="72" customFormat="1" ht="15.95" customHeight="1" x14ac:dyDescent="0.2">
      <c r="A30" s="73"/>
      <c r="B30" s="73"/>
      <c r="C30" s="73"/>
      <c r="D30" s="73"/>
      <c r="E30" s="73"/>
      <c r="F30" s="73"/>
      <c r="G30" s="74"/>
      <c r="H30" s="74"/>
      <c r="I30" s="74"/>
      <c r="J30" s="74"/>
      <c r="K30" s="74"/>
      <c r="L30" s="75"/>
      <c r="M30" s="76"/>
      <c r="N30" s="77"/>
      <c r="O30" s="78"/>
      <c r="P30" s="81"/>
      <c r="Q30" s="78"/>
      <c r="R30" s="78"/>
      <c r="S30" s="78"/>
      <c r="T30" s="78"/>
      <c r="U30" s="78"/>
      <c r="V30" s="78"/>
      <c r="W30" s="78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80"/>
      <c r="AK30" s="80"/>
      <c r="AL30" s="80"/>
      <c r="AM30" s="80"/>
      <c r="AN30" s="80"/>
    </row>
    <row r="31" spans="1:40" s="72" customFormat="1" ht="15.95" customHeight="1" x14ac:dyDescent="0.2">
      <c r="N31" s="82"/>
      <c r="O31" s="74"/>
      <c r="P31" s="83"/>
      <c r="Q31" s="74"/>
      <c r="R31" s="84"/>
      <c r="S31" s="74"/>
      <c r="T31" s="84"/>
      <c r="U31" s="85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86"/>
      <c r="AK31" s="86"/>
      <c r="AL31" s="86"/>
      <c r="AM31" s="86"/>
      <c r="AN31" s="86"/>
    </row>
    <row r="32" spans="1:40" ht="15.75" customHeight="1" x14ac:dyDescent="0.2"/>
    <row r="33" spans="13:27" ht="15.75" customHeight="1" x14ac:dyDescent="0.2">
      <c r="M33" s="90"/>
      <c r="N33" s="91"/>
      <c r="O33" s="91"/>
      <c r="P33" s="91"/>
      <c r="Q33" s="91"/>
      <c r="S33" s="91"/>
      <c r="T33" s="91"/>
      <c r="U33" s="91"/>
      <c r="V33" s="91"/>
      <c r="W33" s="91"/>
      <c r="X33"/>
      <c r="Y33"/>
      <c r="Z33"/>
    </row>
    <row r="34" spans="13:27" ht="15.75" customHeight="1" x14ac:dyDescent="0.2">
      <c r="M34" s="92"/>
      <c r="N34" s="92"/>
      <c r="O34" s="92"/>
      <c r="P34" s="92"/>
      <c r="Q34" s="92"/>
      <c r="R34" s="92"/>
      <c r="S34" s="93"/>
      <c r="T34" s="93"/>
      <c r="U34" s="93"/>
      <c r="V34" s="94"/>
      <c r="W34" s="95"/>
      <c r="X34" s="94"/>
      <c r="Y34" s="94"/>
      <c r="Z34" s="94"/>
      <c r="AA34" s="94"/>
    </row>
    <row r="35" spans="13:27" ht="15.75" customHeight="1" x14ac:dyDescent="0.2">
      <c r="M35" s="92"/>
      <c r="N35" s="92"/>
      <c r="O35" s="92"/>
      <c r="P35" s="92"/>
      <c r="Q35" s="92"/>
      <c r="R35" s="92"/>
      <c r="S35" s="93"/>
      <c r="T35" s="93"/>
      <c r="U35" s="93"/>
      <c r="V35" s="94"/>
      <c r="W35" s="95"/>
      <c r="X35" s="94"/>
      <c r="Y35" s="94"/>
      <c r="Z35" s="94"/>
      <c r="AA35" s="94"/>
    </row>
    <row r="36" spans="13:27" ht="15.75" customHeight="1" x14ac:dyDescent="0.2">
      <c r="M36" s="92"/>
      <c r="N36" s="92"/>
      <c r="O36" s="92"/>
      <c r="P36" s="92"/>
      <c r="Q36" s="92"/>
      <c r="R36" s="92"/>
      <c r="S36" s="93"/>
      <c r="T36" s="93"/>
      <c r="U36" s="93"/>
      <c r="V36" s="94"/>
      <c r="W36" s="95"/>
      <c r="X36" s="94"/>
      <c r="Y36" s="94"/>
      <c r="Z36" s="94"/>
      <c r="AA36" s="94"/>
    </row>
    <row r="37" spans="13:27" ht="15.75" customHeight="1" x14ac:dyDescent="0.2">
      <c r="M37" s="92"/>
      <c r="N37" s="92"/>
      <c r="O37" s="92"/>
      <c r="P37" s="92"/>
      <c r="Q37" s="92"/>
      <c r="R37" s="92"/>
      <c r="S37" s="93"/>
      <c r="T37" s="93"/>
      <c r="U37" s="93"/>
      <c r="V37" s="94"/>
      <c r="W37" s="95"/>
      <c r="X37" s="94"/>
      <c r="Y37" s="94"/>
      <c r="Z37" s="94"/>
      <c r="AA37" s="94"/>
    </row>
    <row r="38" spans="13:27" ht="15.75" customHeight="1" x14ac:dyDescent="0.2">
      <c r="M38" s="92"/>
      <c r="N38" s="92"/>
      <c r="O38" s="92"/>
      <c r="P38" s="92"/>
      <c r="Q38" s="92"/>
      <c r="R38" s="92"/>
      <c r="S38" s="96"/>
      <c r="T38" s="92"/>
      <c r="U38" s="96"/>
      <c r="V38" s="94"/>
      <c r="W38" s="97"/>
      <c r="X38" s="94"/>
      <c r="Y38" s="94"/>
      <c r="Z38" s="94"/>
      <c r="AA38" s="94"/>
    </row>
    <row r="39" spans="13:27" ht="15.75" customHeight="1" x14ac:dyDescent="0.2">
      <c r="M39" s="98"/>
      <c r="N39" s="98"/>
      <c r="O39" s="98"/>
      <c r="P39" s="99"/>
      <c r="Q39" s="98"/>
      <c r="R39" s="99"/>
      <c r="S39" s="98"/>
      <c r="T39" s="99"/>
      <c r="U39" s="100"/>
      <c r="V39" s="94"/>
      <c r="W39" s="94"/>
      <c r="X39" s="94"/>
      <c r="Y39" s="94"/>
      <c r="Z39" s="94"/>
      <c r="AA39" s="94"/>
    </row>
    <row r="40" spans="13:27" ht="25.5" customHeight="1" x14ac:dyDescent="0.2">
      <c r="AA40" s="101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2024-03-20T16:01:58Z</dcterms:created>
  <dcterms:modified xsi:type="dcterms:W3CDTF">2024-03-20T16:02:50Z</dcterms:modified>
</cp:coreProperties>
</file>