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I\090029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5" i="1" s="1"/>
  <c r="P10" i="1"/>
  <c r="P2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7" i="1" l="1"/>
  <c r="T17" i="1"/>
  <c r="X17" i="1"/>
  <c r="V23" i="1"/>
  <c r="T23" i="1"/>
  <c r="X23" i="1"/>
  <c r="V20" i="1"/>
  <c r="T20" i="1"/>
  <c r="X20" i="1"/>
  <c r="X18" i="1"/>
  <c r="V18" i="1"/>
  <c r="T18" i="1"/>
  <c r="X21" i="1"/>
  <c r="V21" i="1"/>
  <c r="T21" i="1"/>
  <c r="X24" i="1"/>
  <c r="V24" i="1"/>
  <c r="T24" i="1"/>
  <c r="V14" i="1"/>
  <c r="T14" i="1"/>
  <c r="X14" i="1"/>
  <c r="X13" i="1"/>
  <c r="V13" i="1"/>
  <c r="T13" i="1"/>
  <c r="X16" i="1"/>
  <c r="V16" i="1"/>
  <c r="T16" i="1"/>
  <c r="X19" i="1"/>
  <c r="V19" i="1"/>
  <c r="T19" i="1"/>
  <c r="X22" i="1"/>
  <c r="V22" i="1"/>
  <c r="T22" i="1"/>
  <c r="X15" i="1"/>
  <c r="V15" i="1"/>
  <c r="T15" i="1"/>
  <c r="R25" i="1"/>
  <c r="X10" i="1"/>
  <c r="V10" i="1"/>
  <c r="T10" i="1"/>
  <c r="V11" i="1"/>
  <c r="T11" i="1"/>
  <c r="X11" i="1"/>
  <c r="X12" i="1"/>
  <c r="V12" i="1"/>
  <c r="T12" i="1"/>
  <c r="S25" i="1"/>
  <c r="U25" i="1"/>
  <c r="W25" i="1"/>
  <c r="X25" i="1" l="1"/>
  <c r="V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<sst xmlns="http://schemas.openxmlformats.org/spreadsheetml/2006/main" count="55" uniqueCount="51">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</sst>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shrinkToFit="1"/>
    </xf>
    <xf numFmtId="0" fontId="7" fillId="0" borderId="0" xfId="0" applyFont="1" applyFill="1"/>
    <xf numFmtId="0" fontId="2" fillId="0" borderId="0" xfId="0" applyFont="1" applyFill="1" applyBorder="1"/>
    <xf numFmtId="4" fontId="7" fillId="0" borderId="0" xfId="0" quotePrefix="1" applyNumberFormat="1" applyFont="1" applyFill="1" applyAlignment="1">
      <alignment horizontal="right" vertical="center"/>
    </xf>
    <xf numFmtId="167" fontId="2" fillId="0" borderId="0" xfId="0" applyNumberFormat="1" applyFont="1" applyBorder="1" applyAlignment="1"/>
    <xf numFmtId="4" fontId="8" fillId="0" borderId="0" xfId="1" applyNumberFormat="1" applyFont="1" applyFill="1" applyBorder="1" applyAlignment="1">
      <alignment vertical="center"/>
    </xf>
    <xf numFmtId="167" fontId="9" fillId="0" borderId="0" xfId="0" applyNumberFormat="1" applyFont="1" applyFill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11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0" fontId="7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 shrinkToFit="1"/>
    </xf>
    <xf numFmtId="4" fontId="7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7" fillId="0" borderId="0" xfId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4" fontId="7" fillId="0" borderId="0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 shrinkToFit="1"/>
    </xf>
    <xf numFmtId="4" fontId="8" fillId="0" borderId="0" xfId="0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10" fontId="2" fillId="0" borderId="0" xfId="0" applyNumberFormat="1" applyFont="1" applyFill="1" applyBorder="1"/>
    <xf numFmtId="168" fontId="2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0" fontId="10" fillId="0" borderId="0" xfId="0" applyFont="1" applyBorder="1"/>
    <xf numFmtId="0" fontId="0" fillId="0" borderId="0" xfId="0" applyBorder="1"/>
    <xf numFmtId="167" fontId="5" fillId="0" borderId="0" xfId="0" applyNumberFormat="1" applyFont="1" applyBorder="1" applyAlignment="1"/>
    <xf numFmtId="4" fontId="5" fillId="0" borderId="0" xfId="1" applyNumberFormat="1" applyFont="1" applyFill="1" applyBorder="1"/>
    <xf numFmtId="4" fontId="5" fillId="0" borderId="0" xfId="1" applyNumberFormat="1" applyFont="1" applyBorder="1" applyAlignment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Fev"/>
      <sheetName val="Access-Mar"/>
      <sheetName val="Access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34000</v>
          </cell>
          <cell r="P10">
            <v>27200</v>
          </cell>
          <cell r="Q10">
            <v>27200</v>
          </cell>
          <cell r="R10">
            <v>25330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15000</v>
          </cell>
          <cell r="P11">
            <v>15000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16039114</v>
          </cell>
          <cell r="P12">
            <v>10031755.199999999</v>
          </cell>
          <cell r="Q12">
            <v>2803994</v>
          </cell>
          <cell r="R12">
            <v>2641718.5099999998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62183499.18</v>
          </cell>
          <cell r="N13">
            <v>679059</v>
          </cell>
          <cell r="P13">
            <v>46440791.310000002</v>
          </cell>
          <cell r="Q13">
            <v>17458758.350000001</v>
          </cell>
          <cell r="R13">
            <v>14322992.140000001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9261186</v>
          </cell>
          <cell r="P14">
            <v>9123951.1699999999</v>
          </cell>
          <cell r="Q14">
            <v>4054937.7</v>
          </cell>
          <cell r="R14">
            <v>3143435.68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246584348.03</v>
          </cell>
          <cell r="P15">
            <v>246574821.88</v>
          </cell>
          <cell r="Q15">
            <v>246574821.88</v>
          </cell>
          <cell r="R15">
            <v>235411281.59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85329</v>
          </cell>
          <cell r="P16">
            <v>85329</v>
          </cell>
          <cell r="Q16">
            <v>37949.25</v>
          </cell>
          <cell r="R16">
            <v>37949.25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16687124</v>
          </cell>
          <cell r="P17">
            <v>419646.26</v>
          </cell>
          <cell r="Q17">
            <v>12712.6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38347907</v>
          </cell>
          <cell r="P19">
            <v>36534083.460000001</v>
          </cell>
          <cell r="Q19">
            <v>16170417.970000001</v>
          </cell>
          <cell r="R19">
            <v>12909670.33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29167054.399999999</v>
          </cell>
          <cell r="P20">
            <v>29167054.399999999</v>
          </cell>
          <cell r="Q20">
            <v>17176549.059999999</v>
          </cell>
          <cell r="R20">
            <v>17176549.059999999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41872372.32</v>
          </cell>
          <cell r="P21">
            <v>41872372.32</v>
          </cell>
          <cell r="Q21">
            <v>41872372.32</v>
          </cell>
          <cell r="R21">
            <v>41872372.32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96889142.299999997</v>
          </cell>
          <cell r="P22">
            <v>96871036.430000007</v>
          </cell>
          <cell r="Q22">
            <v>96871036.430000007</v>
          </cell>
          <cell r="R22">
            <v>92092868.290000007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199346.46</v>
          </cell>
          <cell r="P23">
            <v>199346.46</v>
          </cell>
          <cell r="Q23">
            <v>199346.46</v>
          </cell>
          <cell r="R23">
            <v>199346.46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DE LEGISLACAO ESPECIAL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30000</v>
          </cell>
          <cell r="P24">
            <v>30000</v>
          </cell>
          <cell r="Q24">
            <v>13245.09</v>
          </cell>
          <cell r="R24">
            <v>13245.09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85" customWidth="1"/>
    <col min="2" max="2" width="35.7109375" style="85" customWidth="1"/>
    <col min="3" max="4" width="15.7109375" style="85" customWidth="1"/>
    <col min="5" max="6" width="55.7109375" style="85" customWidth="1"/>
    <col min="7" max="8" width="8.7109375" style="86" customWidth="1"/>
    <col min="9" max="9" width="35.7109375" style="86" customWidth="1"/>
    <col min="10" max="10" width="8.7109375" style="86" customWidth="1"/>
    <col min="11" max="15" width="16.7109375" style="86" customWidth="1"/>
    <col min="16" max="16" width="16.7109375" style="88" customWidth="1"/>
    <col min="17" max="17" width="16.7109375" style="86" customWidth="1"/>
    <col min="18" max="18" width="16.7109375" style="88" customWidth="1"/>
    <col min="19" max="19" width="16.7109375" style="86" customWidth="1"/>
    <col min="20" max="20" width="8.7109375" style="88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45444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+'[1]Access-Jun'!A10</f>
        <v>11101</v>
      </c>
      <c r="B10" s="39" t="str">
        <f>+'[1]Access-Jun'!B10</f>
        <v>SUPERIOR TRIBUNAL DE JUSTICA</v>
      </c>
      <c r="C10" s="38" t="str">
        <f>CONCATENATE('[1]Access-Jun'!C10,".",'[1]Access-Jun'!D10)</f>
        <v>02.128</v>
      </c>
      <c r="D10" s="38" t="str">
        <f>CONCATENATE('[1]Access-Jun'!E10,".",'[1]Access-Jun'!G10)</f>
        <v>0033.20G2</v>
      </c>
      <c r="E10" s="39" t="str">
        <f>+'[1]Access-Jun'!F10</f>
        <v>PROGRAMA DE GESTAO E MANUTENCAO DO PODER JUDICIARIO</v>
      </c>
      <c r="F10" s="40" t="str">
        <f>+'[1]Access-Jun'!H10</f>
        <v>FORMACAO E APERFEICOAMENTO DE MAGISTRADOS</v>
      </c>
      <c r="G10" s="38" t="str">
        <f>IF('[1]Access-Jun'!I10="1","F","S")</f>
        <v>F</v>
      </c>
      <c r="H10" s="38" t="str">
        <f>+'[1]Access-Jun'!J10</f>
        <v>1000</v>
      </c>
      <c r="I10" s="41" t="str">
        <f>+'[1]Access-Jun'!K10</f>
        <v>RECURSOS LIVRES DA UNIAO</v>
      </c>
      <c r="J10" s="38" t="str">
        <f>+'[1]Access-Jun'!L10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'[1]Access-Jun'!M10-'[1]Access-Jun'!N10</f>
        <v>0</v>
      </c>
      <c r="Q10" s="43">
        <f>'[1]Access-Jun'!O10</f>
        <v>34000</v>
      </c>
      <c r="R10" s="44">
        <f>N10-O10+P10+Q10</f>
        <v>34000</v>
      </c>
      <c r="S10" s="42">
        <f>'[1]Access-Jun'!P10</f>
        <v>27200</v>
      </c>
      <c r="T10" s="45">
        <f>IF(R10&gt;0,S10/R10,0)</f>
        <v>0.8</v>
      </c>
      <c r="U10" s="42">
        <f>'[1]Access-Jun'!Q10</f>
        <v>27200</v>
      </c>
      <c r="V10" s="45">
        <f>IF(R10&gt;0,U10/R10,0)</f>
        <v>0.8</v>
      </c>
      <c r="W10" s="42">
        <f>'[1]Access-Jun'!R10</f>
        <v>25330</v>
      </c>
      <c r="X10" s="45">
        <f>IF(R10&gt;0,W10/R10,0)</f>
        <v>0.745</v>
      </c>
    </row>
    <row r="11" spans="1:24" ht="28.5" customHeight="1" x14ac:dyDescent="0.2">
      <c r="A11" s="46" t="str">
        <f>+'[1]Access-Jun'!A11</f>
        <v>12104</v>
      </c>
      <c r="B11" s="47" t="str">
        <f>+'[1]Access-Jun'!B11</f>
        <v>TRIBUNAL REGIONAL FEDERAL DA 3A. REGIAO</v>
      </c>
      <c r="C11" s="46" t="str">
        <f>CONCATENATE('[1]Access-Jun'!C11,".",'[1]Access-Jun'!D11)</f>
        <v>02.061</v>
      </c>
      <c r="D11" s="46" t="str">
        <f>CONCATENATE('[1]Access-Jun'!E11,".",'[1]Access-Jun'!G11)</f>
        <v>0033.4224</v>
      </c>
      <c r="E11" s="47" t="str">
        <f>+'[1]Access-Jun'!F11</f>
        <v>PROGRAMA DE GESTAO E MANUTENCAO DO PODER JUDICIARIO</v>
      </c>
      <c r="F11" s="48" t="str">
        <f>+'[1]Access-Jun'!H11</f>
        <v>ASSISTENCIA JURIDICA A PESSOAS CARENTES</v>
      </c>
      <c r="G11" s="46" t="str">
        <f>IF('[1]Access-Jun'!I11="1","F","S")</f>
        <v>F</v>
      </c>
      <c r="H11" s="46" t="str">
        <f>+'[1]Access-Jun'!J11</f>
        <v>1000</v>
      </c>
      <c r="I11" s="49" t="str">
        <f>+'[1]Access-Jun'!K11</f>
        <v>RECURSOS LIVRES DA UNIAO</v>
      </c>
      <c r="J11" s="46" t="str">
        <f>+'[1]Access-Jun'!L11</f>
        <v>3</v>
      </c>
      <c r="K11" s="42"/>
      <c r="L11" s="42"/>
      <c r="M11" s="42"/>
      <c r="N11" s="42">
        <f t="shared" ref="N11:N24" si="0">+K11+L11-M11</f>
        <v>0</v>
      </c>
      <c r="O11" s="42">
        <v>0</v>
      </c>
      <c r="P11" s="42">
        <f>'[1]Access-Jun'!M11-'[1]Access-Jun'!N11</f>
        <v>15000</v>
      </c>
      <c r="Q11" s="42">
        <f>'[1]Access-Jun'!O11</f>
        <v>0</v>
      </c>
      <c r="R11" s="44">
        <f t="shared" ref="R11:R24" si="1">N11-O11+P11+Q11</f>
        <v>15000</v>
      </c>
      <c r="S11" s="42">
        <f>'[1]Access-Jun'!P11</f>
        <v>15000</v>
      </c>
      <c r="T11" s="45">
        <f t="shared" ref="T11:T25" si="2">IF(R11&gt;0,S11/R11,0)</f>
        <v>1</v>
      </c>
      <c r="U11" s="42">
        <f>'[1]Access-Jun'!Q11</f>
        <v>0</v>
      </c>
      <c r="V11" s="45">
        <f t="shared" ref="V11:V25" si="3">IF(R11&gt;0,U11/R11,0)</f>
        <v>0</v>
      </c>
      <c r="W11" s="42">
        <f>'[1]Access-Jun'!R11</f>
        <v>0</v>
      </c>
      <c r="X11" s="45">
        <f t="shared" ref="X11:X25" si="4">IF(R11&gt;0,W11/R11,0)</f>
        <v>0</v>
      </c>
    </row>
    <row r="12" spans="1:24" ht="28.5" customHeight="1" x14ac:dyDescent="0.2">
      <c r="A12" s="46" t="str">
        <f>+'[1]Access-Jun'!A12</f>
        <v>12104</v>
      </c>
      <c r="B12" s="47" t="str">
        <f>+'[1]Access-Jun'!B12</f>
        <v>TRIBUNAL REGIONAL FEDERAL DA 3A. REGIAO</v>
      </c>
      <c r="C12" s="46" t="str">
        <f>CONCATENATE('[1]Access-Jun'!C12,".",'[1]Access-Jun'!D12)</f>
        <v>02.061</v>
      </c>
      <c r="D12" s="46" t="str">
        <f>CONCATENATE('[1]Access-Jun'!E12,".",'[1]Access-Jun'!G12)</f>
        <v>0033.4257</v>
      </c>
      <c r="E12" s="47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6" t="str">
        <f>IF('[1]Access-Jun'!I12="1","F","S")</f>
        <v>F</v>
      </c>
      <c r="H12" s="46" t="str">
        <f>+'[1]Access-Jun'!J12</f>
        <v>1000</v>
      </c>
      <c r="I12" s="49" t="str">
        <f>+'[1]Access-Jun'!K12</f>
        <v>RECURSOS LIVRES DA UNIAO</v>
      </c>
      <c r="J12" s="46" t="str">
        <f>+'[1]Access-Jun'!L12</f>
        <v>4</v>
      </c>
      <c r="K12" s="42"/>
      <c r="L12" s="42"/>
      <c r="M12" s="42"/>
      <c r="N12" s="42">
        <f t="shared" si="0"/>
        <v>0</v>
      </c>
      <c r="O12" s="42">
        <v>0</v>
      </c>
      <c r="P12" s="42">
        <f>'[1]Access-Jun'!M12-'[1]Access-Jun'!N12</f>
        <v>16039114</v>
      </c>
      <c r="Q12" s="42">
        <f>'[1]Access-Jun'!O12</f>
        <v>0</v>
      </c>
      <c r="R12" s="44">
        <f t="shared" si="1"/>
        <v>16039114</v>
      </c>
      <c r="S12" s="42">
        <f>'[1]Access-Jun'!P12</f>
        <v>10031755.199999999</v>
      </c>
      <c r="T12" s="45">
        <f t="shared" si="2"/>
        <v>0.62545569537070433</v>
      </c>
      <c r="U12" s="42">
        <f>'[1]Access-Jun'!Q12</f>
        <v>2803994</v>
      </c>
      <c r="V12" s="45">
        <f t="shared" si="3"/>
        <v>0.17482225015671066</v>
      </c>
      <c r="W12" s="42">
        <f>'[1]Access-Jun'!R12</f>
        <v>2641718.5099999998</v>
      </c>
      <c r="X12" s="45">
        <f t="shared" si="4"/>
        <v>0.16470476548766969</v>
      </c>
    </row>
    <row r="13" spans="1:24" ht="28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2" t="str">
        <f>CONCATENATE('[1]Access-Jun'!C13,".",'[1]Access-Jun'!D13)</f>
        <v>02.061</v>
      </c>
      <c r="D13" s="52" t="str">
        <f>CONCATENATE('[1]Access-Jun'!E13,".",'[1]Access-Jun'!G13)</f>
        <v>0033.4257</v>
      </c>
      <c r="E13" s="51" t="str">
        <f>+'[1]Access-Jun'!F13</f>
        <v>PROGRAMA DE GESTAO E MANUTENCAO DO PODER JUDICIARIO</v>
      </c>
      <c r="F13" s="53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1000</v>
      </c>
      <c r="I13" s="54" t="str">
        <f>+'[1]Access-Jun'!K13</f>
        <v>RECURSOS LIVRES DA UNIAO</v>
      </c>
      <c r="J13" s="50" t="str">
        <f>+'[1]Access-Jun'!L13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'[1]Access-Jun'!M13-'[1]Access-Jun'!N13</f>
        <v>61504440.18</v>
      </c>
      <c r="Q13" s="42">
        <f>'[1]Access-Jun'!O13</f>
        <v>0</v>
      </c>
      <c r="R13" s="44">
        <f t="shared" si="1"/>
        <v>61504440.18</v>
      </c>
      <c r="S13" s="42">
        <f>'[1]Access-Jun'!P13</f>
        <v>46440791.310000002</v>
      </c>
      <c r="T13" s="45">
        <f t="shared" si="2"/>
        <v>0.75508030272425131</v>
      </c>
      <c r="U13" s="42">
        <f>'[1]Access-Jun'!Q13</f>
        <v>17458758.350000001</v>
      </c>
      <c r="V13" s="45">
        <f t="shared" si="3"/>
        <v>0.28386175532863783</v>
      </c>
      <c r="W13" s="42">
        <f>'[1]Access-Jun'!R13</f>
        <v>14322992.140000001</v>
      </c>
      <c r="X13" s="45">
        <f t="shared" si="4"/>
        <v>0.23287736784664773</v>
      </c>
    </row>
    <row r="14" spans="1:24" ht="28.5" customHeight="1" x14ac:dyDescent="0.2">
      <c r="A14" s="46" t="str">
        <f>+'[1]Access-Jun'!A14</f>
        <v>12104</v>
      </c>
      <c r="B14" s="47" t="str">
        <f>+'[1]Access-Jun'!B14</f>
        <v>TRIBUNAL REGIONAL FEDERAL DA 3A. REGIAO</v>
      </c>
      <c r="C14" s="46" t="str">
        <f>CONCATENATE('[1]Access-Jun'!C14,".",'[1]Access-Jun'!D14)</f>
        <v>02.061</v>
      </c>
      <c r="D14" s="46" t="str">
        <f>CONCATENATE('[1]Access-Jun'!E14,".",'[1]Access-Jun'!G14)</f>
        <v>0033.4257</v>
      </c>
      <c r="E14" s="47" t="str">
        <f>+'[1]Access-Jun'!F14</f>
        <v>PROGRAMA DE GESTAO E MANUTENCAO DO PODER JUDICIARIO</v>
      </c>
      <c r="F14" s="55" t="str">
        <f>+'[1]Access-Jun'!H14</f>
        <v>JULGAMENTO DE CAUSAS NA JUSTICA FEDERAL</v>
      </c>
      <c r="G14" s="46" t="str">
        <f>IF('[1]Access-Jun'!I14="1","F","S")</f>
        <v>F</v>
      </c>
      <c r="H14" s="46" t="str">
        <f>+'[1]Access-Jun'!J14</f>
        <v>1027</v>
      </c>
      <c r="I14" s="47" t="str">
        <f>+'[1]Access-Jun'!K14</f>
        <v>SERV.AFETOS AS ATIVID.ESPECIFICAS DA JUSTICA</v>
      </c>
      <c r="J14" s="46" t="str">
        <f>+'[1]Access-Jun'!L14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'[1]Access-Jun'!M14-'[1]Access-Jun'!N14</f>
        <v>9261186</v>
      </c>
      <c r="Q14" s="42">
        <f>'[1]Access-Jun'!O14</f>
        <v>0</v>
      </c>
      <c r="R14" s="44">
        <f t="shared" si="1"/>
        <v>9261186</v>
      </c>
      <c r="S14" s="42">
        <f>'[1]Access-Jun'!P14</f>
        <v>9123951.1699999999</v>
      </c>
      <c r="T14" s="45">
        <f t="shared" si="2"/>
        <v>0.98518172186586039</v>
      </c>
      <c r="U14" s="42">
        <f>'[1]Access-Jun'!Q14</f>
        <v>4054937.7</v>
      </c>
      <c r="V14" s="45">
        <f t="shared" si="3"/>
        <v>0.43784216190021452</v>
      </c>
      <c r="W14" s="42">
        <f>'[1]Access-Jun'!R14</f>
        <v>3143435.68</v>
      </c>
      <c r="X14" s="45">
        <f t="shared" si="4"/>
        <v>0.33942042412278517</v>
      </c>
    </row>
    <row r="15" spans="1:24" ht="28.5" customHeight="1" x14ac:dyDescent="0.2">
      <c r="A15" s="46" t="str">
        <f>+'[1]Access-Jun'!A15</f>
        <v>12104</v>
      </c>
      <c r="B15" s="47" t="str">
        <f>+'[1]Access-Jun'!B15</f>
        <v>TRIBUNAL REGIONAL FEDERAL DA 3A. REGIAO</v>
      </c>
      <c r="C15" s="46" t="str">
        <f>CONCATENATE('[1]Access-Jun'!C15,".",'[1]Access-Jun'!D15)</f>
        <v>02.122</v>
      </c>
      <c r="D15" s="46" t="str">
        <f>CONCATENATE('[1]Access-Jun'!E15,".",'[1]Access-Jun'!G15)</f>
        <v>0033.20TP</v>
      </c>
      <c r="E15" s="47" t="str">
        <f>+'[1]Access-Jun'!F15</f>
        <v>PROGRAMA DE GESTAO E MANUTENCAO DO PODER JUDICIARIO</v>
      </c>
      <c r="F15" s="55" t="str">
        <f>+'[1]Access-Jun'!H15</f>
        <v>ATIVOS CIVIS DA UNIAO</v>
      </c>
      <c r="G15" s="46" t="str">
        <f>IF('[1]Access-Jun'!I15="1","F","S")</f>
        <v>F</v>
      </c>
      <c r="H15" s="46" t="str">
        <f>+'[1]Access-Jun'!J15</f>
        <v>1000</v>
      </c>
      <c r="I15" s="47" t="str">
        <f>+'[1]Access-Jun'!K15</f>
        <v>RECURSOS LIVRES DA UNIAO</v>
      </c>
      <c r="J15" s="46" t="str">
        <f>+'[1]Access-Jun'!L15</f>
        <v>1</v>
      </c>
      <c r="K15" s="42"/>
      <c r="L15" s="42"/>
      <c r="M15" s="42"/>
      <c r="N15" s="42">
        <f t="shared" si="0"/>
        <v>0</v>
      </c>
      <c r="O15" s="42">
        <v>0</v>
      </c>
      <c r="P15" s="42">
        <f>'[1]Access-Jun'!M15-'[1]Access-Jun'!N15</f>
        <v>246584348.03</v>
      </c>
      <c r="Q15" s="42">
        <f>'[1]Access-Jun'!O15</f>
        <v>0</v>
      </c>
      <c r="R15" s="44">
        <f t="shared" si="1"/>
        <v>246584348.03</v>
      </c>
      <c r="S15" s="42">
        <f>'[1]Access-Jun'!P15</f>
        <v>246574821.88</v>
      </c>
      <c r="T15" s="45">
        <f t="shared" si="2"/>
        <v>0.99996136758039955</v>
      </c>
      <c r="U15" s="42">
        <f>'[1]Access-Jun'!Q15</f>
        <v>246574821.88</v>
      </c>
      <c r="V15" s="45">
        <f t="shared" si="3"/>
        <v>0.99996136758039955</v>
      </c>
      <c r="W15" s="42">
        <f>'[1]Access-Jun'!R15</f>
        <v>235411281.59</v>
      </c>
      <c r="X15" s="45">
        <f t="shared" si="4"/>
        <v>0.95468866321296009</v>
      </c>
    </row>
    <row r="16" spans="1:24" ht="28.5" customHeight="1" x14ac:dyDescent="0.2">
      <c r="A16" s="46" t="str">
        <f>+'[1]Access-Jun'!A16</f>
        <v>12104</v>
      </c>
      <c r="B16" s="47" t="str">
        <f>+'[1]Access-Jun'!B16</f>
        <v>TRIBUNAL REGIONAL FEDERAL DA 3A. REGIAO</v>
      </c>
      <c r="C16" s="46" t="str">
        <f>CONCATENATE('[1]Access-Jun'!C16,".",'[1]Access-Jun'!D16)</f>
        <v>02.122</v>
      </c>
      <c r="D16" s="46" t="str">
        <f>CONCATENATE('[1]Access-Jun'!E16,".",'[1]Access-Jun'!G16)</f>
        <v>0033.216H</v>
      </c>
      <c r="E16" s="47" t="str">
        <f>+'[1]Access-Jun'!F16</f>
        <v>PROGRAMA DE GESTAO E MANUTENCAO DO PODER JUDICIARIO</v>
      </c>
      <c r="F16" s="47" t="str">
        <f>+'[1]Access-Jun'!H16</f>
        <v>AJUDA DE CUSTO PARA MORADIA OU AUXILIO-MORADIA A AGENTES PUB</v>
      </c>
      <c r="G16" s="46" t="str">
        <f>IF('[1]Access-Jun'!I16="1","F","S")</f>
        <v>F</v>
      </c>
      <c r="H16" s="46" t="str">
        <f>+'[1]Access-Jun'!J16</f>
        <v>1000</v>
      </c>
      <c r="I16" s="47" t="str">
        <f>+'[1]Access-Jun'!K16</f>
        <v>RECURSOS LIVRES DA UNIAO</v>
      </c>
      <c r="J16" s="46" t="str">
        <f>+'[1]Access-Jun'!L16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'[1]Access-Jun'!M16-'[1]Access-Jun'!N16</f>
        <v>85329</v>
      </c>
      <c r="Q16" s="42">
        <f>'[1]Access-Jun'!O16</f>
        <v>0</v>
      </c>
      <c r="R16" s="44">
        <f t="shared" si="1"/>
        <v>85329</v>
      </c>
      <c r="S16" s="42">
        <f>'[1]Access-Jun'!P16</f>
        <v>85329</v>
      </c>
      <c r="T16" s="45">
        <f t="shared" si="2"/>
        <v>1</v>
      </c>
      <c r="U16" s="42">
        <f>'[1]Access-Jun'!Q16</f>
        <v>37949.25</v>
      </c>
      <c r="V16" s="45">
        <f t="shared" si="3"/>
        <v>0.44474035790880007</v>
      </c>
      <c r="W16" s="42">
        <f>'[1]Access-Jun'!R16</f>
        <v>37949.25</v>
      </c>
      <c r="X16" s="45">
        <f t="shared" si="4"/>
        <v>0.44474035790880007</v>
      </c>
    </row>
    <row r="17" spans="1:26" ht="28.5" customHeight="1" x14ac:dyDescent="0.2">
      <c r="A17" s="46" t="str">
        <f>+'[1]Access-Jun'!A17</f>
        <v>12104</v>
      </c>
      <c r="B17" s="47" t="str">
        <f>+'[1]Access-Jun'!B17</f>
        <v>TRIBUNAL REGIONAL FEDERAL DA 3A. REGIAO</v>
      </c>
      <c r="C17" s="46" t="str">
        <f>CONCATENATE('[1]Access-Jun'!C17,".",'[1]Access-Jun'!D17)</f>
        <v>02.122</v>
      </c>
      <c r="D17" s="46" t="str">
        <f>CONCATENATE('[1]Access-Jun'!E17,".",'[1]Access-Jun'!G17)</f>
        <v>0033.219Z</v>
      </c>
      <c r="E17" s="47" t="str">
        <f>+'[1]Access-Jun'!F17</f>
        <v>PROGRAMA DE GESTAO E MANUTENCAO DO PODER JUDICIARIO</v>
      </c>
      <c r="F17" s="47" t="str">
        <f>+'[1]Access-Jun'!H17</f>
        <v>CONSERVACAO E RECUPERACAO DE ATIVOS DE INFRAESTRUTURA DA UNI</v>
      </c>
      <c r="G17" s="46" t="str">
        <f>IF('[1]Access-Jun'!I17="1","F","S")</f>
        <v>F</v>
      </c>
      <c r="H17" s="46" t="str">
        <f>+'[1]Access-Jun'!J17</f>
        <v>1000</v>
      </c>
      <c r="I17" s="47" t="str">
        <f>+'[1]Access-Jun'!K17</f>
        <v>RECURSOS LIVRES DA UNIAO</v>
      </c>
      <c r="J17" s="46" t="str">
        <f>+'[1]Access-Jun'!L17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'[1]Access-Jun'!M17-'[1]Access-Jun'!N17</f>
        <v>16687124</v>
      </c>
      <c r="Q17" s="42">
        <f>'[1]Access-Jun'!O17</f>
        <v>0</v>
      </c>
      <c r="R17" s="42">
        <f t="shared" si="1"/>
        <v>16687124</v>
      </c>
      <c r="S17" s="42">
        <f>'[1]Access-Jun'!P17</f>
        <v>419646.26</v>
      </c>
      <c r="T17" s="45">
        <f t="shared" si="2"/>
        <v>2.5147908051740973E-2</v>
      </c>
      <c r="U17" s="42">
        <f>'[1]Access-Jun'!Q17</f>
        <v>12712.6</v>
      </c>
      <c r="V17" s="45">
        <f t="shared" si="3"/>
        <v>7.6182091054156486E-4</v>
      </c>
      <c r="W17" s="42">
        <f>'[1]Access-Jun'!R17</f>
        <v>0</v>
      </c>
      <c r="X17" s="45">
        <f t="shared" si="4"/>
        <v>0</v>
      </c>
    </row>
    <row r="18" spans="1:26" ht="28.5" customHeight="1" x14ac:dyDescent="0.2">
      <c r="A18" s="46" t="str">
        <f>+'[1]Access-Jun'!A18</f>
        <v>12104</v>
      </c>
      <c r="B18" s="47" t="str">
        <f>+'[1]Access-Jun'!B18</f>
        <v>TRIBUNAL REGIONAL FEDERAL DA 3A. REGIAO</v>
      </c>
      <c r="C18" s="46" t="str">
        <f>CONCATENATE('[1]Access-Jun'!C18,".",'[1]Access-Jun'!D18)</f>
        <v>02.331</v>
      </c>
      <c r="D18" s="46" t="str">
        <f>CONCATENATE('[1]Access-Jun'!E18,".",'[1]Access-Jun'!G18)</f>
        <v>0033.2004</v>
      </c>
      <c r="E18" s="47" t="str">
        <f>+'[1]Access-Jun'!F18</f>
        <v>PROGRAMA DE GESTAO E MANUTENCAO DO PODER JUDICIARIO</v>
      </c>
      <c r="F18" s="47" t="str">
        <f>+'[1]Access-Jun'!H18</f>
        <v>ASSISTENCIA MEDICA E ODONTOLOGICA AOS SERVIDORES CIVIS, EMPR</v>
      </c>
      <c r="G18" s="46" t="str">
        <f>IF('[1]Access-Jun'!I18="1","F","S")</f>
        <v>F</v>
      </c>
      <c r="H18" s="46" t="str">
        <f>+'[1]Access-Jun'!J18</f>
        <v>1000</v>
      </c>
      <c r="I18" s="47" t="str">
        <f>+'[1]Access-Jun'!K18</f>
        <v>RECURSOS LIVRES DA UNIAO</v>
      </c>
      <c r="J18" s="46" t="str">
        <f>+'[1]Access-Jun'!L18</f>
        <v>4</v>
      </c>
      <c r="K18" s="42"/>
      <c r="L18" s="42"/>
      <c r="M18" s="42"/>
      <c r="N18" s="42">
        <f t="shared" si="0"/>
        <v>0</v>
      </c>
      <c r="O18" s="42">
        <v>0</v>
      </c>
      <c r="P18" s="42">
        <f>'[1]Access-Jun'!M18-'[1]Access-Jun'!N18</f>
        <v>20000</v>
      </c>
      <c r="Q18" s="42">
        <f>'[1]Access-Jun'!O18</f>
        <v>0</v>
      </c>
      <c r="R18" s="42">
        <f t="shared" si="1"/>
        <v>20000</v>
      </c>
      <c r="S18" s="42">
        <f>'[1]Access-Jun'!P18</f>
        <v>0</v>
      </c>
      <c r="T18" s="45">
        <f t="shared" si="2"/>
        <v>0</v>
      </c>
      <c r="U18" s="42">
        <f>'[1]Access-Jun'!Q18</f>
        <v>0</v>
      </c>
      <c r="V18" s="45">
        <f t="shared" si="3"/>
        <v>0</v>
      </c>
      <c r="W18" s="42">
        <f>'[1]Access-Jun'!R18</f>
        <v>0</v>
      </c>
      <c r="X18" s="45">
        <f t="shared" si="4"/>
        <v>0</v>
      </c>
    </row>
    <row r="19" spans="1:26" ht="28.5" customHeight="1" x14ac:dyDescent="0.2">
      <c r="A19" s="46" t="str">
        <f>+'[1]Access-Jun'!A19</f>
        <v>12104</v>
      </c>
      <c r="B19" s="47" t="str">
        <f>+'[1]Access-Jun'!B19</f>
        <v>TRIBUNAL REGIONAL FEDERAL DA 3A. REGIAO</v>
      </c>
      <c r="C19" s="46" t="str">
        <f>CONCATENATE('[1]Access-Jun'!C19,".",'[1]Access-Jun'!D19)</f>
        <v>02.331</v>
      </c>
      <c r="D19" s="46" t="str">
        <f>CONCATENATE('[1]Access-Jun'!E19,".",'[1]Access-Jun'!G19)</f>
        <v>0033.2004</v>
      </c>
      <c r="E19" s="47" t="str">
        <f>+'[1]Access-Jun'!F19</f>
        <v>PROGRAMA DE GESTAO E MANUTENCAO DO PODER JUDICIARIO</v>
      </c>
      <c r="F19" s="47" t="str">
        <f>+'[1]Access-Jun'!H19</f>
        <v>ASSISTENCIA MEDICA E ODONTOLOGICA AOS SERVIDORES CIVIS, EMPR</v>
      </c>
      <c r="G19" s="46" t="str">
        <f>IF('[1]Access-Jun'!I19="1","F","S")</f>
        <v>F</v>
      </c>
      <c r="H19" s="46" t="str">
        <f>+'[1]Access-Jun'!J19</f>
        <v>1000</v>
      </c>
      <c r="I19" s="47" t="str">
        <f>+'[1]Access-Jun'!K19</f>
        <v>RECURSOS LIVRES DA UNIAO</v>
      </c>
      <c r="J19" s="46" t="str">
        <f>+'[1]Access-Jun'!L19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'[1]Access-Jun'!M19-'[1]Access-Jun'!N19</f>
        <v>38347907</v>
      </c>
      <c r="Q19" s="42">
        <f>'[1]Access-Jun'!O19</f>
        <v>0</v>
      </c>
      <c r="R19" s="42">
        <f t="shared" si="1"/>
        <v>38347907</v>
      </c>
      <c r="S19" s="42">
        <f>'[1]Access-Jun'!P19</f>
        <v>36534083.460000001</v>
      </c>
      <c r="T19" s="45">
        <f t="shared" si="2"/>
        <v>0.95270084648948383</v>
      </c>
      <c r="U19" s="42">
        <f>'[1]Access-Jun'!Q19</f>
        <v>16170417.970000001</v>
      </c>
      <c r="V19" s="45">
        <f t="shared" si="3"/>
        <v>0.42167667638288581</v>
      </c>
      <c r="W19" s="42">
        <f>'[1]Access-Jun'!R19</f>
        <v>12909670.33</v>
      </c>
      <c r="X19" s="45">
        <f t="shared" si="4"/>
        <v>0.33664602164597929</v>
      </c>
    </row>
    <row r="20" spans="1:26" ht="28.5" customHeight="1" x14ac:dyDescent="0.2">
      <c r="A20" s="46" t="str">
        <f>+'[1]Access-Jun'!A20</f>
        <v>12104</v>
      </c>
      <c r="B20" s="47" t="str">
        <f>+'[1]Access-Jun'!B20</f>
        <v>TRIBUNAL REGIONAL FEDERAL DA 3A. REGIAO</v>
      </c>
      <c r="C20" s="46" t="str">
        <f>CONCATENATE('[1]Access-Jun'!C20,".",'[1]Access-Jun'!D20)</f>
        <v>02.331</v>
      </c>
      <c r="D20" s="46" t="str">
        <f>CONCATENATE('[1]Access-Jun'!E20,".",'[1]Access-Jun'!G20)</f>
        <v>0033.212B</v>
      </c>
      <c r="E20" s="47" t="str">
        <f>+'[1]Access-Jun'!F20</f>
        <v>PROGRAMA DE GESTAO E MANUTENCAO DO PODER JUDICIARIO</v>
      </c>
      <c r="F20" s="47" t="str">
        <f>+'[1]Access-Jun'!H20</f>
        <v>BENEFICIOS OBRIGATORIOS AOS SERVIDORES CIVIS, EMPREGADOS, MI</v>
      </c>
      <c r="G20" s="46" t="str">
        <f>IF('[1]Access-Jun'!I20="1","F","S")</f>
        <v>F</v>
      </c>
      <c r="H20" s="46" t="str">
        <f>+'[1]Access-Jun'!J20</f>
        <v>1000</v>
      </c>
      <c r="I20" s="47" t="str">
        <f>+'[1]Access-Jun'!K20</f>
        <v>RECURSOS LIVRES DA UNIAO</v>
      </c>
      <c r="J20" s="46" t="str">
        <f>+'[1]Access-Jun'!L20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'[1]Access-Jun'!M20-'[1]Access-Jun'!N20</f>
        <v>29167054.399999999</v>
      </c>
      <c r="Q20" s="42">
        <f>'[1]Access-Jun'!O20</f>
        <v>0</v>
      </c>
      <c r="R20" s="42">
        <f t="shared" si="1"/>
        <v>29167054.399999999</v>
      </c>
      <c r="S20" s="42">
        <f>'[1]Access-Jun'!P20</f>
        <v>29167054.399999999</v>
      </c>
      <c r="T20" s="45">
        <f t="shared" si="2"/>
        <v>1</v>
      </c>
      <c r="U20" s="42">
        <f>'[1]Access-Jun'!Q20</f>
        <v>17176549.059999999</v>
      </c>
      <c r="V20" s="45">
        <f t="shared" si="3"/>
        <v>0.58890242478513699</v>
      </c>
      <c r="W20" s="42">
        <f>'[1]Access-Jun'!R20</f>
        <v>17176549.059999999</v>
      </c>
      <c r="X20" s="45">
        <f t="shared" si="4"/>
        <v>0.58890242478513699</v>
      </c>
    </row>
    <row r="21" spans="1:26" ht="28.5" customHeight="1" x14ac:dyDescent="0.2">
      <c r="A21" s="46" t="str">
        <f>+'[1]Access-Jun'!A21</f>
        <v>12104</v>
      </c>
      <c r="B21" s="47" t="str">
        <f>+'[1]Access-Jun'!B21</f>
        <v>TRIBUNAL REGIONAL FEDERAL DA 3A. REGIAO</v>
      </c>
      <c r="C21" s="46" t="str">
        <f>CONCATENATE('[1]Access-Jun'!C21,".",'[1]Access-Jun'!D21)</f>
        <v>02.846</v>
      </c>
      <c r="D21" s="46" t="str">
        <f>CONCATENATE('[1]Access-Jun'!E21,".",'[1]Access-Jun'!G21)</f>
        <v>0033.09HB</v>
      </c>
      <c r="E21" s="47" t="str">
        <f>+'[1]Access-Jun'!F21</f>
        <v>PROGRAMA DE GESTAO E MANUTENCAO DO PODER JUDICIARIO</v>
      </c>
      <c r="F21" s="47" t="str">
        <f>+'[1]Access-Jun'!H21</f>
        <v>CONTRIBUICAO DA UNIAO, DE SUAS AUTARQUIAS E FUNDACOES PARA O</v>
      </c>
      <c r="G21" s="46" t="str">
        <f>IF('[1]Access-Jun'!I21="1","F","S")</f>
        <v>F</v>
      </c>
      <c r="H21" s="46" t="str">
        <f>+'[1]Access-Jun'!J21</f>
        <v>1000</v>
      </c>
      <c r="I21" s="47" t="str">
        <f>+'[1]Access-Jun'!K21</f>
        <v>RECURSOS LIVRES DA UNIAO</v>
      </c>
      <c r="J21" s="46" t="str">
        <f>+'[1]Access-Jun'!L21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'[1]Access-Jun'!M21-'[1]Access-Jun'!N21</f>
        <v>41872372.32</v>
      </c>
      <c r="Q21" s="42">
        <f>'[1]Access-Jun'!O21</f>
        <v>0</v>
      </c>
      <c r="R21" s="42">
        <f t="shared" si="1"/>
        <v>41872372.32</v>
      </c>
      <c r="S21" s="42">
        <f>'[1]Access-Jun'!P21</f>
        <v>41872372.32</v>
      </c>
      <c r="T21" s="45">
        <f t="shared" si="2"/>
        <v>1</v>
      </c>
      <c r="U21" s="42">
        <f>'[1]Access-Jun'!Q21</f>
        <v>41872372.32</v>
      </c>
      <c r="V21" s="45">
        <f t="shared" si="3"/>
        <v>1</v>
      </c>
      <c r="W21" s="42">
        <f>'[1]Access-Jun'!R21</f>
        <v>41872372.32</v>
      </c>
      <c r="X21" s="45">
        <f t="shared" si="4"/>
        <v>1</v>
      </c>
    </row>
    <row r="22" spans="1:26" ht="28.5" customHeight="1" x14ac:dyDescent="0.2">
      <c r="A22" s="46" t="str">
        <f>+'[1]Access-Jun'!A22</f>
        <v>12104</v>
      </c>
      <c r="B22" s="47" t="str">
        <f>+'[1]Access-Jun'!B22</f>
        <v>TRIBUNAL REGIONAL FEDERAL DA 3A. REGIAO</v>
      </c>
      <c r="C22" s="46" t="str">
        <f>CONCATENATE('[1]Access-Jun'!C22,".",'[1]Access-Jun'!D22)</f>
        <v>09.272</v>
      </c>
      <c r="D22" s="46" t="str">
        <f>CONCATENATE('[1]Access-Jun'!E22,".",'[1]Access-Jun'!G22)</f>
        <v>0033.0181</v>
      </c>
      <c r="E22" s="47" t="str">
        <f>+'[1]Access-Jun'!F22</f>
        <v>PROGRAMA DE GESTAO E MANUTENCAO DO PODER JUDICIARIO</v>
      </c>
      <c r="F22" s="47" t="str">
        <f>+'[1]Access-Jun'!H22</f>
        <v>APOSENTADORIAS E PENSOES CIVIS DA UNIAO</v>
      </c>
      <c r="G22" s="46" t="str">
        <f>IF('[1]Access-Jun'!I22="1","F","S")</f>
        <v>S</v>
      </c>
      <c r="H22" s="46" t="str">
        <f>+'[1]Access-Jun'!J22</f>
        <v>1056</v>
      </c>
      <c r="I22" s="47" t="str">
        <f>+'[1]Access-Jun'!K22</f>
        <v>BENEFICIOS DO RPPS DA UNIAO</v>
      </c>
      <c r="J22" s="46" t="str">
        <f>+'[1]Access-Jun'!L22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'[1]Access-Jun'!M22-'[1]Access-Jun'!N22</f>
        <v>96889142.299999997</v>
      </c>
      <c r="Q22" s="42">
        <f>'[1]Access-Jun'!O22</f>
        <v>0</v>
      </c>
      <c r="R22" s="42">
        <f t="shared" si="1"/>
        <v>96889142.299999997</v>
      </c>
      <c r="S22" s="42">
        <f>'[1]Access-Jun'!P22</f>
        <v>96871036.430000007</v>
      </c>
      <c r="T22" s="45">
        <f t="shared" si="2"/>
        <v>0.9998131279772926</v>
      </c>
      <c r="U22" s="42">
        <f>'[1]Access-Jun'!Q22</f>
        <v>96871036.430000007</v>
      </c>
      <c r="V22" s="45">
        <f t="shared" si="3"/>
        <v>0.9998131279772926</v>
      </c>
      <c r="W22" s="42">
        <f>'[1]Access-Jun'!R22</f>
        <v>92092868.290000007</v>
      </c>
      <c r="X22" s="45">
        <f t="shared" si="4"/>
        <v>0.95049730138853761</v>
      </c>
    </row>
    <row r="23" spans="1:26" ht="28.5" customHeight="1" x14ac:dyDescent="0.2">
      <c r="A23" s="46" t="str">
        <f>+'[1]Access-Jun'!A23</f>
        <v>12104</v>
      </c>
      <c r="B23" s="47" t="str">
        <f>+'[1]Access-Jun'!B23</f>
        <v>TRIBUNAL REGIONAL FEDERAL DA 3A. REGIAO</v>
      </c>
      <c r="C23" s="46" t="str">
        <f>CONCATENATE('[1]Access-Jun'!C23,".",'[1]Access-Jun'!D23)</f>
        <v>28.846</v>
      </c>
      <c r="D23" s="46" t="str">
        <f>CONCATENATE('[1]Access-Jun'!E23,".",'[1]Access-Jun'!G23)</f>
        <v>0909.00S6</v>
      </c>
      <c r="E23" s="47" t="str">
        <f>+'[1]Access-Jun'!F23</f>
        <v>OPERACOES ESPECIAIS: OUTROS ENCARGOS ESPECIAIS</v>
      </c>
      <c r="F23" s="47" t="str">
        <f>+'[1]Access-Jun'!H23</f>
        <v>BENEFICIO ESPECIAL - LEI N. 12.618, DE 2012</v>
      </c>
      <c r="G23" s="46" t="str">
        <f>IF('[1]Access-Jun'!I23="1","F","S")</f>
        <v>F</v>
      </c>
      <c r="H23" s="46" t="str">
        <f>+'[1]Access-Jun'!J23</f>
        <v>1000</v>
      </c>
      <c r="I23" s="47" t="str">
        <f>+'[1]Access-Jun'!K23</f>
        <v>RECURSOS LIVRES DA UNIAO</v>
      </c>
      <c r="J23" s="46" t="str">
        <f>+'[1]Access-Jun'!L23</f>
        <v>1</v>
      </c>
      <c r="K23" s="42"/>
      <c r="L23" s="42"/>
      <c r="M23" s="42"/>
      <c r="N23" s="42">
        <f t="shared" si="0"/>
        <v>0</v>
      </c>
      <c r="O23" s="42">
        <v>0</v>
      </c>
      <c r="P23" s="42">
        <f>'[1]Access-Jun'!M23-'[1]Access-Jun'!N23</f>
        <v>199346.46</v>
      </c>
      <c r="Q23" s="42">
        <f>'[1]Access-Jun'!O23</f>
        <v>0</v>
      </c>
      <c r="R23" s="42">
        <f t="shared" si="1"/>
        <v>199346.46</v>
      </c>
      <c r="S23" s="42">
        <f>'[1]Access-Jun'!P23</f>
        <v>199346.46</v>
      </c>
      <c r="T23" s="45">
        <f t="shared" si="2"/>
        <v>1</v>
      </c>
      <c r="U23" s="42">
        <f>'[1]Access-Jun'!Q23</f>
        <v>199346.46</v>
      </c>
      <c r="V23" s="45">
        <f t="shared" si="3"/>
        <v>1</v>
      </c>
      <c r="W23" s="42">
        <f>'[1]Access-Jun'!R23</f>
        <v>199346.46</v>
      </c>
      <c r="X23" s="45">
        <f t="shared" si="4"/>
        <v>1</v>
      </c>
    </row>
    <row r="24" spans="1:26" ht="28.5" customHeight="1" thickBot="1" x14ac:dyDescent="0.25">
      <c r="A24" s="46" t="str">
        <f>+'[1]Access-Jun'!A24</f>
        <v>12104</v>
      </c>
      <c r="B24" s="47" t="str">
        <f>+'[1]Access-Jun'!B24</f>
        <v>TRIBUNAL REGIONAL FEDERAL DA 3A. REGIAO</v>
      </c>
      <c r="C24" s="46" t="str">
        <f>CONCATENATE('[1]Access-Jun'!C24,".",'[1]Access-Jun'!D24)</f>
        <v>28.846</v>
      </c>
      <c r="D24" s="46" t="str">
        <f>CONCATENATE('[1]Access-Jun'!E24,".",'[1]Access-Jun'!G24)</f>
        <v>0909.0536</v>
      </c>
      <c r="E24" s="47" t="str">
        <f>+'[1]Access-Jun'!F24</f>
        <v>OPERACOES ESPECIAIS: OUTROS ENCARGOS ESPECIAIS</v>
      </c>
      <c r="F24" s="47" t="str">
        <f>+'[1]Access-Jun'!H24</f>
        <v>BENEFICIOS DE LEGISLACAO ESPECIAL</v>
      </c>
      <c r="G24" s="46" t="str">
        <f>IF('[1]Access-Jun'!I24="1","F","S")</f>
        <v>S</v>
      </c>
      <c r="H24" s="46" t="str">
        <f>+'[1]Access-Jun'!J24</f>
        <v>1000</v>
      </c>
      <c r="I24" s="47" t="str">
        <f>+'[1]Access-Jun'!K24</f>
        <v>RECURSOS LIVRES DA UNIAO</v>
      </c>
      <c r="J24" s="46" t="str">
        <f>+'[1]Access-Jun'!L24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'[1]Access-Jun'!M24-'[1]Access-Jun'!N24</f>
        <v>30000</v>
      </c>
      <c r="Q24" s="42">
        <f>'[1]Access-Jun'!O24</f>
        <v>0</v>
      </c>
      <c r="R24" s="42">
        <f t="shared" si="1"/>
        <v>30000</v>
      </c>
      <c r="S24" s="42">
        <f>'[1]Access-Jun'!P24</f>
        <v>30000</v>
      </c>
      <c r="T24" s="45">
        <f t="shared" si="2"/>
        <v>1</v>
      </c>
      <c r="U24" s="42">
        <f>'[1]Access-Jun'!Q24</f>
        <v>13245.09</v>
      </c>
      <c r="V24" s="45">
        <f t="shared" si="3"/>
        <v>0.44150299999999998</v>
      </c>
      <c r="W24" s="42">
        <f>'[1]Access-Jun'!R24</f>
        <v>13245.09</v>
      </c>
      <c r="X24" s="45">
        <f t="shared" si="4"/>
        <v>0.44150299999999998</v>
      </c>
    </row>
    <row r="25" spans="1:26" ht="28.5" customHeight="1" thickBot="1" x14ac:dyDescent="0.25">
      <c r="A25" s="56" t="s">
        <v>48</v>
      </c>
      <c r="B25" s="57"/>
      <c r="C25" s="57"/>
      <c r="D25" s="57"/>
      <c r="E25" s="57"/>
      <c r="F25" s="57"/>
      <c r="G25" s="57"/>
      <c r="H25" s="57"/>
      <c r="I25" s="57"/>
      <c r="J25" s="58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f>SUM(P10:P24)</f>
        <v>556702363.69000006</v>
      </c>
      <c r="Q25" s="59">
        <f>SUM(Q10:Q24)</f>
        <v>34000</v>
      </c>
      <c r="R25" s="59">
        <f>SUM(R10:R24)</f>
        <v>556736363.69000006</v>
      </c>
      <c r="S25" s="59">
        <f>SUM(S10:S24)</f>
        <v>517392387.88999993</v>
      </c>
      <c r="T25" s="60">
        <f t="shared" si="2"/>
        <v>0.9293310472137446</v>
      </c>
      <c r="U25" s="59">
        <f>SUM(U10:U24)</f>
        <v>443273341.11000001</v>
      </c>
      <c r="V25" s="60">
        <f t="shared" si="3"/>
        <v>0.79619972759103241</v>
      </c>
      <c r="W25" s="59">
        <f>SUM(W10:W24)</f>
        <v>419846758.71999997</v>
      </c>
      <c r="X25" s="60">
        <f t="shared" si="4"/>
        <v>0.75412131504630353</v>
      </c>
    </row>
    <row r="26" spans="1:26" ht="12.75" x14ac:dyDescent="0.2">
      <c r="A26" s="61" t="s">
        <v>49</v>
      </c>
      <c r="B26" s="61"/>
      <c r="C26" s="61"/>
      <c r="D26" s="61"/>
      <c r="E26" s="61"/>
      <c r="F26" s="61"/>
      <c r="G26" s="61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1"/>
      <c r="W26" s="63"/>
      <c r="X26" s="61"/>
    </row>
    <row r="27" spans="1:26" ht="12.75" x14ac:dyDescent="0.2">
      <c r="A27" s="61" t="s">
        <v>50</v>
      </c>
      <c r="B27" s="64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3"/>
      <c r="V27" s="61"/>
      <c r="W27" s="63"/>
      <c r="X27" s="61"/>
    </row>
    <row r="28" spans="1:26" ht="12.75" x14ac:dyDescent="0.2">
      <c r="A28" s="61"/>
      <c r="B28" s="64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5"/>
      <c r="O28" s="61"/>
      <c r="P28" s="61"/>
      <c r="Q28" s="61"/>
      <c r="R28" s="61"/>
      <c r="S28" s="61"/>
      <c r="T28" s="61"/>
      <c r="U28" s="63"/>
      <c r="V28" s="61"/>
      <c r="W28" s="63"/>
      <c r="X28" s="61"/>
    </row>
    <row r="29" spans="1:26" s="72" customFormat="1" ht="12.75" x14ac:dyDescent="0.2">
      <c r="A29" s="2"/>
      <c r="B29" s="66"/>
      <c r="C29" s="2"/>
      <c r="D29" s="2"/>
      <c r="E29" s="2"/>
      <c r="F29" s="2"/>
      <c r="G29" s="2"/>
      <c r="H29" s="3"/>
      <c r="I29" s="3"/>
      <c r="J29" s="3"/>
      <c r="K29" s="2"/>
      <c r="L29" s="2"/>
      <c r="M29" s="67"/>
      <c r="N29" s="68"/>
      <c r="O29" s="67"/>
      <c r="P29" s="69"/>
      <c r="Q29" s="70"/>
      <c r="R29" s="70"/>
      <c r="S29" s="70"/>
      <c r="T29" s="70"/>
      <c r="U29" s="71"/>
      <c r="V29" s="70"/>
      <c r="W29" s="71"/>
      <c r="X29" s="2"/>
    </row>
    <row r="30" spans="1:26" s="72" customFormat="1" ht="15.95" customHeight="1" x14ac:dyDescent="0.2">
      <c r="A30" s="73"/>
      <c r="B30" s="73"/>
      <c r="C30" s="73"/>
      <c r="D30" s="73"/>
      <c r="E30" s="73"/>
      <c r="F30" s="73"/>
      <c r="G30" s="74"/>
      <c r="H30" s="74"/>
      <c r="I30" s="74"/>
      <c r="J30" s="74"/>
      <c r="K30" s="74"/>
      <c r="L30" s="75"/>
      <c r="M30" s="76"/>
      <c r="N30" s="76"/>
      <c r="O30" s="77"/>
      <c r="P30" s="78"/>
      <c r="Q30" s="78"/>
      <c r="R30" s="78"/>
      <c r="S30" s="78"/>
      <c r="T30" s="78"/>
      <c r="U30" s="78"/>
      <c r="V30" s="78"/>
      <c r="W30" s="78"/>
    </row>
    <row r="31" spans="1:26" s="72" customFormat="1" ht="15.95" customHeight="1" x14ac:dyDescent="0.2">
      <c r="A31" s="73"/>
      <c r="B31" s="73"/>
      <c r="C31" s="73"/>
      <c r="D31" s="73"/>
      <c r="E31" s="73"/>
      <c r="F31" s="73"/>
      <c r="G31" s="74"/>
      <c r="H31" s="74"/>
      <c r="I31" s="74"/>
      <c r="J31" s="74"/>
      <c r="K31" s="74"/>
      <c r="L31" s="75"/>
      <c r="M31" s="101"/>
      <c r="N31" s="101"/>
      <c r="O31" s="102"/>
      <c r="P31" s="103"/>
      <c r="Q31" s="103"/>
      <c r="R31" s="103"/>
      <c r="S31" s="103"/>
      <c r="T31" s="103"/>
      <c r="U31" s="103"/>
      <c r="V31" s="103"/>
      <c r="W31" s="103"/>
      <c r="X31" s="80"/>
      <c r="Y31" s="80"/>
      <c r="Z31" s="80"/>
    </row>
    <row r="32" spans="1:26" s="72" customFormat="1" ht="15.95" customHeight="1" x14ac:dyDescent="0.2">
      <c r="L32" s="79"/>
      <c r="M32" s="101"/>
      <c r="N32" s="101"/>
      <c r="O32" s="102"/>
      <c r="P32" s="103"/>
      <c r="Q32" s="103"/>
      <c r="R32" s="103"/>
      <c r="S32" s="103"/>
      <c r="T32" s="103"/>
      <c r="U32" s="103"/>
      <c r="V32" s="103"/>
      <c r="W32" s="103"/>
      <c r="X32" s="80"/>
      <c r="Y32" s="80"/>
      <c r="Z32" s="80"/>
    </row>
    <row r="33" spans="1:40" s="72" customFormat="1" ht="15.95" customHeight="1" x14ac:dyDescent="0.2">
      <c r="L33" s="79"/>
      <c r="M33" s="104"/>
      <c r="N33" s="104"/>
      <c r="O33" s="105"/>
      <c r="P33" s="106"/>
      <c r="Q33" s="105"/>
      <c r="R33" s="107"/>
      <c r="S33" s="105"/>
      <c r="T33" s="107"/>
      <c r="U33" s="106"/>
      <c r="V33" s="108"/>
      <c r="W33" s="106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</row>
    <row r="34" spans="1:40" s="72" customFormat="1" ht="15.95" customHeight="1" x14ac:dyDescent="0.2">
      <c r="L34" s="79"/>
      <c r="M34" s="104"/>
      <c r="N34" s="104"/>
      <c r="O34" s="105"/>
      <c r="P34" s="109"/>
      <c r="Q34" s="110"/>
      <c r="R34" s="109"/>
      <c r="S34" s="110"/>
      <c r="T34" s="111"/>
      <c r="U34" s="109"/>
      <c r="V34" s="112"/>
      <c r="W34" s="109"/>
      <c r="X34" s="113"/>
      <c r="Y34" s="80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s="72" customFormat="1" ht="15.95" customHeight="1" x14ac:dyDescent="0.2">
      <c r="L35" s="81"/>
      <c r="M35" s="114"/>
      <c r="N35" s="115"/>
      <c r="O35" s="105"/>
      <c r="P35" s="103"/>
      <c r="Q35" s="105"/>
      <c r="R35" s="103"/>
      <c r="S35" s="116"/>
      <c r="T35" s="105"/>
      <c r="U35" s="103"/>
      <c r="V35" s="105"/>
      <c r="W35" s="103"/>
      <c r="X35" s="80"/>
      <c r="Y35" s="80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s="72" customFormat="1" ht="15.95" customHeight="1" x14ac:dyDescent="0.2">
      <c r="L36" s="79"/>
      <c r="M36" s="114"/>
      <c r="N36" s="114"/>
      <c r="O36" s="105"/>
      <c r="P36" s="103"/>
      <c r="Q36" s="105"/>
      <c r="R36" s="103"/>
      <c r="S36" s="103"/>
      <c r="T36" s="105"/>
      <c r="U36" s="103"/>
      <c r="V36" s="105"/>
      <c r="W36" s="103"/>
      <c r="X36" s="80"/>
      <c r="Y36" s="80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s="72" customFormat="1" ht="15.95" customHeight="1" x14ac:dyDescent="0.2">
      <c r="L37" s="79"/>
      <c r="M37" s="114"/>
      <c r="N37" s="114"/>
      <c r="O37" s="105"/>
      <c r="P37" s="103"/>
      <c r="Q37" s="105"/>
      <c r="R37" s="103"/>
      <c r="S37" s="103"/>
      <c r="T37" s="105"/>
      <c r="U37" s="103"/>
      <c r="V37" s="105"/>
      <c r="W37" s="103"/>
      <c r="X37" s="80"/>
      <c r="Y37" s="80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82"/>
      <c r="AK37" s="82"/>
      <c r="AL37" s="82"/>
      <c r="AM37" s="82"/>
      <c r="AN37" s="82"/>
    </row>
    <row r="38" spans="1:40" s="72" customFormat="1" ht="15.95" customHeight="1" x14ac:dyDescent="0.2">
      <c r="L38" s="79"/>
      <c r="M38" s="101"/>
      <c r="N38" s="101"/>
      <c r="O38" s="105"/>
      <c r="P38" s="83"/>
      <c r="Q38" s="117"/>
      <c r="R38" s="118"/>
      <c r="S38" s="118"/>
      <c r="T38" s="118"/>
      <c r="U38" s="118"/>
      <c r="V38" s="118"/>
      <c r="W38" s="118"/>
      <c r="X38" s="80"/>
      <c r="Y38" s="80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82"/>
      <c r="AK38" s="82"/>
      <c r="AL38" s="82"/>
      <c r="AM38" s="82"/>
      <c r="AN38" s="82"/>
    </row>
    <row r="39" spans="1:40" s="72" customFormat="1" ht="15.95" customHeight="1" x14ac:dyDescent="0.2">
      <c r="A39" s="73"/>
      <c r="B39" s="73"/>
      <c r="C39" s="73"/>
      <c r="D39" s="73"/>
      <c r="E39" s="73"/>
      <c r="F39" s="73"/>
      <c r="G39" s="74"/>
      <c r="H39" s="74"/>
      <c r="I39" s="74"/>
      <c r="J39" s="74"/>
      <c r="K39" s="74"/>
      <c r="L39" s="75"/>
      <c r="M39" s="101"/>
      <c r="N39" s="104"/>
      <c r="O39" s="105"/>
      <c r="P39" s="83"/>
      <c r="Q39" s="105"/>
      <c r="R39" s="105"/>
      <c r="S39" s="105"/>
      <c r="T39" s="105"/>
      <c r="U39" s="105"/>
      <c r="V39" s="105"/>
      <c r="W39" s="105"/>
      <c r="X39" s="80"/>
      <c r="Y39" s="80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82"/>
      <c r="AK39" s="82"/>
      <c r="AL39" s="82"/>
      <c r="AM39" s="82"/>
      <c r="AN39" s="82"/>
    </row>
    <row r="40" spans="1:40" s="72" customFormat="1" ht="15.95" customHeight="1" x14ac:dyDescent="0.2">
      <c r="M40" s="80"/>
      <c r="N40" s="119"/>
      <c r="O40" s="120"/>
      <c r="P40" s="83"/>
      <c r="Q40" s="120"/>
      <c r="R40" s="121"/>
      <c r="S40" s="120"/>
      <c r="T40" s="121"/>
      <c r="U40" s="122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4"/>
      <c r="AK40" s="84"/>
      <c r="AL40" s="84"/>
      <c r="AM40" s="84"/>
      <c r="AN40" s="84"/>
    </row>
    <row r="41" spans="1:40" ht="15.75" customHeight="1" x14ac:dyDescent="0.2">
      <c r="M41" s="123"/>
      <c r="N41" s="123"/>
      <c r="O41" s="123"/>
      <c r="P41" s="87"/>
      <c r="Q41" s="123"/>
      <c r="R41" s="87"/>
      <c r="S41" s="123"/>
      <c r="T41" s="87"/>
      <c r="U41" s="124"/>
      <c r="V41" s="124"/>
      <c r="W41" s="124"/>
      <c r="X41" s="124"/>
      <c r="Y41" s="124"/>
      <c r="Z41" s="124"/>
    </row>
    <row r="42" spans="1:40" ht="15.75" customHeight="1" x14ac:dyDescent="0.2">
      <c r="M42" s="121"/>
      <c r="N42" s="125"/>
      <c r="O42" s="125"/>
      <c r="P42" s="125"/>
      <c r="Q42" s="125"/>
      <c r="R42" s="87"/>
      <c r="S42" s="125"/>
      <c r="T42" s="125"/>
      <c r="U42" s="125"/>
      <c r="V42" s="125"/>
      <c r="W42" s="125"/>
      <c r="X42" s="126"/>
      <c r="Y42" s="126"/>
      <c r="Z42" s="126"/>
    </row>
    <row r="43" spans="1:40" ht="15.75" customHeight="1" x14ac:dyDescent="0.2">
      <c r="M43" s="61"/>
      <c r="N43" s="61"/>
      <c r="O43" s="61"/>
      <c r="P43" s="61"/>
      <c r="Q43" s="61"/>
      <c r="R43" s="61"/>
      <c r="S43" s="127"/>
      <c r="T43" s="127"/>
      <c r="U43" s="127"/>
      <c r="V43" s="128"/>
      <c r="W43" s="129"/>
      <c r="X43" s="128"/>
      <c r="Y43" s="128"/>
      <c r="Z43" s="128"/>
      <c r="AA43" s="91"/>
    </row>
    <row r="44" spans="1:40" ht="15.75" customHeight="1" x14ac:dyDescent="0.2">
      <c r="M44" s="61"/>
      <c r="N44" s="61"/>
      <c r="O44" s="61"/>
      <c r="P44" s="61"/>
      <c r="Q44" s="61"/>
      <c r="R44" s="61"/>
      <c r="S44" s="127"/>
      <c r="T44" s="127"/>
      <c r="U44" s="127"/>
      <c r="V44" s="128"/>
      <c r="W44" s="129"/>
      <c r="X44" s="128"/>
      <c r="Y44" s="128"/>
      <c r="Z44" s="128"/>
      <c r="AA44" s="91"/>
    </row>
    <row r="45" spans="1:40" ht="15.75" customHeight="1" x14ac:dyDescent="0.2">
      <c r="M45" s="89"/>
      <c r="N45" s="89"/>
      <c r="O45" s="89"/>
      <c r="P45" s="89"/>
      <c r="Q45" s="89"/>
      <c r="R45" s="89"/>
      <c r="S45" s="90"/>
      <c r="T45" s="90"/>
      <c r="U45" s="90"/>
      <c r="V45" s="91"/>
      <c r="W45" s="92"/>
      <c r="X45" s="91"/>
      <c r="Y45" s="91"/>
      <c r="Z45" s="91"/>
      <c r="AA45" s="91"/>
    </row>
    <row r="46" spans="1:40" ht="15.75" customHeight="1" x14ac:dyDescent="0.2">
      <c r="M46" s="89"/>
      <c r="N46" s="89"/>
      <c r="O46" s="89"/>
      <c r="P46" s="89"/>
      <c r="Q46" s="89"/>
      <c r="R46" s="89"/>
      <c r="S46" s="90"/>
      <c r="T46" s="90"/>
      <c r="U46" s="90"/>
      <c r="V46" s="91"/>
      <c r="W46" s="92"/>
      <c r="X46" s="91"/>
      <c r="Y46" s="91"/>
      <c r="Z46" s="91"/>
      <c r="AA46" s="91"/>
    </row>
    <row r="47" spans="1:40" ht="15.75" customHeight="1" x14ac:dyDescent="0.25">
      <c r="M47" s="89"/>
      <c r="N47" s="89"/>
      <c r="O47" s="89"/>
      <c r="P47" s="89"/>
      <c r="Q47" s="89"/>
      <c r="R47" s="93"/>
      <c r="S47" s="93"/>
      <c r="T47" s="89"/>
      <c r="U47" s="94"/>
      <c r="V47" s="91"/>
      <c r="W47" s="95"/>
      <c r="X47" s="91"/>
      <c r="Y47" s="91"/>
      <c r="Z47" s="91"/>
      <c r="AA47" s="91"/>
    </row>
    <row r="48" spans="1:40" ht="15.75" customHeight="1" x14ac:dyDescent="0.2">
      <c r="M48" s="96"/>
      <c r="N48" s="96"/>
      <c r="O48" s="96"/>
      <c r="P48" s="97"/>
      <c r="Q48" s="96"/>
      <c r="R48" s="97"/>
      <c r="S48" s="96"/>
      <c r="T48" s="97"/>
      <c r="U48" s="98"/>
      <c r="V48" s="91"/>
      <c r="W48" s="91"/>
      <c r="X48" s="91"/>
      <c r="Y48" s="91"/>
      <c r="Z48" s="91"/>
      <c r="AA48" s="91"/>
    </row>
    <row r="49" spans="13:27" ht="25.5" customHeight="1" x14ac:dyDescent="0.25">
      <c r="M49" s="99"/>
      <c r="AA49" s="100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2024-07-19T15:18:56Z</dcterms:created>
  <dcterms:modified xsi:type="dcterms:W3CDTF">2024-07-19T15:19:37Z</dcterms:modified>
</cp:coreProperties>
</file>