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1 - 2025 Janeiro\Publicacao internet TRF\Anexo II\090029\"/>
    </mc:Choice>
  </mc:AlternateContent>
  <bookViews>
    <workbookView xWindow="0" yWindow="0" windowWidth="28800" windowHeight="13590"/>
  </bookViews>
  <sheets>
    <sheet name="Dez" sheetId="1" r:id="rId1"/>
  </sheets>
  <externalReferences>
    <externalReference r:id="rId2"/>
  </externalReferences>
  <definedNames>
    <definedName name="_xlnm.Print_Area" localSheetId="0">Dez!$A$1:$X$32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" i="1" l="1"/>
  <c r="U29" i="1"/>
  <c r="S29" i="1"/>
  <c r="Q29" i="1"/>
  <c r="P29" i="1"/>
  <c r="N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Q30" i="1" s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V11" i="1" l="1"/>
  <c r="X11" i="1"/>
  <c r="V17" i="1"/>
  <c r="X17" i="1"/>
  <c r="V20" i="1"/>
  <c r="X20" i="1"/>
  <c r="V23" i="1"/>
  <c r="X23" i="1"/>
  <c r="V26" i="1"/>
  <c r="X26" i="1"/>
  <c r="V29" i="1"/>
  <c r="X29" i="1"/>
  <c r="V14" i="1"/>
  <c r="X14" i="1"/>
  <c r="R15" i="1"/>
  <c r="S30" i="1"/>
  <c r="R18" i="1"/>
  <c r="W30" i="1"/>
  <c r="R21" i="1"/>
  <c r="T21" i="1" s="1"/>
  <c r="R19" i="1"/>
  <c r="X19" i="1" s="1"/>
  <c r="R24" i="1"/>
  <c r="V24" i="1" s="1"/>
  <c r="U30" i="1"/>
  <c r="R27" i="1"/>
  <c r="T27" i="1" s="1"/>
  <c r="R25" i="1"/>
  <c r="T25" i="1" s="1"/>
  <c r="P30" i="1"/>
  <c r="T13" i="1"/>
  <c r="V13" i="1"/>
  <c r="X13" i="1"/>
  <c r="V18" i="1"/>
  <c r="X18" i="1"/>
  <c r="T18" i="1"/>
  <c r="T16" i="1"/>
  <c r="X16" i="1"/>
  <c r="V16" i="1"/>
  <c r="V21" i="1"/>
  <c r="X21" i="1"/>
  <c r="T22" i="1"/>
  <c r="V22" i="1"/>
  <c r="X22" i="1"/>
  <c r="V27" i="1"/>
  <c r="X27" i="1"/>
  <c r="T10" i="1"/>
  <c r="X10" i="1"/>
  <c r="V10" i="1"/>
  <c r="T28" i="1"/>
  <c r="V28" i="1"/>
  <c r="X28" i="1"/>
  <c r="V15" i="1"/>
  <c r="X15" i="1"/>
  <c r="T15" i="1"/>
  <c r="R12" i="1"/>
  <c r="T11" i="1"/>
  <c r="T14" i="1"/>
  <c r="T17" i="1"/>
  <c r="T20" i="1"/>
  <c r="T23" i="1"/>
  <c r="T26" i="1"/>
  <c r="T29" i="1"/>
  <c r="T24" i="1" l="1"/>
  <c r="X24" i="1"/>
  <c r="T19" i="1"/>
  <c r="V25" i="1"/>
  <c r="X25" i="1"/>
  <c r="V19" i="1"/>
  <c r="R30" i="1"/>
  <c r="V12" i="1"/>
  <c r="X12" i="1"/>
  <c r="T12" i="1"/>
  <c r="V30" i="1" l="1"/>
  <c r="X30" i="1"/>
  <c r="T3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<sst xmlns="http://schemas.openxmlformats.org/spreadsheetml/2006/main" count="55" uniqueCount="51">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</sst>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);\(#,##0.00\)"/>
    <numFmt numFmtId="168" formatCode="#,##0.00_ ;[Red]\-#,##0.00\ 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color rgb="FFC00000"/>
      <name val="Arial"/>
      <family val="2"/>
    </font>
    <font>
      <sz val="24"/>
      <name val="Arial"/>
      <family val="2"/>
    </font>
    <font>
      <i/>
      <sz val="10"/>
      <name val="Arial"/>
      <family val="2"/>
    </font>
    <font>
      <sz val="10"/>
      <color theme="2" tint="-0.74999237037263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0" fillId="0" borderId="0" xfId="0" applyFill="1"/>
    <xf numFmtId="0" fontId="3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4" fontId="4" fillId="0" borderId="11" xfId="4" applyNumberFormat="1" applyFont="1" applyFill="1" applyBorder="1" applyAlignment="1">
      <alignment horizontal="center" vertical="center" wrapText="1"/>
    </xf>
    <xf numFmtId="166" fontId="4" fillId="0" borderId="11" xfId="5" applyNumberFormat="1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0" fontId="4" fillId="0" borderId="18" xfId="3" applyFont="1" applyFill="1" applyBorder="1" applyAlignment="1">
      <alignment horizontal="center" vertical="center" wrapText="1"/>
    </xf>
    <xf numFmtId="0" fontId="4" fillId="0" borderId="19" xfId="3" applyFont="1" applyFill="1" applyBorder="1" applyAlignment="1">
      <alignment horizontal="center" vertical="center" wrapText="1"/>
    </xf>
    <xf numFmtId="164" fontId="4" fillId="0" borderId="20" xfId="4" applyNumberFormat="1" applyFont="1" applyFill="1" applyBorder="1" applyAlignment="1">
      <alignment horizontal="center" vertical="center" wrapText="1"/>
    </xf>
    <xf numFmtId="166" fontId="4" fillId="0" borderId="19" xfId="5" applyNumberFormat="1" applyFont="1" applyFill="1" applyBorder="1" applyAlignment="1">
      <alignment horizontal="center" vertical="center" wrapText="1"/>
    </xf>
    <xf numFmtId="2" fontId="2" fillId="0" borderId="21" xfId="3" applyNumberFormat="1" applyFont="1" applyFill="1" applyBorder="1" applyAlignment="1">
      <alignment horizontal="center" vertical="center" wrapText="1"/>
    </xf>
    <xf numFmtId="2" fontId="2" fillId="0" borderId="21" xfId="3" applyNumberFormat="1" applyFont="1" applyFill="1" applyBorder="1" applyAlignment="1">
      <alignment horizontal="left" vertical="center" wrapText="1"/>
    </xf>
    <xf numFmtId="2" fontId="2" fillId="0" borderId="22" xfId="3" applyNumberFormat="1" applyFont="1" applyFill="1" applyBorder="1" applyAlignment="1">
      <alignment vertical="center" wrapText="1"/>
    </xf>
    <xf numFmtId="2" fontId="2" fillId="0" borderId="21" xfId="3" applyNumberFormat="1" applyFont="1" applyFill="1" applyBorder="1" applyAlignment="1">
      <alignment vertical="center" wrapText="1"/>
    </xf>
    <xf numFmtId="166" fontId="5" fillId="0" borderId="23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Fill="1" applyBorder="1" applyAlignment="1">
      <alignment horizontal="right" vertical="center"/>
    </xf>
    <xf numFmtId="164" fontId="5" fillId="0" borderId="23" xfId="4" applyNumberFormat="1" applyFont="1" applyBorder="1" applyAlignment="1">
      <alignment horizontal="right" vertical="center"/>
    </xf>
    <xf numFmtId="2" fontId="2" fillId="0" borderId="23" xfId="3" applyNumberFormat="1" applyFont="1" applyFill="1" applyBorder="1" applyAlignment="1">
      <alignment horizontal="center" vertical="center" wrapText="1"/>
    </xf>
    <xf numFmtId="2" fontId="2" fillId="0" borderId="23" xfId="3" applyNumberFormat="1" applyFont="1" applyFill="1" applyBorder="1" applyAlignment="1">
      <alignment horizontal="left" vertical="center" wrapText="1"/>
    </xf>
    <xf numFmtId="2" fontId="2" fillId="0" borderId="24" xfId="3" applyNumberFormat="1" applyFont="1" applyFill="1" applyBorder="1" applyAlignment="1">
      <alignment vertical="center" wrapText="1"/>
    </xf>
    <xf numFmtId="2" fontId="2" fillId="0" borderId="23" xfId="3" applyNumberFormat="1" applyFont="1" applyFill="1" applyBorder="1" applyAlignment="1">
      <alignment vertical="center" wrapText="1"/>
    </xf>
    <xf numFmtId="2" fontId="2" fillId="0" borderId="25" xfId="3" applyNumberFormat="1" applyFont="1" applyFill="1" applyBorder="1" applyAlignment="1">
      <alignment horizontal="center" vertical="center" wrapText="1"/>
    </xf>
    <xf numFmtId="2" fontId="2" fillId="0" borderId="9" xfId="3" applyNumberFormat="1" applyFont="1" applyFill="1" applyBorder="1" applyAlignment="1">
      <alignment horizontal="left" vertical="center" wrapText="1"/>
    </xf>
    <xf numFmtId="2" fontId="2" fillId="0" borderId="9" xfId="3" applyNumberFormat="1" applyFont="1" applyFill="1" applyBorder="1" applyAlignment="1">
      <alignment horizontal="center" vertical="center" wrapText="1"/>
    </xf>
    <xf numFmtId="2" fontId="2" fillId="0" borderId="26" xfId="3" applyNumberFormat="1" applyFont="1" applyFill="1" applyBorder="1" applyAlignment="1">
      <alignment vertical="center" wrapText="1"/>
    </xf>
    <xf numFmtId="2" fontId="2" fillId="0" borderId="25" xfId="3" applyNumberFormat="1" applyFont="1" applyFill="1" applyBorder="1" applyAlignment="1">
      <alignment vertical="center" wrapText="1"/>
    </xf>
    <xf numFmtId="2" fontId="2" fillId="0" borderId="27" xfId="3" applyNumberFormat="1" applyFont="1" applyFill="1" applyBorder="1" applyAlignment="1">
      <alignment horizontal="left" vertical="center" wrapText="1"/>
    </xf>
    <xf numFmtId="2" fontId="4" fillId="0" borderId="5" xfId="3" applyNumberFormat="1" applyFont="1" applyFill="1" applyBorder="1" applyAlignment="1">
      <alignment horizontal="center" vertical="center" wrapText="1"/>
    </xf>
    <xf numFmtId="2" fontId="4" fillId="0" borderId="28" xfId="3" applyNumberFormat="1" applyFont="1" applyFill="1" applyBorder="1" applyAlignment="1">
      <alignment horizontal="center" vertical="center" wrapText="1"/>
    </xf>
    <xf numFmtId="2" fontId="4" fillId="0" borderId="6" xfId="3" applyNumberFormat="1" applyFont="1" applyFill="1" applyBorder="1" applyAlignment="1">
      <alignment horizontal="center" vertical="center" wrapText="1"/>
    </xf>
    <xf numFmtId="166" fontId="5" fillId="0" borderId="29" xfId="5" applyNumberFormat="1" applyFont="1" applyBorder="1" applyAlignment="1">
      <alignment horizontal="right" vertical="center"/>
    </xf>
    <xf numFmtId="164" fontId="5" fillId="0" borderId="29" xfId="4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6" fontId="5" fillId="0" borderId="0" xfId="0" applyNumberFormat="1" applyFont="1" applyBorder="1"/>
    <xf numFmtId="164" fontId="5" fillId="0" borderId="0" xfId="2" applyNumberFormat="1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/>
    <xf numFmtId="4" fontId="7" fillId="0" borderId="0" xfId="0" applyNumberFormat="1" applyFont="1" applyFill="1"/>
    <xf numFmtId="0" fontId="7" fillId="0" borderId="0" xfId="0" applyFont="1" applyAlignment="1">
      <alignment horizontal="right" vertical="center"/>
    </xf>
    <xf numFmtId="4" fontId="7" fillId="0" borderId="0" xfId="0" applyNumberFormat="1" applyFont="1" applyFill="1" applyAlignment="1">
      <alignment horizontal="right" vertical="center"/>
    </xf>
    <xf numFmtId="4" fontId="2" fillId="0" borderId="0" xfId="0" applyNumberFormat="1" applyFont="1" applyFill="1" applyAlignment="1">
      <alignment vertical="center"/>
    </xf>
    <xf numFmtId="0" fontId="2" fillId="0" borderId="0" xfId="0" applyFont="1" applyFill="1" applyBorder="1"/>
    <xf numFmtId="167" fontId="2" fillId="0" borderId="0" xfId="0" applyNumberFormat="1" applyFont="1" applyBorder="1" applyAlignment="1"/>
    <xf numFmtId="4" fontId="8" fillId="0" borderId="0" xfId="1" applyNumberFormat="1" applyFont="1" applyFill="1" applyAlignment="1">
      <alignment vertical="center"/>
    </xf>
    <xf numFmtId="4" fontId="9" fillId="2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horizontal="right"/>
    </xf>
    <xf numFmtId="4" fontId="8" fillId="0" borderId="0" xfId="1" applyNumberFormat="1" applyFont="1" applyFill="1" applyBorder="1" applyAlignment="1">
      <alignment vertical="center"/>
    </xf>
    <xf numFmtId="10" fontId="2" fillId="0" borderId="0" xfId="0" applyNumberFormat="1" applyFont="1" applyFill="1"/>
    <xf numFmtId="168" fontId="2" fillId="0" borderId="0" xfId="0" applyNumberFormat="1" applyFont="1" applyFill="1"/>
    <xf numFmtId="167" fontId="10" fillId="0" borderId="0" xfId="0" applyNumberFormat="1" applyFont="1" applyFill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 applyBorder="1"/>
    <xf numFmtId="10" fontId="0" fillId="0" borderId="0" xfId="0" applyNumberFormat="1" applyFill="1"/>
    <xf numFmtId="0" fontId="11" fillId="0" borderId="0" xfId="0" applyFont="1"/>
    <xf numFmtId="0" fontId="5" fillId="0" borderId="0" xfId="0" applyFont="1"/>
    <xf numFmtId="167" fontId="5" fillId="0" borderId="0" xfId="0" applyNumberFormat="1" applyFont="1" applyAlignment="1"/>
    <xf numFmtId="4" fontId="5" fillId="0" borderId="0" xfId="1" applyNumberFormat="1" applyFont="1" applyFill="1"/>
    <xf numFmtId="4" fontId="5" fillId="0" borderId="0" xfId="1" applyNumberFormat="1" applyFont="1" applyAlignment="1"/>
    <xf numFmtId="0" fontId="12" fillId="0" borderId="0" xfId="0" applyFont="1"/>
    <xf numFmtId="0" fontId="13" fillId="0" borderId="0" xfId="0" applyFont="1"/>
    <xf numFmtId="167" fontId="5" fillId="0" borderId="0" xfId="0" applyNumberFormat="1" applyFont="1"/>
    <xf numFmtId="4" fontId="5" fillId="0" borderId="0" xfId="1" applyNumberFormat="1" applyFont="1"/>
    <xf numFmtId="4" fontId="5" fillId="0" borderId="0" xfId="0" applyNumberFormat="1" applyFont="1" applyFill="1"/>
    <xf numFmtId="10" fontId="5" fillId="0" borderId="0" xfId="0" applyNumberFormat="1" applyFont="1" applyFill="1"/>
    <xf numFmtId="0" fontId="5" fillId="0" borderId="0" xfId="0" applyFont="1" applyFill="1"/>
    <xf numFmtId="4" fontId="14" fillId="0" borderId="0" xfId="0" applyNumberFormat="1" applyFont="1" applyFill="1"/>
    <xf numFmtId="4" fontId="15" fillId="0" borderId="0" xfId="0" applyNumberFormat="1" applyFont="1" applyFill="1"/>
    <xf numFmtId="43" fontId="2" fillId="0" borderId="0" xfId="1" applyFont="1" applyFill="1"/>
    <xf numFmtId="43" fontId="0" fillId="0" borderId="0" xfId="0" applyNumberFormat="1" applyFill="1"/>
    <xf numFmtId="0" fontId="4" fillId="0" borderId="0" xfId="0" applyFont="1" applyFill="1"/>
    <xf numFmtId="4" fontId="4" fillId="0" borderId="0" xfId="0" applyNumberFormat="1" applyFont="1" applyFill="1"/>
    <xf numFmtId="2" fontId="4" fillId="0" borderId="0" xfId="0" applyNumberFormat="1" applyFont="1" applyFill="1"/>
  </cellXfs>
  <cellStyles count="6">
    <cellStyle name="Normal" xfId="0" builtinId="0"/>
    <cellStyle name="Normal 2 8" xfId="3"/>
    <cellStyle name="Porcentagem 11 2" xfId="2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Anexo%20II%20-%20Transparencia%20Mensal%202024%20-%20TRF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Out"/>
      <sheetName val="Nov"/>
      <sheetName val="Access-Out"/>
      <sheetName val="Access-Nov"/>
      <sheetName val="Dez"/>
      <sheetName val="Access-Dez"/>
      <sheetName val="Set"/>
      <sheetName val="Access-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A10" t="str">
            <v>11101</v>
          </cell>
          <cell r="B10" t="str">
            <v>SUPERIOR TRIBUNAL DE JUSTICA</v>
          </cell>
          <cell r="C10" t="str">
            <v>02</v>
          </cell>
          <cell r="D10" t="str">
            <v>128</v>
          </cell>
          <cell r="E10" t="str">
            <v>0033</v>
          </cell>
          <cell r="F10" t="str">
            <v>PROGRAMA DE GESTAO E MANUTENCAO DO PODER JUDICIARIO</v>
          </cell>
          <cell r="G10" t="str">
            <v>20G2</v>
          </cell>
          <cell r="H10" t="str">
            <v>FORMACAO E APERFEICOAMENTO DE MAGISTRADOS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N10">
            <v>98246</v>
          </cell>
          <cell r="P10">
            <v>98246</v>
          </cell>
          <cell r="Q10">
            <v>98246</v>
          </cell>
          <cell r="R10">
            <v>88044.6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0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1027</v>
          </cell>
          <cell r="K12" t="str">
            <v>SERV.AFETOS AS ATIVID.ESPECIFICAS DA JUSTICA</v>
          </cell>
          <cell r="L12" t="str">
            <v>3</v>
          </cell>
          <cell r="M12">
            <v>14038.4</v>
          </cell>
          <cell r="P12">
            <v>14038.4</v>
          </cell>
          <cell r="Q12">
            <v>14038.4</v>
          </cell>
          <cell r="R12">
            <v>14038.4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4224</v>
          </cell>
          <cell r="H13" t="str">
            <v>ASSISTENCIA JURIDICA A PESSOAS CARENTES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15000</v>
          </cell>
          <cell r="P13">
            <v>254.99</v>
          </cell>
          <cell r="Q13">
            <v>254.99</v>
          </cell>
          <cell r="R13">
            <v>254.99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4</v>
          </cell>
          <cell r="M14">
            <v>17759539</v>
          </cell>
          <cell r="P14">
            <v>17325110.77</v>
          </cell>
          <cell r="Q14">
            <v>16739459.609999999</v>
          </cell>
          <cell r="R14">
            <v>16395640.25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061</v>
          </cell>
          <cell r="E15" t="str">
            <v>0033</v>
          </cell>
          <cell r="F15" t="str">
            <v>PROGRAMA DE GESTAO E MANUTENCAO DO PODER JUDICIARIO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66853046.820000008</v>
          </cell>
          <cell r="O15">
            <v>452401.34</v>
          </cell>
          <cell r="P15">
            <v>65795353.380000003</v>
          </cell>
          <cell r="Q15">
            <v>61797660.93</v>
          </cell>
          <cell r="R15">
            <v>59522165.030000001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061</v>
          </cell>
          <cell r="E16" t="str">
            <v>0033</v>
          </cell>
          <cell r="F16" t="str">
            <v>PROGRAMA DE GESTAO E MANUTENCAO DO PODER JUDICIARIO</v>
          </cell>
          <cell r="G16" t="str">
            <v>4257</v>
          </cell>
          <cell r="H16" t="str">
            <v>JULGAMENTO DE CAUSAS NA JUSTICA FEDERAL</v>
          </cell>
          <cell r="I16" t="str">
            <v>1</v>
          </cell>
          <cell r="J16" t="str">
            <v>1027</v>
          </cell>
          <cell r="K16" t="str">
            <v>SERV.AFETOS AS ATIVID.ESPECIFICAS DA JUSTICA</v>
          </cell>
          <cell r="L16" t="str">
            <v>4</v>
          </cell>
          <cell r="M16">
            <v>3148787</v>
          </cell>
          <cell r="P16">
            <v>3148786.56</v>
          </cell>
          <cell r="Q16">
            <v>2641278.2599999998</v>
          </cell>
          <cell r="R16">
            <v>2409489.0299999998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061</v>
          </cell>
          <cell r="E17" t="str">
            <v>0033</v>
          </cell>
          <cell r="F17" t="str">
            <v>PROGRAMA DE GESTAO E MANUTENCAO DO PODER JUDICIARIO</v>
          </cell>
          <cell r="G17" t="str">
            <v>4257</v>
          </cell>
          <cell r="H17" t="str">
            <v>JULGAMENTO DE CAUSAS NA JUSTICA FEDERAL</v>
          </cell>
          <cell r="I17" t="str">
            <v>1</v>
          </cell>
          <cell r="J17" t="str">
            <v>1027</v>
          </cell>
          <cell r="K17" t="str">
            <v>SERV.AFETOS AS ATIVID.ESPECIFICAS DA JUSTICA</v>
          </cell>
          <cell r="L17" t="str">
            <v>3</v>
          </cell>
          <cell r="M17">
            <v>9303055</v>
          </cell>
          <cell r="P17">
            <v>9280455.2200000007</v>
          </cell>
          <cell r="Q17">
            <v>9074408.0399999991</v>
          </cell>
          <cell r="R17">
            <v>8838453.5199999996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20TP</v>
          </cell>
          <cell r="H18" t="str">
            <v>ATIVOS CIVIS DA UNIAO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1</v>
          </cell>
          <cell r="M18">
            <v>498538570.75</v>
          </cell>
          <cell r="P18">
            <v>498538570.75</v>
          </cell>
          <cell r="Q18">
            <v>498503047.61000001</v>
          </cell>
          <cell r="R18">
            <v>491334041.58999997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216H</v>
          </cell>
          <cell r="H19" t="str">
            <v>AJUDA DE CUSTO PARA MORADIA OU AUXILIO-MORADIA A AGENTES PUB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85329</v>
          </cell>
          <cell r="P19">
            <v>85329</v>
          </cell>
          <cell r="Q19">
            <v>80555.42</v>
          </cell>
          <cell r="R19">
            <v>80555.42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216H</v>
          </cell>
          <cell r="H20" t="str">
            <v>AJUDA DE CUSTO PARA MORADIA OU AUXILIO-MORADIA A AGENTES PUB</v>
          </cell>
          <cell r="I20" t="str">
            <v>1</v>
          </cell>
          <cell r="J20" t="str">
            <v>1027</v>
          </cell>
          <cell r="K20" t="str">
            <v>SERV.AFETOS AS ATIVID.ESPECIFICAS DA JUSTICA</v>
          </cell>
          <cell r="L20" t="str">
            <v>3</v>
          </cell>
          <cell r="M20">
            <v>182</v>
          </cell>
          <cell r="P20">
            <v>181.14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122</v>
          </cell>
          <cell r="E21" t="str">
            <v>0033</v>
          </cell>
          <cell r="F21" t="str">
            <v>PROGRAMA DE GESTAO E MANUTENCAO DO PODER JUDICIARIO</v>
          </cell>
          <cell r="G21" t="str">
            <v>219Z</v>
          </cell>
          <cell r="H21" t="str">
            <v>CONSERVACAO E RECUPERACAO DE ATIVOS DE INFRAESTRUTURA DA UNI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4</v>
          </cell>
          <cell r="M21">
            <v>8064125</v>
          </cell>
          <cell r="P21">
            <v>8063791.4199999999</v>
          </cell>
          <cell r="Q21">
            <v>328185.26</v>
          </cell>
          <cell r="R21">
            <v>321596.83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331</v>
          </cell>
          <cell r="E22" t="str">
            <v>0033</v>
          </cell>
          <cell r="F22" t="str">
            <v>PROGRAMA DE GESTAO E MANUTENCAO DO PODER JUDICIARIO</v>
          </cell>
          <cell r="G22" t="str">
            <v>2004</v>
          </cell>
          <cell r="H22" t="str">
            <v>ASSISTENCIA MEDICA E ODONTOLOGICA AOS SERVIDORES CIVIS, EMPR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4</v>
          </cell>
          <cell r="M22">
            <v>20000</v>
          </cell>
          <cell r="P22">
            <v>14082</v>
          </cell>
          <cell r="Q22">
            <v>14082</v>
          </cell>
          <cell r="R22">
            <v>14082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331</v>
          </cell>
          <cell r="E23" t="str">
            <v>0033</v>
          </cell>
          <cell r="F23" t="str">
            <v>PROGRAMA DE GESTAO E MANUTENCAO DO PODER JUDICIARIO</v>
          </cell>
          <cell r="G23" t="str">
            <v>2004</v>
          </cell>
          <cell r="H23" t="str">
            <v>ASSISTENCIA MEDICA E ODONTOLOGICA AOS SERVIDORES CIVIS, EMPR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46041769</v>
          </cell>
          <cell r="P23">
            <v>46038930.149999999</v>
          </cell>
          <cell r="Q23">
            <v>37668650.560000002</v>
          </cell>
          <cell r="R23">
            <v>36836160.799999997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331</v>
          </cell>
          <cell r="E24" t="str">
            <v>0033</v>
          </cell>
          <cell r="F24" t="str">
            <v>PROGRAMA DE GESTAO E MANUTENCAO DO PODER JUDICIARIO</v>
          </cell>
          <cell r="G24" t="str">
            <v>212B</v>
          </cell>
          <cell r="H24" t="str">
            <v>BENEFICIOS OBRIGATORIOS AOS SERVIDORES CIVIS, EMPREGADOS, MI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M24">
            <v>34518489.119999997</v>
          </cell>
          <cell r="P24">
            <v>34039998.359999999</v>
          </cell>
          <cell r="Q24">
            <v>33999964.229999997</v>
          </cell>
          <cell r="R24">
            <v>33999964.229999997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846</v>
          </cell>
          <cell r="E25" t="str">
            <v>0033</v>
          </cell>
          <cell r="F25" t="str">
            <v>PROGRAMA DE GESTAO E MANUTENCAO DO PODER JUDICIARIO</v>
          </cell>
          <cell r="G25" t="str">
            <v>09HB</v>
          </cell>
          <cell r="H25" t="str">
            <v>CONTRIBUICAO DA UNIAO, DE SUAS AUTARQUIAS E FUNDACOES PARA O</v>
          </cell>
          <cell r="I25" t="str">
            <v>1</v>
          </cell>
          <cell r="J25" t="str">
            <v>1000</v>
          </cell>
          <cell r="K25" t="str">
            <v>RECURSOS LIVRES DA UNIAO</v>
          </cell>
          <cell r="L25" t="str">
            <v>1</v>
          </cell>
          <cell r="M25">
            <v>90394960.060000002</v>
          </cell>
          <cell r="P25">
            <v>90394960.060000002</v>
          </cell>
          <cell r="Q25">
            <v>90373662.519999996</v>
          </cell>
          <cell r="R25">
            <v>90373662.519999996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09</v>
          </cell>
          <cell r="D26" t="str">
            <v>272</v>
          </cell>
          <cell r="E26" t="str">
            <v>0033</v>
          </cell>
          <cell r="F26" t="str">
            <v>PROGRAMA DE GESTAO E MANUTENCAO DO PODER JUDICIARIO</v>
          </cell>
          <cell r="G26" t="str">
            <v>0181</v>
          </cell>
          <cell r="H26" t="str">
            <v>APOSENTADORIAS E PENSOES CIVIS DA UNIAO</v>
          </cell>
          <cell r="I26" t="str">
            <v>2</v>
          </cell>
          <cell r="J26" t="str">
            <v>1000</v>
          </cell>
          <cell r="K26" t="str">
            <v>RECURSOS LIVRES DA UNIAO</v>
          </cell>
          <cell r="L26" t="str">
            <v>1</v>
          </cell>
          <cell r="M26">
            <v>27772161</v>
          </cell>
          <cell r="P26">
            <v>27772161</v>
          </cell>
          <cell r="Q26">
            <v>27768888.129999999</v>
          </cell>
          <cell r="R26">
            <v>25532812.469999999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09</v>
          </cell>
          <cell r="D27" t="str">
            <v>272</v>
          </cell>
          <cell r="E27" t="str">
            <v>0033</v>
          </cell>
          <cell r="F27" t="str">
            <v>PROGRAMA DE GESTAO E MANUTENCAO DO PODER JUDICIARIO</v>
          </cell>
          <cell r="G27" t="str">
            <v>0181</v>
          </cell>
          <cell r="H27" t="str">
            <v>APOSENTADORIAS E PENSOES CIVIS DA UNIAO</v>
          </cell>
          <cell r="I27" t="str">
            <v>2</v>
          </cell>
          <cell r="J27" t="str">
            <v>1056</v>
          </cell>
          <cell r="K27" t="str">
            <v>BENEFICIOS DO RPPS DA UNIAO</v>
          </cell>
          <cell r="L27" t="str">
            <v>1</v>
          </cell>
          <cell r="M27">
            <v>172400000</v>
          </cell>
          <cell r="P27">
            <v>172400000</v>
          </cell>
          <cell r="Q27">
            <v>172400000</v>
          </cell>
          <cell r="R27">
            <v>172400000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28</v>
          </cell>
          <cell r="D28" t="str">
            <v>846</v>
          </cell>
          <cell r="E28" t="str">
            <v>0909</v>
          </cell>
          <cell r="F28" t="str">
            <v>OPERACOES ESPECIAIS: OUTROS ENCARGOS ESPECIAIS</v>
          </cell>
          <cell r="G28" t="str">
            <v>00S6</v>
          </cell>
          <cell r="H28" t="str">
            <v>BENEFICIO ESPECIAL - LEI N. 12.618, DE 2012</v>
          </cell>
          <cell r="I28" t="str">
            <v>1</v>
          </cell>
          <cell r="J28" t="str">
            <v>1000</v>
          </cell>
          <cell r="K28" t="str">
            <v>RECURSOS LIVRES DA UNIAO</v>
          </cell>
          <cell r="L28" t="str">
            <v>1</v>
          </cell>
          <cell r="M28">
            <v>592326.80000000005</v>
          </cell>
          <cell r="P28">
            <v>592326.80000000005</v>
          </cell>
          <cell r="Q28">
            <v>592326.80000000005</v>
          </cell>
          <cell r="R28">
            <v>592326.80000000005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28</v>
          </cell>
          <cell r="D29" t="str">
            <v>846</v>
          </cell>
          <cell r="E29" t="str">
            <v>0909</v>
          </cell>
          <cell r="F29" t="str">
            <v>OPERACOES ESPECIAIS: OUTROS ENCARGOS ESPECIAIS</v>
          </cell>
          <cell r="G29" t="str">
            <v>0536</v>
          </cell>
          <cell r="H29" t="str">
            <v>BENEFICIOS DE LEGISLACAO ESPECIAL</v>
          </cell>
          <cell r="I29" t="str">
            <v>2</v>
          </cell>
          <cell r="J29" t="str">
            <v>1000</v>
          </cell>
          <cell r="K29" t="str">
            <v>RECURSOS LIVRES DA UNIAO</v>
          </cell>
          <cell r="L29" t="str">
            <v>3</v>
          </cell>
          <cell r="M29">
            <v>30000</v>
          </cell>
          <cell r="P29">
            <v>26347.89</v>
          </cell>
          <cell r="Q29">
            <v>26347.89</v>
          </cell>
          <cell r="R29">
            <v>26347.89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tabSelected="1" view="pageBreakPreview" zoomScale="80" zoomScaleNormal="100" zoomScaleSheetLayoutView="80" workbookViewId="0">
      <selection activeCell="A7" sqref="A7:J7"/>
    </sheetView>
  </sheetViews>
  <sheetFormatPr defaultColWidth="9.140625" defaultRowHeight="25.5" customHeight="1" x14ac:dyDescent="0.2"/>
  <cols>
    <col min="1" max="1" width="17.7109375" style="83" customWidth="1"/>
    <col min="2" max="2" width="35.7109375" style="83" customWidth="1"/>
    <col min="3" max="4" width="15.7109375" style="83" customWidth="1"/>
    <col min="5" max="6" width="55.7109375" style="83" customWidth="1"/>
    <col min="7" max="8" width="8.7109375" style="84" customWidth="1"/>
    <col min="9" max="9" width="35.7109375" style="84" customWidth="1"/>
    <col min="10" max="10" width="8.7109375" style="84" customWidth="1"/>
    <col min="11" max="15" width="16.7109375" style="84" customWidth="1"/>
    <col min="16" max="16" width="16.7109375" style="86" customWidth="1"/>
    <col min="17" max="17" width="16.7109375" style="84" customWidth="1"/>
    <col min="18" max="18" width="16.7109375" style="86" customWidth="1"/>
    <col min="19" max="19" width="16.7109375" style="84" customWidth="1"/>
    <col min="20" max="20" width="8.7109375" style="86" customWidth="1"/>
    <col min="21" max="21" width="16.7109375" style="5" customWidth="1"/>
    <col min="22" max="22" width="8.85546875" style="5" customWidth="1"/>
    <col min="23" max="23" width="16.7109375" style="5" customWidth="1"/>
    <col min="24" max="24" width="8.7109375" style="5" customWidth="1"/>
    <col min="25" max="25" width="9.28515625" style="5" bestFit="1" customWidth="1"/>
    <col min="26" max="26" width="11" style="5" bestFit="1" customWidth="1"/>
    <col min="27" max="27" width="12.5703125" style="5" bestFit="1" customWidth="1"/>
    <col min="28" max="28" width="9.28515625" style="5" bestFit="1" customWidth="1"/>
    <col min="29" max="29" width="9.42578125" style="5" customWidth="1"/>
    <col min="30" max="30" width="39.5703125" style="5" customWidth="1"/>
    <col min="31" max="31" width="10.140625" style="5" bestFit="1" customWidth="1"/>
    <col min="32" max="32" width="9.28515625" style="5" customWidth="1"/>
    <col min="33" max="33" width="50.28515625" style="5" customWidth="1"/>
    <col min="34" max="34" width="5.140625" style="5" customWidth="1"/>
    <col min="35" max="35" width="23.140625" style="5" bestFit="1" customWidth="1"/>
    <col min="36" max="39" width="34.140625" style="5" bestFit="1" customWidth="1"/>
    <col min="40" max="40" width="32.5703125" style="5" bestFit="1" customWidth="1"/>
    <col min="41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7" t="s">
        <v>5</v>
      </c>
      <c r="B4" s="8">
        <v>45627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8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8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8.5" customHeight="1" x14ac:dyDescent="0.2">
      <c r="A10" s="38" t="str">
        <f>+'[1]Access-Dez'!A10</f>
        <v>11101</v>
      </c>
      <c r="B10" s="39" t="str">
        <f>+'[1]Access-Dez'!B10</f>
        <v>SUPERIOR TRIBUNAL DE JUSTICA</v>
      </c>
      <c r="C10" s="38" t="str">
        <f>CONCATENATE('[1]Access-Dez'!C10,".",'[1]Access-Dez'!D10)</f>
        <v>02.128</v>
      </c>
      <c r="D10" s="38" t="str">
        <f>CONCATENATE('[1]Access-Dez'!E10,".",'[1]Access-Dez'!G10)</f>
        <v>0033.20G2</v>
      </c>
      <c r="E10" s="39" t="str">
        <f>+'[1]Access-Dez'!F10</f>
        <v>PROGRAMA DE GESTAO E MANUTENCAO DO PODER JUDICIARIO</v>
      </c>
      <c r="F10" s="40" t="str">
        <f>+'[1]Access-Dez'!H10</f>
        <v>FORMACAO E APERFEICOAMENTO DE MAGISTRADOS</v>
      </c>
      <c r="G10" s="38" t="str">
        <f>IF('[1]Access-Dez'!I10="1","F","S")</f>
        <v>F</v>
      </c>
      <c r="H10" s="38" t="str">
        <f>+'[1]Access-Dez'!J10</f>
        <v>1000</v>
      </c>
      <c r="I10" s="41" t="str">
        <f>+'[1]Access-Dez'!K10</f>
        <v>RECURSOS LIVRES DA UNIAO</v>
      </c>
      <c r="J10" s="38" t="str">
        <f>+'[1]Access-Dez'!L10</f>
        <v>3</v>
      </c>
      <c r="K10" s="42"/>
      <c r="L10" s="42"/>
      <c r="M10" s="42"/>
      <c r="N10" s="42">
        <f>+K10+L10-M10</f>
        <v>0</v>
      </c>
      <c r="O10" s="42">
        <v>0</v>
      </c>
      <c r="P10" s="42">
        <f>'[1]Access-Dez'!M10-'[1]Access-Dez'!N10</f>
        <v>-98246</v>
      </c>
      <c r="Q10" s="43">
        <f>'[1]Access-Dez'!O10</f>
        <v>0</v>
      </c>
      <c r="R10" s="44">
        <f>N10-O10+P10+Q10</f>
        <v>-98246</v>
      </c>
      <c r="S10" s="42">
        <f>'[1]Access-Dez'!P10</f>
        <v>98246</v>
      </c>
      <c r="T10" s="45">
        <f>IF(R10&gt;0,S10/R10,0)</f>
        <v>0</v>
      </c>
      <c r="U10" s="42">
        <f>'[1]Access-Dez'!Q10</f>
        <v>98246</v>
      </c>
      <c r="V10" s="45">
        <f>IF(R10&gt;0,U10/R10,0)</f>
        <v>0</v>
      </c>
      <c r="W10" s="42">
        <f>'[1]Access-Dez'!R10</f>
        <v>88044.6</v>
      </c>
      <c r="X10" s="45">
        <f>IF(R10&gt;0,W10/R10,0)</f>
        <v>0</v>
      </c>
    </row>
    <row r="11" spans="1:24" ht="28.5" customHeight="1" x14ac:dyDescent="0.2">
      <c r="A11" s="46" t="str">
        <f>+'[1]Access-Dez'!A11</f>
        <v>12101</v>
      </c>
      <c r="B11" s="47" t="str">
        <f>+'[1]Access-Dez'!B11</f>
        <v>JUSTICA FEDERAL DE PRIMEIRO GRAU</v>
      </c>
      <c r="C11" s="46" t="str">
        <f>CONCATENATE('[1]Access-Dez'!C11,".",'[1]Access-Dez'!D11)</f>
        <v>02.061</v>
      </c>
      <c r="D11" s="46" t="str">
        <f>CONCATENATE('[1]Access-Dez'!E11,".",'[1]Access-Dez'!G11)</f>
        <v>0033.4257</v>
      </c>
      <c r="E11" s="47" t="str">
        <f>+'[1]Access-Dez'!F11</f>
        <v>PROGRAMA DE GESTAO E MANUTENCAO DO PODER JUDICIARIO</v>
      </c>
      <c r="F11" s="48" t="str">
        <f>+'[1]Access-Dez'!H11</f>
        <v>JULGAMENTO DE CAUSAS NA JUSTICA FEDERAL</v>
      </c>
      <c r="G11" s="46" t="str">
        <f>IF('[1]Access-Dez'!I11="1","F","S")</f>
        <v>F</v>
      </c>
      <c r="H11" s="46" t="str">
        <f>+'[1]Access-Dez'!J11</f>
        <v>1000</v>
      </c>
      <c r="I11" s="49" t="str">
        <f>+'[1]Access-Dez'!K11</f>
        <v>RECURSOS LIVRES DA UNIAO</v>
      </c>
      <c r="J11" s="46" t="str">
        <f>+'[1]Access-Dez'!L11</f>
        <v>3</v>
      </c>
      <c r="K11" s="42"/>
      <c r="L11" s="42"/>
      <c r="M11" s="42"/>
      <c r="N11" s="42">
        <f t="shared" ref="N11:N29" si="0">+K11+L11-M11</f>
        <v>0</v>
      </c>
      <c r="O11" s="42">
        <v>0</v>
      </c>
      <c r="P11" s="42">
        <f>'[1]Access-Dez'!M11-'[1]Access-Dez'!N11</f>
        <v>0</v>
      </c>
      <c r="Q11" s="42">
        <f>'[1]Access-Dez'!O11</f>
        <v>0</v>
      </c>
      <c r="R11" s="44">
        <f t="shared" ref="R11:R29" si="1">N11-O11+P11+Q11</f>
        <v>0</v>
      </c>
      <c r="S11" s="42">
        <f>'[1]Access-Dez'!P11</f>
        <v>0</v>
      </c>
      <c r="T11" s="45">
        <f t="shared" ref="T11:T30" si="2">IF(R11&gt;0,S11/R11,0)</f>
        <v>0</v>
      </c>
      <c r="U11" s="42">
        <f>'[1]Access-Dez'!Q11</f>
        <v>0</v>
      </c>
      <c r="V11" s="45">
        <f t="shared" ref="V11:V30" si="3">IF(R11&gt;0,U11/R11,0)</f>
        <v>0</v>
      </c>
      <c r="W11" s="42">
        <f>'[1]Access-Dez'!R11</f>
        <v>0</v>
      </c>
      <c r="X11" s="45">
        <f t="shared" ref="X11:X30" si="4">IF(R11&gt;0,W11/R11,0)</f>
        <v>0</v>
      </c>
    </row>
    <row r="12" spans="1:24" ht="28.5" customHeight="1" x14ac:dyDescent="0.2">
      <c r="A12" s="46" t="str">
        <f>+'[1]Access-Dez'!A12</f>
        <v>12101</v>
      </c>
      <c r="B12" s="47" t="str">
        <f>+'[1]Access-Dez'!B12</f>
        <v>JUSTICA FEDERAL DE PRIMEIRO GRAU</v>
      </c>
      <c r="C12" s="46" t="str">
        <f>CONCATENATE('[1]Access-Dez'!C12,".",'[1]Access-Dez'!D12)</f>
        <v>02.061</v>
      </c>
      <c r="D12" s="46" t="str">
        <f>CONCATENATE('[1]Access-Dez'!E12,".",'[1]Access-Dez'!G12)</f>
        <v>0033.4257</v>
      </c>
      <c r="E12" s="47" t="str">
        <f>+'[1]Access-Dez'!F12</f>
        <v>PROGRAMA DE GESTAO E MANUTENCAO DO PODER JUDICIARIO</v>
      </c>
      <c r="F12" s="48" t="str">
        <f>+'[1]Access-Dez'!H12</f>
        <v>JULGAMENTO DE CAUSAS NA JUSTICA FEDERAL</v>
      </c>
      <c r="G12" s="46" t="str">
        <f>IF('[1]Access-Dez'!I12="1","F","S")</f>
        <v>F</v>
      </c>
      <c r="H12" s="46" t="str">
        <f>+'[1]Access-Dez'!J12</f>
        <v>1027</v>
      </c>
      <c r="I12" s="49" t="str">
        <f>+'[1]Access-Dez'!K12</f>
        <v>SERV.AFETOS AS ATIVID.ESPECIFICAS DA JUSTICA</v>
      </c>
      <c r="J12" s="46" t="str">
        <f>+'[1]Access-Dez'!L12</f>
        <v>3</v>
      </c>
      <c r="K12" s="42"/>
      <c r="L12" s="42"/>
      <c r="M12" s="42"/>
      <c r="N12" s="42">
        <f t="shared" si="0"/>
        <v>0</v>
      </c>
      <c r="O12" s="42">
        <v>0</v>
      </c>
      <c r="P12" s="42">
        <f>'[1]Access-Dez'!M12-'[1]Access-Dez'!N12</f>
        <v>14038.4</v>
      </c>
      <c r="Q12" s="42">
        <f>'[1]Access-Dez'!O12</f>
        <v>0</v>
      </c>
      <c r="R12" s="44">
        <f t="shared" si="1"/>
        <v>14038.4</v>
      </c>
      <c r="S12" s="42">
        <f>'[1]Access-Dez'!P12</f>
        <v>14038.4</v>
      </c>
      <c r="T12" s="45">
        <f t="shared" si="2"/>
        <v>1</v>
      </c>
      <c r="U12" s="42">
        <f>'[1]Access-Dez'!Q12</f>
        <v>14038.4</v>
      </c>
      <c r="V12" s="45">
        <f t="shared" si="3"/>
        <v>1</v>
      </c>
      <c r="W12" s="42">
        <f>'[1]Access-Dez'!R12</f>
        <v>14038.4</v>
      </c>
      <c r="X12" s="45">
        <f t="shared" si="4"/>
        <v>1</v>
      </c>
    </row>
    <row r="13" spans="1:24" ht="28.5" customHeight="1" x14ac:dyDescent="0.2">
      <c r="A13" s="50" t="str">
        <f>+'[1]Access-Dez'!A13</f>
        <v>12104</v>
      </c>
      <c r="B13" s="51" t="str">
        <f>+'[1]Access-Dez'!B13</f>
        <v>TRIBUNAL REGIONAL FEDERAL DA 3A. REGIAO</v>
      </c>
      <c r="C13" s="52" t="str">
        <f>CONCATENATE('[1]Access-Dez'!C13,".",'[1]Access-Dez'!D13)</f>
        <v>02.061</v>
      </c>
      <c r="D13" s="52" t="str">
        <f>CONCATENATE('[1]Access-Dez'!E13,".",'[1]Access-Dez'!G13)</f>
        <v>0033.4224</v>
      </c>
      <c r="E13" s="51" t="str">
        <f>+'[1]Access-Dez'!F13</f>
        <v>PROGRAMA DE GESTAO E MANUTENCAO DO PODER JUDICIARIO</v>
      </c>
      <c r="F13" s="53" t="str">
        <f>+'[1]Access-Dez'!H13</f>
        <v>ASSISTENCIA JURIDICA A PESSOAS CARENTES</v>
      </c>
      <c r="G13" s="50" t="str">
        <f>IF('[1]Access-Dez'!I13="1","F","S")</f>
        <v>F</v>
      </c>
      <c r="H13" s="50" t="str">
        <f>+'[1]Access-Dez'!J13</f>
        <v>1000</v>
      </c>
      <c r="I13" s="54" t="str">
        <f>+'[1]Access-Dez'!K13</f>
        <v>RECURSOS LIVRES DA UNIAO</v>
      </c>
      <c r="J13" s="50" t="str">
        <f>+'[1]Access-Dez'!L13</f>
        <v>3</v>
      </c>
      <c r="K13" s="42"/>
      <c r="L13" s="42"/>
      <c r="M13" s="42"/>
      <c r="N13" s="42">
        <f t="shared" si="0"/>
        <v>0</v>
      </c>
      <c r="O13" s="42">
        <v>0</v>
      </c>
      <c r="P13" s="42">
        <f>'[1]Access-Dez'!M13-'[1]Access-Dez'!N13</f>
        <v>15000</v>
      </c>
      <c r="Q13" s="42">
        <f>'[1]Access-Dez'!O13</f>
        <v>0</v>
      </c>
      <c r="R13" s="44">
        <f t="shared" si="1"/>
        <v>15000</v>
      </c>
      <c r="S13" s="42">
        <f>'[1]Access-Dez'!P13</f>
        <v>254.99</v>
      </c>
      <c r="T13" s="45">
        <f t="shared" si="2"/>
        <v>1.6999333333333335E-2</v>
      </c>
      <c r="U13" s="42">
        <f>'[1]Access-Dez'!Q13</f>
        <v>254.99</v>
      </c>
      <c r="V13" s="45">
        <f t="shared" si="3"/>
        <v>1.6999333333333335E-2</v>
      </c>
      <c r="W13" s="42">
        <f>'[1]Access-Dez'!R13</f>
        <v>254.99</v>
      </c>
      <c r="X13" s="45">
        <f t="shared" si="4"/>
        <v>1.6999333333333335E-2</v>
      </c>
    </row>
    <row r="14" spans="1:24" ht="28.5" customHeight="1" x14ac:dyDescent="0.2">
      <c r="A14" s="46" t="str">
        <f>+'[1]Access-Dez'!A14</f>
        <v>12104</v>
      </c>
      <c r="B14" s="47" t="str">
        <f>+'[1]Access-Dez'!B14</f>
        <v>TRIBUNAL REGIONAL FEDERAL DA 3A. REGIAO</v>
      </c>
      <c r="C14" s="46" t="str">
        <f>CONCATENATE('[1]Access-Dez'!C14,".",'[1]Access-Dez'!D14)</f>
        <v>02.061</v>
      </c>
      <c r="D14" s="46" t="str">
        <f>CONCATENATE('[1]Access-Dez'!E14,".",'[1]Access-Dez'!G14)</f>
        <v>0033.4257</v>
      </c>
      <c r="E14" s="47" t="str">
        <f>+'[1]Access-Dez'!F14</f>
        <v>PROGRAMA DE GESTAO E MANUTENCAO DO PODER JUDICIARIO</v>
      </c>
      <c r="F14" s="55" t="str">
        <f>+'[1]Access-Dez'!H14</f>
        <v>JULGAMENTO DE CAUSAS NA JUSTICA FEDERAL</v>
      </c>
      <c r="G14" s="46" t="str">
        <f>IF('[1]Access-Dez'!I14="1","F","S")</f>
        <v>F</v>
      </c>
      <c r="H14" s="46" t="str">
        <f>+'[1]Access-Dez'!J14</f>
        <v>1000</v>
      </c>
      <c r="I14" s="47" t="str">
        <f>+'[1]Access-Dez'!K14</f>
        <v>RECURSOS LIVRES DA UNIAO</v>
      </c>
      <c r="J14" s="46" t="str">
        <f>+'[1]Access-Dez'!L14</f>
        <v>4</v>
      </c>
      <c r="K14" s="42"/>
      <c r="L14" s="42"/>
      <c r="M14" s="42"/>
      <c r="N14" s="42">
        <f t="shared" si="0"/>
        <v>0</v>
      </c>
      <c r="O14" s="42">
        <v>0</v>
      </c>
      <c r="P14" s="42">
        <f>'[1]Access-Dez'!M14-'[1]Access-Dez'!N14</f>
        <v>17759539</v>
      </c>
      <c r="Q14" s="42">
        <f>'[1]Access-Dez'!O14</f>
        <v>0</v>
      </c>
      <c r="R14" s="44">
        <f t="shared" si="1"/>
        <v>17759539</v>
      </c>
      <c r="S14" s="42">
        <f>'[1]Access-Dez'!P14</f>
        <v>17325110.77</v>
      </c>
      <c r="T14" s="45">
        <f t="shared" si="2"/>
        <v>0.97553831605651475</v>
      </c>
      <c r="U14" s="42">
        <f>'[1]Access-Dez'!Q14</f>
        <v>16739459.609999999</v>
      </c>
      <c r="V14" s="45">
        <f t="shared" si="3"/>
        <v>0.94256160646962739</v>
      </c>
      <c r="W14" s="42">
        <f>'[1]Access-Dez'!R14</f>
        <v>16395640.25</v>
      </c>
      <c r="X14" s="45">
        <f t="shared" si="4"/>
        <v>0.92320190574766614</v>
      </c>
    </row>
    <row r="15" spans="1:24" ht="28.5" customHeight="1" x14ac:dyDescent="0.2">
      <c r="A15" s="46" t="str">
        <f>+'[1]Access-Dez'!A15</f>
        <v>12104</v>
      </c>
      <c r="B15" s="47" t="str">
        <f>+'[1]Access-Dez'!B15</f>
        <v>TRIBUNAL REGIONAL FEDERAL DA 3A. REGIAO</v>
      </c>
      <c r="C15" s="46" t="str">
        <f>CONCATENATE('[1]Access-Dez'!C15,".",'[1]Access-Dez'!D15)</f>
        <v>02.061</v>
      </c>
      <c r="D15" s="46" t="str">
        <f>CONCATENATE('[1]Access-Dez'!E15,".",'[1]Access-Dez'!G15)</f>
        <v>0033.4257</v>
      </c>
      <c r="E15" s="47" t="str">
        <f>+'[1]Access-Dez'!F15</f>
        <v>PROGRAMA DE GESTAO E MANUTENCAO DO PODER JUDICIARIO</v>
      </c>
      <c r="F15" s="55" t="str">
        <f>+'[1]Access-Dez'!H15</f>
        <v>JULGAMENTO DE CAUSAS NA JUSTICA FEDERAL</v>
      </c>
      <c r="G15" s="46" t="str">
        <f>IF('[1]Access-Dez'!I15="1","F","S")</f>
        <v>F</v>
      </c>
      <c r="H15" s="46" t="str">
        <f>+'[1]Access-Dez'!J15</f>
        <v>1000</v>
      </c>
      <c r="I15" s="47" t="str">
        <f>+'[1]Access-Dez'!K15</f>
        <v>RECURSOS LIVRES DA UNIAO</v>
      </c>
      <c r="J15" s="46" t="str">
        <f>+'[1]Access-Dez'!L15</f>
        <v>3</v>
      </c>
      <c r="K15" s="42"/>
      <c r="L15" s="42"/>
      <c r="M15" s="42"/>
      <c r="N15" s="42">
        <f t="shared" si="0"/>
        <v>0</v>
      </c>
      <c r="O15" s="42">
        <v>0</v>
      </c>
      <c r="P15" s="42">
        <f>'[1]Access-Dez'!M15-'[1]Access-Dez'!N15</f>
        <v>66853046.820000008</v>
      </c>
      <c r="Q15" s="42">
        <f>'[1]Access-Dez'!O15</f>
        <v>452401.34</v>
      </c>
      <c r="R15" s="44">
        <f t="shared" si="1"/>
        <v>67305448.160000011</v>
      </c>
      <c r="S15" s="42">
        <f>'[1]Access-Dez'!P15</f>
        <v>65795353.380000003</v>
      </c>
      <c r="T15" s="45">
        <f t="shared" si="2"/>
        <v>0.97756355805832873</v>
      </c>
      <c r="U15" s="42">
        <f>'[1]Access-Dez'!Q15</f>
        <v>61797660.93</v>
      </c>
      <c r="V15" s="45">
        <f t="shared" si="3"/>
        <v>0.91816728986178386</v>
      </c>
      <c r="W15" s="42">
        <f>'[1]Access-Dez'!R15</f>
        <v>59522165.030000001</v>
      </c>
      <c r="X15" s="45">
        <f t="shared" si="4"/>
        <v>0.88435879497455516</v>
      </c>
    </row>
    <row r="16" spans="1:24" ht="28.5" customHeight="1" x14ac:dyDescent="0.2">
      <c r="A16" s="46" t="str">
        <f>+'[1]Access-Dez'!A16</f>
        <v>12104</v>
      </c>
      <c r="B16" s="47" t="str">
        <f>+'[1]Access-Dez'!B16</f>
        <v>TRIBUNAL REGIONAL FEDERAL DA 3A. REGIAO</v>
      </c>
      <c r="C16" s="46" t="str">
        <f>CONCATENATE('[1]Access-Dez'!C16,".",'[1]Access-Dez'!D16)</f>
        <v>02.061</v>
      </c>
      <c r="D16" s="46" t="str">
        <f>CONCATENATE('[1]Access-Dez'!E16,".",'[1]Access-Dez'!G16)</f>
        <v>0033.4257</v>
      </c>
      <c r="E16" s="47" t="str">
        <f>+'[1]Access-Dez'!F16</f>
        <v>PROGRAMA DE GESTAO E MANUTENCAO DO PODER JUDICIARIO</v>
      </c>
      <c r="F16" s="47" t="str">
        <f>+'[1]Access-Dez'!H16</f>
        <v>JULGAMENTO DE CAUSAS NA JUSTICA FEDERAL</v>
      </c>
      <c r="G16" s="46" t="str">
        <f>IF('[1]Access-Dez'!I16="1","F","S")</f>
        <v>F</v>
      </c>
      <c r="H16" s="46" t="str">
        <f>+'[1]Access-Dez'!J16</f>
        <v>1027</v>
      </c>
      <c r="I16" s="47" t="str">
        <f>+'[1]Access-Dez'!K16</f>
        <v>SERV.AFETOS AS ATIVID.ESPECIFICAS DA JUSTICA</v>
      </c>
      <c r="J16" s="46" t="str">
        <f>+'[1]Access-Dez'!L16</f>
        <v>4</v>
      </c>
      <c r="K16" s="42"/>
      <c r="L16" s="42"/>
      <c r="M16" s="42"/>
      <c r="N16" s="42">
        <f t="shared" si="0"/>
        <v>0</v>
      </c>
      <c r="O16" s="42">
        <v>0</v>
      </c>
      <c r="P16" s="42">
        <f>'[1]Access-Dez'!M16-'[1]Access-Dez'!N16</f>
        <v>3148787</v>
      </c>
      <c r="Q16" s="42">
        <f>'[1]Access-Dez'!O16</f>
        <v>0</v>
      </c>
      <c r="R16" s="44">
        <f t="shared" si="1"/>
        <v>3148787</v>
      </c>
      <c r="S16" s="42">
        <f>'[1]Access-Dez'!P16</f>
        <v>3148786.56</v>
      </c>
      <c r="T16" s="45">
        <f t="shared" si="2"/>
        <v>0.99999986026365073</v>
      </c>
      <c r="U16" s="42">
        <f>'[1]Access-Dez'!Q16</f>
        <v>2641278.2599999998</v>
      </c>
      <c r="V16" s="45">
        <f t="shared" si="3"/>
        <v>0.83882404875274186</v>
      </c>
      <c r="W16" s="42">
        <f>'[1]Access-Dez'!R16</f>
        <v>2409489.0299999998</v>
      </c>
      <c r="X16" s="45">
        <f t="shared" si="4"/>
        <v>0.7652118196626192</v>
      </c>
    </row>
    <row r="17" spans="1:24" ht="28.5" customHeight="1" x14ac:dyDescent="0.2">
      <c r="A17" s="46" t="str">
        <f>+'[1]Access-Dez'!A17</f>
        <v>12104</v>
      </c>
      <c r="B17" s="47" t="str">
        <f>+'[1]Access-Dez'!B17</f>
        <v>TRIBUNAL REGIONAL FEDERAL DA 3A. REGIAO</v>
      </c>
      <c r="C17" s="46" t="str">
        <f>CONCATENATE('[1]Access-Dez'!C17,".",'[1]Access-Dez'!D17)</f>
        <v>02.061</v>
      </c>
      <c r="D17" s="46" t="str">
        <f>CONCATENATE('[1]Access-Dez'!E17,".",'[1]Access-Dez'!G17)</f>
        <v>0033.4257</v>
      </c>
      <c r="E17" s="47" t="str">
        <f>+'[1]Access-Dez'!F17</f>
        <v>PROGRAMA DE GESTAO E MANUTENCAO DO PODER JUDICIARIO</v>
      </c>
      <c r="F17" s="47" t="str">
        <f>+'[1]Access-Dez'!H17</f>
        <v>JULGAMENTO DE CAUSAS NA JUSTICA FEDERAL</v>
      </c>
      <c r="G17" s="46" t="str">
        <f>IF('[1]Access-Dez'!I17="1","F","S")</f>
        <v>F</v>
      </c>
      <c r="H17" s="46" t="str">
        <f>+'[1]Access-Dez'!J17</f>
        <v>1027</v>
      </c>
      <c r="I17" s="47" t="str">
        <f>+'[1]Access-Dez'!K17</f>
        <v>SERV.AFETOS AS ATIVID.ESPECIFICAS DA JUSTICA</v>
      </c>
      <c r="J17" s="46" t="str">
        <f>+'[1]Access-Dez'!L17</f>
        <v>3</v>
      </c>
      <c r="K17" s="42"/>
      <c r="L17" s="42"/>
      <c r="M17" s="42"/>
      <c r="N17" s="42">
        <f t="shared" si="0"/>
        <v>0</v>
      </c>
      <c r="O17" s="42">
        <v>0</v>
      </c>
      <c r="P17" s="42">
        <f>'[1]Access-Dez'!M17-'[1]Access-Dez'!N17</f>
        <v>9303055</v>
      </c>
      <c r="Q17" s="42">
        <f>'[1]Access-Dez'!O17</f>
        <v>0</v>
      </c>
      <c r="R17" s="42">
        <f t="shared" si="1"/>
        <v>9303055</v>
      </c>
      <c r="S17" s="42">
        <f>'[1]Access-Dez'!P17</f>
        <v>9280455.2200000007</v>
      </c>
      <c r="T17" s="45">
        <f t="shared" si="2"/>
        <v>0.99757071413637788</v>
      </c>
      <c r="U17" s="42">
        <f>'[1]Access-Dez'!Q17</f>
        <v>9074408.0399999991</v>
      </c>
      <c r="V17" s="45">
        <f t="shared" si="3"/>
        <v>0.97542237899270712</v>
      </c>
      <c r="W17" s="42">
        <f>'[1]Access-Dez'!R17</f>
        <v>8838453.5199999996</v>
      </c>
      <c r="X17" s="45">
        <f t="shared" si="4"/>
        <v>0.95005925687852</v>
      </c>
    </row>
    <row r="18" spans="1:24" ht="28.5" customHeight="1" x14ac:dyDescent="0.2">
      <c r="A18" s="46" t="str">
        <f>+'[1]Access-Dez'!A18</f>
        <v>12104</v>
      </c>
      <c r="B18" s="47" t="str">
        <f>+'[1]Access-Dez'!B18</f>
        <v>TRIBUNAL REGIONAL FEDERAL DA 3A. REGIAO</v>
      </c>
      <c r="C18" s="46" t="str">
        <f>CONCATENATE('[1]Access-Dez'!C18,".",'[1]Access-Dez'!D18)</f>
        <v>02.122</v>
      </c>
      <c r="D18" s="46" t="str">
        <f>CONCATENATE('[1]Access-Dez'!E18,".",'[1]Access-Dez'!G18)</f>
        <v>0033.20TP</v>
      </c>
      <c r="E18" s="47" t="str">
        <f>+'[1]Access-Dez'!F18</f>
        <v>PROGRAMA DE GESTAO E MANUTENCAO DO PODER JUDICIARIO</v>
      </c>
      <c r="F18" s="47" t="str">
        <f>+'[1]Access-Dez'!H18</f>
        <v>ATIVOS CIVIS DA UNIAO</v>
      </c>
      <c r="G18" s="46" t="str">
        <f>IF('[1]Access-Dez'!I18="1","F","S")</f>
        <v>F</v>
      </c>
      <c r="H18" s="46" t="str">
        <f>+'[1]Access-Dez'!J18</f>
        <v>1000</v>
      </c>
      <c r="I18" s="47" t="str">
        <f>+'[1]Access-Dez'!K18</f>
        <v>RECURSOS LIVRES DA UNIAO</v>
      </c>
      <c r="J18" s="46" t="str">
        <f>+'[1]Access-Dez'!L18</f>
        <v>1</v>
      </c>
      <c r="K18" s="42"/>
      <c r="L18" s="42"/>
      <c r="M18" s="42"/>
      <c r="N18" s="42">
        <f t="shared" si="0"/>
        <v>0</v>
      </c>
      <c r="O18" s="42">
        <v>0</v>
      </c>
      <c r="P18" s="42">
        <f>'[1]Access-Dez'!M18-'[1]Access-Dez'!N18</f>
        <v>498538570.75</v>
      </c>
      <c r="Q18" s="42">
        <f>'[1]Access-Dez'!O18</f>
        <v>0</v>
      </c>
      <c r="R18" s="42">
        <f t="shared" si="1"/>
        <v>498538570.75</v>
      </c>
      <c r="S18" s="42">
        <f>'[1]Access-Dez'!P18</f>
        <v>498538570.75</v>
      </c>
      <c r="T18" s="45">
        <f t="shared" si="2"/>
        <v>1</v>
      </c>
      <c r="U18" s="42">
        <f>'[1]Access-Dez'!Q18</f>
        <v>498503047.61000001</v>
      </c>
      <c r="V18" s="45">
        <f t="shared" si="3"/>
        <v>0.99992874545304178</v>
      </c>
      <c r="W18" s="42">
        <f>'[1]Access-Dez'!R18</f>
        <v>491334041.58999997</v>
      </c>
      <c r="X18" s="45">
        <f t="shared" si="4"/>
        <v>0.98554870258250715</v>
      </c>
    </row>
    <row r="19" spans="1:24" ht="28.5" customHeight="1" x14ac:dyDescent="0.2">
      <c r="A19" s="46" t="str">
        <f>+'[1]Access-Dez'!A19</f>
        <v>12104</v>
      </c>
      <c r="B19" s="47" t="str">
        <f>+'[1]Access-Dez'!B19</f>
        <v>TRIBUNAL REGIONAL FEDERAL DA 3A. REGIAO</v>
      </c>
      <c r="C19" s="46" t="str">
        <f>CONCATENATE('[1]Access-Dez'!C19,".",'[1]Access-Dez'!D19)</f>
        <v>02.122</v>
      </c>
      <c r="D19" s="46" t="str">
        <f>CONCATENATE('[1]Access-Dez'!E19,".",'[1]Access-Dez'!G19)</f>
        <v>0033.216H</v>
      </c>
      <c r="E19" s="47" t="str">
        <f>+'[1]Access-Dez'!F19</f>
        <v>PROGRAMA DE GESTAO E MANUTENCAO DO PODER JUDICIARIO</v>
      </c>
      <c r="F19" s="47" t="str">
        <f>+'[1]Access-Dez'!H19</f>
        <v>AJUDA DE CUSTO PARA MORADIA OU AUXILIO-MORADIA A AGENTES PUB</v>
      </c>
      <c r="G19" s="46" t="str">
        <f>IF('[1]Access-Dez'!I19="1","F","S")</f>
        <v>F</v>
      </c>
      <c r="H19" s="46" t="str">
        <f>+'[1]Access-Dez'!J19</f>
        <v>1000</v>
      </c>
      <c r="I19" s="47" t="str">
        <f>+'[1]Access-Dez'!K19</f>
        <v>RECURSOS LIVRES DA UNIAO</v>
      </c>
      <c r="J19" s="46" t="str">
        <f>+'[1]Access-Dez'!L19</f>
        <v>3</v>
      </c>
      <c r="K19" s="42"/>
      <c r="L19" s="42"/>
      <c r="M19" s="42"/>
      <c r="N19" s="42">
        <f t="shared" si="0"/>
        <v>0</v>
      </c>
      <c r="O19" s="42">
        <v>0</v>
      </c>
      <c r="P19" s="42">
        <f>'[1]Access-Dez'!M19-'[1]Access-Dez'!N19</f>
        <v>85329</v>
      </c>
      <c r="Q19" s="42">
        <f>'[1]Access-Dez'!O19</f>
        <v>0</v>
      </c>
      <c r="R19" s="42">
        <f t="shared" si="1"/>
        <v>85329</v>
      </c>
      <c r="S19" s="42">
        <f>'[1]Access-Dez'!P19</f>
        <v>85329</v>
      </c>
      <c r="T19" s="45">
        <f t="shared" si="2"/>
        <v>1</v>
      </c>
      <c r="U19" s="42">
        <f>'[1]Access-Dez'!Q19</f>
        <v>80555.42</v>
      </c>
      <c r="V19" s="45">
        <f t="shared" si="3"/>
        <v>0.94405676850777576</v>
      </c>
      <c r="W19" s="42">
        <f>'[1]Access-Dez'!R19</f>
        <v>80555.42</v>
      </c>
      <c r="X19" s="45">
        <f t="shared" si="4"/>
        <v>0.94405676850777576</v>
      </c>
    </row>
    <row r="20" spans="1:24" ht="28.5" customHeight="1" x14ac:dyDescent="0.2">
      <c r="A20" s="46" t="str">
        <f>+'[1]Access-Dez'!A20</f>
        <v>12104</v>
      </c>
      <c r="B20" s="47" t="str">
        <f>+'[1]Access-Dez'!B20</f>
        <v>TRIBUNAL REGIONAL FEDERAL DA 3A. REGIAO</v>
      </c>
      <c r="C20" s="46" t="str">
        <f>CONCATENATE('[1]Access-Dez'!C20,".",'[1]Access-Dez'!D20)</f>
        <v>02.122</v>
      </c>
      <c r="D20" s="46" t="str">
        <f>CONCATENATE('[1]Access-Dez'!E20,".",'[1]Access-Dez'!G20)</f>
        <v>0033.216H</v>
      </c>
      <c r="E20" s="47" t="str">
        <f>+'[1]Access-Dez'!F20</f>
        <v>PROGRAMA DE GESTAO E MANUTENCAO DO PODER JUDICIARIO</v>
      </c>
      <c r="F20" s="47" t="str">
        <f>+'[1]Access-Dez'!H20</f>
        <v>AJUDA DE CUSTO PARA MORADIA OU AUXILIO-MORADIA A AGENTES PUB</v>
      </c>
      <c r="G20" s="46" t="str">
        <f>IF('[1]Access-Dez'!I20="1","F","S")</f>
        <v>F</v>
      </c>
      <c r="H20" s="46" t="str">
        <f>+'[1]Access-Dez'!J20</f>
        <v>1027</v>
      </c>
      <c r="I20" s="47" t="str">
        <f>+'[1]Access-Dez'!K20</f>
        <v>SERV.AFETOS AS ATIVID.ESPECIFICAS DA JUSTICA</v>
      </c>
      <c r="J20" s="46" t="str">
        <f>+'[1]Access-Dez'!L20</f>
        <v>3</v>
      </c>
      <c r="K20" s="42"/>
      <c r="L20" s="42"/>
      <c r="M20" s="42"/>
      <c r="N20" s="42">
        <f t="shared" si="0"/>
        <v>0</v>
      </c>
      <c r="O20" s="42">
        <v>0</v>
      </c>
      <c r="P20" s="42">
        <f>'[1]Access-Dez'!M20-'[1]Access-Dez'!N20</f>
        <v>182</v>
      </c>
      <c r="Q20" s="42">
        <f>'[1]Access-Dez'!O20</f>
        <v>0</v>
      </c>
      <c r="R20" s="42">
        <f t="shared" si="1"/>
        <v>182</v>
      </c>
      <c r="S20" s="42">
        <f>'[1]Access-Dez'!P20</f>
        <v>181.14</v>
      </c>
      <c r="T20" s="45">
        <f t="shared" si="2"/>
        <v>0.99527472527472516</v>
      </c>
      <c r="U20" s="42">
        <f>'[1]Access-Dez'!Q20</f>
        <v>0</v>
      </c>
      <c r="V20" s="45">
        <f t="shared" si="3"/>
        <v>0</v>
      </c>
      <c r="W20" s="42">
        <f>'[1]Access-Dez'!R20</f>
        <v>0</v>
      </c>
      <c r="X20" s="45">
        <f t="shared" si="4"/>
        <v>0</v>
      </c>
    </row>
    <row r="21" spans="1:24" ht="28.5" customHeight="1" x14ac:dyDescent="0.2">
      <c r="A21" s="46" t="str">
        <f>+'[1]Access-Dez'!A21</f>
        <v>12104</v>
      </c>
      <c r="B21" s="47" t="str">
        <f>+'[1]Access-Dez'!B21</f>
        <v>TRIBUNAL REGIONAL FEDERAL DA 3A. REGIAO</v>
      </c>
      <c r="C21" s="46" t="str">
        <f>CONCATENATE('[1]Access-Dez'!C21,".",'[1]Access-Dez'!D21)</f>
        <v>02.122</v>
      </c>
      <c r="D21" s="46" t="str">
        <f>CONCATENATE('[1]Access-Dez'!E21,".",'[1]Access-Dez'!G21)</f>
        <v>0033.219Z</v>
      </c>
      <c r="E21" s="47" t="str">
        <f>+'[1]Access-Dez'!F21</f>
        <v>PROGRAMA DE GESTAO E MANUTENCAO DO PODER JUDICIARIO</v>
      </c>
      <c r="F21" s="47" t="str">
        <f>+'[1]Access-Dez'!H21</f>
        <v>CONSERVACAO E RECUPERACAO DE ATIVOS DE INFRAESTRUTURA DA UNI</v>
      </c>
      <c r="G21" s="46" t="str">
        <f>IF('[1]Access-Dez'!I21="1","F","S")</f>
        <v>F</v>
      </c>
      <c r="H21" s="46" t="str">
        <f>+'[1]Access-Dez'!J21</f>
        <v>1000</v>
      </c>
      <c r="I21" s="47" t="str">
        <f>+'[1]Access-Dez'!K21</f>
        <v>RECURSOS LIVRES DA UNIAO</v>
      </c>
      <c r="J21" s="46" t="str">
        <f>+'[1]Access-Dez'!L21</f>
        <v>4</v>
      </c>
      <c r="K21" s="42"/>
      <c r="L21" s="42"/>
      <c r="M21" s="42"/>
      <c r="N21" s="42">
        <f t="shared" si="0"/>
        <v>0</v>
      </c>
      <c r="O21" s="42">
        <v>0</v>
      </c>
      <c r="P21" s="42">
        <f>'[1]Access-Dez'!M21-'[1]Access-Dez'!N21</f>
        <v>8064125</v>
      </c>
      <c r="Q21" s="42">
        <f>'[1]Access-Dez'!O21</f>
        <v>0</v>
      </c>
      <c r="R21" s="42">
        <f t="shared" si="1"/>
        <v>8064125</v>
      </c>
      <c r="S21" s="42">
        <f>'[1]Access-Dez'!P21</f>
        <v>8063791.4199999999</v>
      </c>
      <c r="T21" s="45">
        <f t="shared" si="2"/>
        <v>0.99995863407375252</v>
      </c>
      <c r="U21" s="42">
        <f>'[1]Access-Dez'!Q21</f>
        <v>328185.26</v>
      </c>
      <c r="V21" s="45">
        <f t="shared" si="3"/>
        <v>4.0696946041883029E-2</v>
      </c>
      <c r="W21" s="42">
        <f>'[1]Access-Dez'!R21</f>
        <v>321596.83</v>
      </c>
      <c r="X21" s="45">
        <f t="shared" si="4"/>
        <v>3.9879941097143212E-2</v>
      </c>
    </row>
    <row r="22" spans="1:24" ht="28.5" customHeight="1" x14ac:dyDescent="0.2">
      <c r="A22" s="46" t="str">
        <f>+'[1]Access-Dez'!A22</f>
        <v>12104</v>
      </c>
      <c r="B22" s="47" t="str">
        <f>+'[1]Access-Dez'!B22</f>
        <v>TRIBUNAL REGIONAL FEDERAL DA 3A. REGIAO</v>
      </c>
      <c r="C22" s="46" t="str">
        <f>CONCATENATE('[1]Access-Dez'!C22,".",'[1]Access-Dez'!D22)</f>
        <v>02.331</v>
      </c>
      <c r="D22" s="46" t="str">
        <f>CONCATENATE('[1]Access-Dez'!E22,".",'[1]Access-Dez'!G22)</f>
        <v>0033.2004</v>
      </c>
      <c r="E22" s="47" t="str">
        <f>+'[1]Access-Dez'!F22</f>
        <v>PROGRAMA DE GESTAO E MANUTENCAO DO PODER JUDICIARIO</v>
      </c>
      <c r="F22" s="47" t="str">
        <f>+'[1]Access-Dez'!H22</f>
        <v>ASSISTENCIA MEDICA E ODONTOLOGICA AOS SERVIDORES CIVIS, EMPR</v>
      </c>
      <c r="G22" s="46" t="str">
        <f>IF('[1]Access-Dez'!I22="1","F","S")</f>
        <v>F</v>
      </c>
      <c r="H22" s="46" t="str">
        <f>+'[1]Access-Dez'!J22</f>
        <v>1000</v>
      </c>
      <c r="I22" s="47" t="str">
        <f>+'[1]Access-Dez'!K22</f>
        <v>RECURSOS LIVRES DA UNIAO</v>
      </c>
      <c r="J22" s="46" t="str">
        <f>+'[1]Access-Dez'!L22</f>
        <v>4</v>
      </c>
      <c r="K22" s="42"/>
      <c r="L22" s="42"/>
      <c r="M22" s="42"/>
      <c r="N22" s="42">
        <f t="shared" si="0"/>
        <v>0</v>
      </c>
      <c r="O22" s="42">
        <v>0</v>
      </c>
      <c r="P22" s="42">
        <f>'[1]Access-Dez'!M22-'[1]Access-Dez'!N22</f>
        <v>20000</v>
      </c>
      <c r="Q22" s="42">
        <f>'[1]Access-Dez'!O22</f>
        <v>0</v>
      </c>
      <c r="R22" s="42">
        <f t="shared" si="1"/>
        <v>20000</v>
      </c>
      <c r="S22" s="42">
        <f>'[1]Access-Dez'!P22</f>
        <v>14082</v>
      </c>
      <c r="T22" s="45">
        <f t="shared" si="2"/>
        <v>0.70409999999999995</v>
      </c>
      <c r="U22" s="42">
        <f>'[1]Access-Dez'!Q22</f>
        <v>14082</v>
      </c>
      <c r="V22" s="45">
        <f t="shared" si="3"/>
        <v>0.70409999999999995</v>
      </c>
      <c r="W22" s="42">
        <f>'[1]Access-Dez'!R22</f>
        <v>14082</v>
      </c>
      <c r="X22" s="45">
        <f t="shared" si="4"/>
        <v>0.70409999999999995</v>
      </c>
    </row>
    <row r="23" spans="1:24" ht="28.5" customHeight="1" x14ac:dyDescent="0.2">
      <c r="A23" s="46" t="str">
        <f>+'[1]Access-Dez'!A23</f>
        <v>12104</v>
      </c>
      <c r="B23" s="47" t="str">
        <f>+'[1]Access-Dez'!B23</f>
        <v>TRIBUNAL REGIONAL FEDERAL DA 3A. REGIAO</v>
      </c>
      <c r="C23" s="46" t="str">
        <f>CONCATENATE('[1]Access-Dez'!C23,".",'[1]Access-Dez'!D23)</f>
        <v>02.331</v>
      </c>
      <c r="D23" s="46" t="str">
        <f>CONCATENATE('[1]Access-Dez'!E23,".",'[1]Access-Dez'!G23)</f>
        <v>0033.2004</v>
      </c>
      <c r="E23" s="47" t="str">
        <f>+'[1]Access-Dez'!F23</f>
        <v>PROGRAMA DE GESTAO E MANUTENCAO DO PODER JUDICIARIO</v>
      </c>
      <c r="F23" s="47" t="str">
        <f>+'[1]Access-Dez'!H23</f>
        <v>ASSISTENCIA MEDICA E ODONTOLOGICA AOS SERVIDORES CIVIS, EMPR</v>
      </c>
      <c r="G23" s="46" t="str">
        <f>IF('[1]Access-Dez'!I23="1","F","S")</f>
        <v>F</v>
      </c>
      <c r="H23" s="46" t="str">
        <f>+'[1]Access-Dez'!J23</f>
        <v>1000</v>
      </c>
      <c r="I23" s="47" t="str">
        <f>+'[1]Access-Dez'!K23</f>
        <v>RECURSOS LIVRES DA UNIAO</v>
      </c>
      <c r="J23" s="46" t="str">
        <f>+'[1]Access-Dez'!L23</f>
        <v>3</v>
      </c>
      <c r="K23" s="42"/>
      <c r="L23" s="42"/>
      <c r="M23" s="42"/>
      <c r="N23" s="42">
        <f t="shared" si="0"/>
        <v>0</v>
      </c>
      <c r="O23" s="42">
        <v>0</v>
      </c>
      <c r="P23" s="42">
        <f>'[1]Access-Dez'!M23-'[1]Access-Dez'!N23</f>
        <v>46041769</v>
      </c>
      <c r="Q23" s="42">
        <f>'[1]Access-Dez'!O23</f>
        <v>0</v>
      </c>
      <c r="R23" s="42">
        <f t="shared" si="1"/>
        <v>46041769</v>
      </c>
      <c r="S23" s="42">
        <f>'[1]Access-Dez'!P23</f>
        <v>46038930.149999999</v>
      </c>
      <c r="T23" s="45">
        <f t="shared" si="2"/>
        <v>0.99993834185649988</v>
      </c>
      <c r="U23" s="42">
        <f>'[1]Access-Dez'!Q23</f>
        <v>37668650.560000002</v>
      </c>
      <c r="V23" s="45">
        <f t="shared" si="3"/>
        <v>0.81814081817751183</v>
      </c>
      <c r="W23" s="42">
        <f>'[1]Access-Dez'!R23</f>
        <v>36836160.799999997</v>
      </c>
      <c r="X23" s="45">
        <f t="shared" si="4"/>
        <v>0.80005963280863501</v>
      </c>
    </row>
    <row r="24" spans="1:24" ht="28.5" customHeight="1" x14ac:dyDescent="0.2">
      <c r="A24" s="46" t="str">
        <f>+'[1]Access-Dez'!A24</f>
        <v>12104</v>
      </c>
      <c r="B24" s="47" t="str">
        <f>+'[1]Access-Dez'!B24</f>
        <v>TRIBUNAL REGIONAL FEDERAL DA 3A. REGIAO</v>
      </c>
      <c r="C24" s="46" t="str">
        <f>CONCATENATE('[1]Access-Dez'!C24,".",'[1]Access-Dez'!D24)</f>
        <v>02.331</v>
      </c>
      <c r="D24" s="46" t="str">
        <f>CONCATENATE('[1]Access-Dez'!E24,".",'[1]Access-Dez'!G24)</f>
        <v>0033.212B</v>
      </c>
      <c r="E24" s="47" t="str">
        <f>+'[1]Access-Dez'!F24</f>
        <v>PROGRAMA DE GESTAO E MANUTENCAO DO PODER JUDICIARIO</v>
      </c>
      <c r="F24" s="47" t="str">
        <f>+'[1]Access-Dez'!H24</f>
        <v>BENEFICIOS OBRIGATORIOS AOS SERVIDORES CIVIS, EMPREGADOS, MI</v>
      </c>
      <c r="G24" s="46" t="str">
        <f>IF('[1]Access-Dez'!I24="1","F","S")</f>
        <v>F</v>
      </c>
      <c r="H24" s="46" t="str">
        <f>+'[1]Access-Dez'!J24</f>
        <v>1000</v>
      </c>
      <c r="I24" s="47" t="str">
        <f>+'[1]Access-Dez'!K24</f>
        <v>RECURSOS LIVRES DA UNIAO</v>
      </c>
      <c r="J24" s="46" t="str">
        <f>+'[1]Access-Dez'!L24</f>
        <v>3</v>
      </c>
      <c r="K24" s="42"/>
      <c r="L24" s="42"/>
      <c r="M24" s="42"/>
      <c r="N24" s="42">
        <f t="shared" si="0"/>
        <v>0</v>
      </c>
      <c r="O24" s="42">
        <v>0</v>
      </c>
      <c r="P24" s="42">
        <f>'[1]Access-Dez'!M24-'[1]Access-Dez'!N24</f>
        <v>34518489.119999997</v>
      </c>
      <c r="Q24" s="42">
        <f>'[1]Access-Dez'!O24</f>
        <v>0</v>
      </c>
      <c r="R24" s="42">
        <f t="shared" si="1"/>
        <v>34518489.119999997</v>
      </c>
      <c r="S24" s="42">
        <f>'[1]Access-Dez'!P24</f>
        <v>34039998.359999999</v>
      </c>
      <c r="T24" s="45">
        <f t="shared" si="2"/>
        <v>0.98613813141309359</v>
      </c>
      <c r="U24" s="42">
        <f>'[1]Access-Dez'!Q24</f>
        <v>33999964.229999997</v>
      </c>
      <c r="V24" s="45">
        <f t="shared" si="3"/>
        <v>0.9849783433974354</v>
      </c>
      <c r="W24" s="42">
        <f>'[1]Access-Dez'!R24</f>
        <v>33999964.229999997</v>
      </c>
      <c r="X24" s="45">
        <f t="shared" si="4"/>
        <v>0.9849783433974354</v>
      </c>
    </row>
    <row r="25" spans="1:24" ht="28.5" customHeight="1" x14ac:dyDescent="0.2">
      <c r="A25" s="46" t="str">
        <f>+'[1]Access-Dez'!A25</f>
        <v>12104</v>
      </c>
      <c r="B25" s="47" t="str">
        <f>+'[1]Access-Dez'!B25</f>
        <v>TRIBUNAL REGIONAL FEDERAL DA 3A. REGIAO</v>
      </c>
      <c r="C25" s="46" t="str">
        <f>CONCATENATE('[1]Access-Dez'!C25,".",'[1]Access-Dez'!D25)</f>
        <v>02.846</v>
      </c>
      <c r="D25" s="46" t="str">
        <f>CONCATENATE('[1]Access-Dez'!E25,".",'[1]Access-Dez'!G25)</f>
        <v>0033.09HB</v>
      </c>
      <c r="E25" s="47" t="str">
        <f>+'[1]Access-Dez'!F25</f>
        <v>PROGRAMA DE GESTAO E MANUTENCAO DO PODER JUDICIARIO</v>
      </c>
      <c r="F25" s="47" t="str">
        <f>+'[1]Access-Dez'!H25</f>
        <v>CONTRIBUICAO DA UNIAO, DE SUAS AUTARQUIAS E FUNDACOES PARA O</v>
      </c>
      <c r="G25" s="46" t="str">
        <f>IF('[1]Access-Dez'!I25="1","F","S")</f>
        <v>F</v>
      </c>
      <c r="H25" s="46" t="str">
        <f>+'[1]Access-Dez'!J25</f>
        <v>1000</v>
      </c>
      <c r="I25" s="47" t="str">
        <f>+'[1]Access-Dez'!K25</f>
        <v>RECURSOS LIVRES DA UNIAO</v>
      </c>
      <c r="J25" s="46" t="str">
        <f>+'[1]Access-Dez'!L25</f>
        <v>1</v>
      </c>
      <c r="K25" s="42"/>
      <c r="L25" s="42"/>
      <c r="M25" s="42"/>
      <c r="N25" s="42">
        <f t="shared" si="0"/>
        <v>0</v>
      </c>
      <c r="O25" s="42">
        <v>0</v>
      </c>
      <c r="P25" s="42">
        <f>'[1]Access-Dez'!M25-'[1]Access-Dez'!N25</f>
        <v>90394960.060000002</v>
      </c>
      <c r="Q25" s="42">
        <f>'[1]Access-Dez'!O25</f>
        <v>0</v>
      </c>
      <c r="R25" s="42">
        <f t="shared" si="1"/>
        <v>90394960.060000002</v>
      </c>
      <c r="S25" s="42">
        <f>'[1]Access-Dez'!P25</f>
        <v>90394960.060000002</v>
      </c>
      <c r="T25" s="45">
        <f t="shared" si="2"/>
        <v>1</v>
      </c>
      <c r="U25" s="42">
        <f>'[1]Access-Dez'!Q25</f>
        <v>90373662.519999996</v>
      </c>
      <c r="V25" s="45">
        <f t="shared" si="3"/>
        <v>0.99976439460799726</v>
      </c>
      <c r="W25" s="42">
        <f>'[1]Access-Dez'!R25</f>
        <v>90373662.519999996</v>
      </c>
      <c r="X25" s="45">
        <f t="shared" si="4"/>
        <v>0.99976439460799726</v>
      </c>
    </row>
    <row r="26" spans="1:24" ht="28.5" customHeight="1" x14ac:dyDescent="0.2">
      <c r="A26" s="46" t="str">
        <f>+'[1]Access-Dez'!A26</f>
        <v>12104</v>
      </c>
      <c r="B26" s="47" t="str">
        <f>+'[1]Access-Dez'!B26</f>
        <v>TRIBUNAL REGIONAL FEDERAL DA 3A. REGIAO</v>
      </c>
      <c r="C26" s="46" t="str">
        <f>CONCATENATE('[1]Access-Dez'!C26,".",'[1]Access-Dez'!D26)</f>
        <v>09.272</v>
      </c>
      <c r="D26" s="46" t="str">
        <f>CONCATENATE('[1]Access-Dez'!E26,".",'[1]Access-Dez'!G26)</f>
        <v>0033.0181</v>
      </c>
      <c r="E26" s="47" t="str">
        <f>+'[1]Access-Dez'!F26</f>
        <v>PROGRAMA DE GESTAO E MANUTENCAO DO PODER JUDICIARIO</v>
      </c>
      <c r="F26" s="47" t="str">
        <f>+'[1]Access-Dez'!H26</f>
        <v>APOSENTADORIAS E PENSOES CIVIS DA UNIAO</v>
      </c>
      <c r="G26" s="46" t="str">
        <f>IF('[1]Access-Dez'!I26="1","F","S")</f>
        <v>S</v>
      </c>
      <c r="H26" s="46" t="str">
        <f>+'[1]Access-Dez'!J26</f>
        <v>1000</v>
      </c>
      <c r="I26" s="47" t="str">
        <f>+'[1]Access-Dez'!K26</f>
        <v>RECURSOS LIVRES DA UNIAO</v>
      </c>
      <c r="J26" s="46" t="str">
        <f>+'[1]Access-Dez'!L26</f>
        <v>1</v>
      </c>
      <c r="K26" s="42"/>
      <c r="L26" s="42"/>
      <c r="M26" s="42"/>
      <c r="N26" s="42">
        <f t="shared" si="0"/>
        <v>0</v>
      </c>
      <c r="O26" s="42">
        <v>0</v>
      </c>
      <c r="P26" s="42">
        <f>'[1]Access-Dez'!M26-'[1]Access-Dez'!N26</f>
        <v>27772161</v>
      </c>
      <c r="Q26" s="42">
        <f>'[1]Access-Dez'!O26</f>
        <v>0</v>
      </c>
      <c r="R26" s="42">
        <f t="shared" si="1"/>
        <v>27772161</v>
      </c>
      <c r="S26" s="42">
        <f>'[1]Access-Dez'!P26</f>
        <v>27772161</v>
      </c>
      <c r="T26" s="45">
        <f t="shared" si="2"/>
        <v>1</v>
      </c>
      <c r="U26" s="42">
        <f>'[1]Access-Dez'!Q26</f>
        <v>27768888.129999999</v>
      </c>
      <c r="V26" s="45">
        <f t="shared" si="3"/>
        <v>0.99988215285083504</v>
      </c>
      <c r="W26" s="42">
        <f>'[1]Access-Dez'!R26</f>
        <v>25532812.469999999</v>
      </c>
      <c r="X26" s="45">
        <f t="shared" si="4"/>
        <v>0.91936714863492253</v>
      </c>
    </row>
    <row r="27" spans="1:24" ht="28.5" customHeight="1" x14ac:dyDescent="0.2">
      <c r="A27" s="46" t="str">
        <f>+'[1]Access-Dez'!A27</f>
        <v>12104</v>
      </c>
      <c r="B27" s="47" t="str">
        <f>+'[1]Access-Dez'!B27</f>
        <v>TRIBUNAL REGIONAL FEDERAL DA 3A. REGIAO</v>
      </c>
      <c r="C27" s="46" t="str">
        <f>CONCATENATE('[1]Access-Dez'!C27,".",'[1]Access-Dez'!D27)</f>
        <v>09.272</v>
      </c>
      <c r="D27" s="46" t="str">
        <f>CONCATENATE('[1]Access-Dez'!E27,".",'[1]Access-Dez'!G27)</f>
        <v>0033.0181</v>
      </c>
      <c r="E27" s="47" t="str">
        <f>+'[1]Access-Dez'!F27</f>
        <v>PROGRAMA DE GESTAO E MANUTENCAO DO PODER JUDICIARIO</v>
      </c>
      <c r="F27" s="47" t="str">
        <f>+'[1]Access-Dez'!H27</f>
        <v>APOSENTADORIAS E PENSOES CIVIS DA UNIAO</v>
      </c>
      <c r="G27" s="46" t="str">
        <f>IF('[1]Access-Dez'!I27="1","F","S")</f>
        <v>S</v>
      </c>
      <c r="H27" s="46" t="str">
        <f>+'[1]Access-Dez'!J27</f>
        <v>1056</v>
      </c>
      <c r="I27" s="47" t="str">
        <f>+'[1]Access-Dez'!K27</f>
        <v>BENEFICIOS DO RPPS DA UNIAO</v>
      </c>
      <c r="J27" s="46" t="str">
        <f>+'[1]Access-Dez'!L27</f>
        <v>1</v>
      </c>
      <c r="K27" s="42"/>
      <c r="L27" s="42"/>
      <c r="M27" s="42"/>
      <c r="N27" s="42">
        <f t="shared" si="0"/>
        <v>0</v>
      </c>
      <c r="O27" s="42">
        <v>0</v>
      </c>
      <c r="P27" s="42">
        <f>'[1]Access-Dez'!M27-'[1]Access-Dez'!N27</f>
        <v>172400000</v>
      </c>
      <c r="Q27" s="42">
        <f>'[1]Access-Dez'!O27</f>
        <v>0</v>
      </c>
      <c r="R27" s="42">
        <f t="shared" si="1"/>
        <v>172400000</v>
      </c>
      <c r="S27" s="42">
        <f>'[1]Access-Dez'!P27</f>
        <v>172400000</v>
      </c>
      <c r="T27" s="45">
        <f t="shared" si="2"/>
        <v>1</v>
      </c>
      <c r="U27" s="42">
        <f>'[1]Access-Dez'!Q27</f>
        <v>172400000</v>
      </c>
      <c r="V27" s="45">
        <f t="shared" si="3"/>
        <v>1</v>
      </c>
      <c r="W27" s="42">
        <f>'[1]Access-Dez'!R27</f>
        <v>172400000</v>
      </c>
      <c r="X27" s="45">
        <f t="shared" si="4"/>
        <v>1</v>
      </c>
    </row>
    <row r="28" spans="1:24" ht="28.5" customHeight="1" x14ac:dyDescent="0.2">
      <c r="A28" s="46" t="str">
        <f>+'[1]Access-Dez'!A28</f>
        <v>12104</v>
      </c>
      <c r="B28" s="47" t="str">
        <f>+'[1]Access-Dez'!B28</f>
        <v>TRIBUNAL REGIONAL FEDERAL DA 3A. REGIAO</v>
      </c>
      <c r="C28" s="46" t="str">
        <f>CONCATENATE('[1]Access-Dez'!C28,".",'[1]Access-Dez'!D28)</f>
        <v>28.846</v>
      </c>
      <c r="D28" s="46" t="str">
        <f>CONCATENATE('[1]Access-Dez'!E28,".",'[1]Access-Dez'!G28)</f>
        <v>0909.00S6</v>
      </c>
      <c r="E28" s="47" t="str">
        <f>+'[1]Access-Dez'!F28</f>
        <v>OPERACOES ESPECIAIS: OUTROS ENCARGOS ESPECIAIS</v>
      </c>
      <c r="F28" s="47" t="str">
        <f>+'[1]Access-Dez'!H28</f>
        <v>BENEFICIO ESPECIAL - LEI N. 12.618, DE 2012</v>
      </c>
      <c r="G28" s="46" t="str">
        <f>IF('[1]Access-Dez'!I28="1","F","S")</f>
        <v>F</v>
      </c>
      <c r="H28" s="46" t="str">
        <f>+'[1]Access-Dez'!J28</f>
        <v>1000</v>
      </c>
      <c r="I28" s="47" t="str">
        <f>+'[1]Access-Dez'!K28</f>
        <v>RECURSOS LIVRES DA UNIAO</v>
      </c>
      <c r="J28" s="46" t="str">
        <f>+'[1]Access-Dez'!L28</f>
        <v>1</v>
      </c>
      <c r="K28" s="42"/>
      <c r="L28" s="42"/>
      <c r="M28" s="42"/>
      <c r="N28" s="42">
        <f t="shared" si="0"/>
        <v>0</v>
      </c>
      <c r="O28" s="42">
        <v>0</v>
      </c>
      <c r="P28" s="42">
        <f>'[1]Access-Dez'!M28-'[1]Access-Dez'!N28</f>
        <v>592326.80000000005</v>
      </c>
      <c r="Q28" s="42">
        <f>'[1]Access-Dez'!O28</f>
        <v>0</v>
      </c>
      <c r="R28" s="42">
        <f t="shared" si="1"/>
        <v>592326.80000000005</v>
      </c>
      <c r="S28" s="42">
        <f>'[1]Access-Dez'!P28</f>
        <v>592326.80000000005</v>
      </c>
      <c r="T28" s="45">
        <f t="shared" si="2"/>
        <v>1</v>
      </c>
      <c r="U28" s="42">
        <f>'[1]Access-Dez'!Q28</f>
        <v>592326.80000000005</v>
      </c>
      <c r="V28" s="45">
        <f t="shared" si="3"/>
        <v>1</v>
      </c>
      <c r="W28" s="42">
        <f>'[1]Access-Dez'!R28</f>
        <v>592326.80000000005</v>
      </c>
      <c r="X28" s="45">
        <f t="shared" si="4"/>
        <v>1</v>
      </c>
    </row>
    <row r="29" spans="1:24" ht="28.5" customHeight="1" thickBot="1" x14ac:dyDescent="0.25">
      <c r="A29" s="46" t="str">
        <f>+'[1]Access-Dez'!A29</f>
        <v>12104</v>
      </c>
      <c r="B29" s="47" t="str">
        <f>+'[1]Access-Dez'!B29</f>
        <v>TRIBUNAL REGIONAL FEDERAL DA 3A. REGIAO</v>
      </c>
      <c r="C29" s="46" t="str">
        <f>CONCATENATE('[1]Access-Dez'!C29,".",'[1]Access-Dez'!D29)</f>
        <v>28.846</v>
      </c>
      <c r="D29" s="46" t="str">
        <f>CONCATENATE('[1]Access-Dez'!E29,".",'[1]Access-Dez'!G29)</f>
        <v>0909.0536</v>
      </c>
      <c r="E29" s="47" t="str">
        <f>+'[1]Access-Dez'!F29</f>
        <v>OPERACOES ESPECIAIS: OUTROS ENCARGOS ESPECIAIS</v>
      </c>
      <c r="F29" s="47" t="str">
        <f>+'[1]Access-Dez'!H29</f>
        <v>BENEFICIOS DE LEGISLACAO ESPECIAL</v>
      </c>
      <c r="G29" s="46" t="str">
        <f>IF('[1]Access-Dez'!I29="1","F","S")</f>
        <v>S</v>
      </c>
      <c r="H29" s="46" t="str">
        <f>+'[1]Access-Dez'!J29</f>
        <v>1000</v>
      </c>
      <c r="I29" s="47" t="str">
        <f>+'[1]Access-Dez'!K29</f>
        <v>RECURSOS LIVRES DA UNIAO</v>
      </c>
      <c r="J29" s="46" t="str">
        <f>+'[1]Access-Dez'!L29</f>
        <v>3</v>
      </c>
      <c r="K29" s="42"/>
      <c r="L29" s="42"/>
      <c r="M29" s="42"/>
      <c r="N29" s="42">
        <f t="shared" si="0"/>
        <v>0</v>
      </c>
      <c r="O29" s="42">
        <v>0</v>
      </c>
      <c r="P29" s="42">
        <f>'[1]Access-Dez'!M29-'[1]Access-Dez'!N29</f>
        <v>30000</v>
      </c>
      <c r="Q29" s="42">
        <f>'[1]Access-Dez'!O29</f>
        <v>0</v>
      </c>
      <c r="R29" s="42">
        <f t="shared" si="1"/>
        <v>30000</v>
      </c>
      <c r="S29" s="42">
        <f>'[1]Access-Dez'!P29</f>
        <v>26347.89</v>
      </c>
      <c r="T29" s="45">
        <f t="shared" si="2"/>
        <v>0.87826300000000002</v>
      </c>
      <c r="U29" s="42">
        <f>'[1]Access-Dez'!Q29</f>
        <v>26347.89</v>
      </c>
      <c r="V29" s="45">
        <f t="shared" si="3"/>
        <v>0.87826300000000002</v>
      </c>
      <c r="W29" s="42">
        <f>'[1]Access-Dez'!R29</f>
        <v>26347.89</v>
      </c>
      <c r="X29" s="45">
        <f t="shared" si="4"/>
        <v>0.87826300000000002</v>
      </c>
    </row>
    <row r="30" spans="1:24" ht="28.5" customHeight="1" thickBot="1" x14ac:dyDescent="0.25">
      <c r="A30" s="56" t="s">
        <v>48</v>
      </c>
      <c r="B30" s="57"/>
      <c r="C30" s="57"/>
      <c r="D30" s="57"/>
      <c r="E30" s="57"/>
      <c r="F30" s="57"/>
      <c r="G30" s="57"/>
      <c r="H30" s="57"/>
      <c r="I30" s="57"/>
      <c r="J30" s="58"/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f>SUM(P10:P29)</f>
        <v>975453132.95000005</v>
      </c>
      <c r="Q30" s="59">
        <f>SUM(Q10:Q29)</f>
        <v>452401.34</v>
      </c>
      <c r="R30" s="59">
        <f>SUM(R10:R29)</f>
        <v>975905534.28999996</v>
      </c>
      <c r="S30" s="59">
        <f>SUM(S10:S29)</f>
        <v>973628923.88999999</v>
      </c>
      <c r="T30" s="60">
        <f t="shared" si="2"/>
        <v>0.99766718158673395</v>
      </c>
      <c r="U30" s="59">
        <f>SUM(U10:U29)</f>
        <v>952121056.64999986</v>
      </c>
      <c r="V30" s="60">
        <f t="shared" si="3"/>
        <v>0.97562829925203365</v>
      </c>
      <c r="W30" s="59">
        <f>SUM(W10:W29)</f>
        <v>938779636.36999989</v>
      </c>
      <c r="X30" s="60">
        <f t="shared" si="4"/>
        <v>0.96195748808104642</v>
      </c>
    </row>
    <row r="31" spans="1:24" ht="12.75" x14ac:dyDescent="0.2">
      <c r="A31" s="61" t="s">
        <v>49</v>
      </c>
      <c r="B31" s="61"/>
      <c r="C31" s="61"/>
      <c r="D31" s="61"/>
      <c r="E31" s="61"/>
      <c r="F31" s="61"/>
      <c r="G31" s="61"/>
      <c r="H31" s="62"/>
      <c r="I31" s="62"/>
      <c r="J31" s="62"/>
      <c r="K31" s="61"/>
      <c r="L31" s="61"/>
      <c r="M31" s="61"/>
      <c r="N31" s="61"/>
      <c r="O31" s="61"/>
      <c r="P31" s="61"/>
      <c r="Q31" s="61"/>
      <c r="R31" s="63"/>
      <c r="S31" s="61"/>
      <c r="T31" s="61"/>
      <c r="U31" s="64"/>
      <c r="V31" s="61"/>
      <c r="W31" s="64"/>
      <c r="X31" s="61"/>
    </row>
    <row r="32" spans="1:24" ht="12.75" x14ac:dyDescent="0.2">
      <c r="A32" s="61" t="s">
        <v>50</v>
      </c>
      <c r="B32" s="65"/>
      <c r="C32" s="61"/>
      <c r="D32" s="61"/>
      <c r="E32" s="61"/>
      <c r="F32" s="61"/>
      <c r="G32" s="61"/>
      <c r="H32" s="62"/>
      <c r="I32" s="62"/>
      <c r="J32" s="62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4"/>
      <c r="V32" s="61"/>
      <c r="W32" s="64"/>
      <c r="X32" s="61"/>
    </row>
    <row r="33" spans="1:40" ht="12.75" x14ac:dyDescent="0.2">
      <c r="A33" s="61"/>
      <c r="B33" s="65"/>
      <c r="C33" s="61"/>
      <c r="D33" s="61"/>
      <c r="E33" s="61"/>
      <c r="F33" s="61"/>
      <c r="G33" s="61"/>
      <c r="H33" s="62"/>
      <c r="I33" s="62"/>
      <c r="J33" s="62"/>
      <c r="K33" s="61"/>
      <c r="L33" s="61"/>
      <c r="M33" s="61"/>
      <c r="N33" s="66"/>
      <c r="O33" s="61"/>
      <c r="P33" s="61"/>
      <c r="Q33" s="61"/>
      <c r="R33" s="61"/>
      <c r="S33" s="61"/>
      <c r="T33" s="61"/>
      <c r="U33" s="64"/>
      <c r="V33" s="61"/>
      <c r="W33" s="64"/>
      <c r="X33" s="61"/>
    </row>
    <row r="34" spans="1:40" s="67" customFormat="1" ht="30" x14ac:dyDescent="0.2">
      <c r="A34" s="68"/>
      <c r="B34" s="68"/>
      <c r="C34" s="68"/>
      <c r="D34" s="68"/>
      <c r="E34" s="68"/>
      <c r="F34" s="68"/>
      <c r="G34" s="69"/>
      <c r="H34" s="69"/>
      <c r="I34" s="69"/>
      <c r="J34" s="69"/>
      <c r="K34" s="69"/>
      <c r="L34" s="70"/>
      <c r="M34" s="71"/>
      <c r="N34" s="72"/>
      <c r="O34" s="73"/>
      <c r="P34" s="76"/>
      <c r="Q34" s="73"/>
      <c r="R34" s="73"/>
      <c r="S34" s="73"/>
      <c r="T34" s="73"/>
      <c r="U34" s="73"/>
      <c r="V34" s="73"/>
      <c r="W34" s="77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75"/>
      <c r="AK34" s="75"/>
      <c r="AL34" s="75"/>
      <c r="AM34" s="75"/>
      <c r="AN34" s="75"/>
    </row>
    <row r="35" spans="1:40" s="67" customFormat="1" ht="15.95" customHeight="1" x14ac:dyDescent="0.2">
      <c r="N35" s="78"/>
      <c r="O35" s="69"/>
      <c r="P35" s="79"/>
      <c r="Q35" s="69"/>
      <c r="R35" s="80"/>
      <c r="S35" s="69"/>
      <c r="T35" s="80"/>
      <c r="U35" s="81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82"/>
      <c r="AK35" s="82"/>
      <c r="AL35" s="82"/>
      <c r="AM35" s="82"/>
      <c r="AN35" s="82"/>
    </row>
    <row r="36" spans="1:40" ht="15.75" customHeight="1" x14ac:dyDescent="0.2">
      <c r="P36" s="85"/>
    </row>
    <row r="37" spans="1:40" ht="15.75" customHeight="1" x14ac:dyDescent="0.2">
      <c r="M37" s="80"/>
      <c r="N37" s="87"/>
      <c r="O37" s="87"/>
      <c r="P37" s="87"/>
      <c r="Q37" s="87"/>
      <c r="S37" s="87"/>
      <c r="T37" s="87"/>
      <c r="U37" s="87"/>
      <c r="V37" s="87"/>
      <c r="W37" s="87"/>
      <c r="X37"/>
      <c r="Y37"/>
      <c r="Z37"/>
    </row>
    <row r="38" spans="1:40" ht="15.75" customHeight="1" x14ac:dyDescent="0.2">
      <c r="M38" s="88"/>
      <c r="N38" s="88"/>
      <c r="O38" s="88"/>
      <c r="P38" s="88"/>
      <c r="Q38" s="88"/>
      <c r="R38" s="88"/>
      <c r="S38" s="89"/>
      <c r="T38" s="89"/>
      <c r="U38" s="89"/>
      <c r="V38" s="90"/>
      <c r="W38" s="91"/>
      <c r="X38" s="90"/>
      <c r="Y38" s="90"/>
      <c r="Z38" s="90"/>
      <c r="AA38" s="90"/>
    </row>
    <row r="39" spans="1:40" ht="15.75" customHeight="1" x14ac:dyDescent="0.2">
      <c r="M39" s="88"/>
      <c r="N39" s="88"/>
      <c r="O39" s="88"/>
      <c r="P39" s="88"/>
      <c r="Q39" s="88"/>
      <c r="R39" s="88"/>
      <c r="S39" s="89"/>
      <c r="T39" s="89"/>
      <c r="U39" s="89"/>
      <c r="V39" s="90"/>
      <c r="W39" s="91"/>
      <c r="X39" s="90"/>
      <c r="Y39" s="90"/>
      <c r="Z39" s="90"/>
      <c r="AA39" s="90"/>
    </row>
    <row r="40" spans="1:40" ht="15.75" customHeight="1" x14ac:dyDescent="0.2">
      <c r="M40" s="88"/>
      <c r="N40" s="88"/>
      <c r="O40" s="88"/>
      <c r="P40" s="88"/>
      <c r="Q40" s="88"/>
      <c r="R40" s="88"/>
      <c r="S40" s="89"/>
      <c r="T40" s="89"/>
      <c r="U40" s="89"/>
      <c r="V40" s="90"/>
      <c r="W40" s="91"/>
      <c r="X40" s="90"/>
      <c r="Y40" s="90"/>
      <c r="Z40" s="90"/>
      <c r="AA40" s="90"/>
    </row>
    <row r="41" spans="1:40" ht="15.75" customHeight="1" x14ac:dyDescent="0.2">
      <c r="M41" s="88"/>
      <c r="N41" s="88"/>
      <c r="O41" s="88"/>
      <c r="P41" s="88"/>
      <c r="Q41" s="88"/>
      <c r="R41" s="88"/>
      <c r="S41" s="89"/>
      <c r="T41" s="89"/>
      <c r="U41" s="89"/>
      <c r="V41" s="90"/>
      <c r="W41" s="91"/>
      <c r="X41" s="90"/>
      <c r="Y41" s="90"/>
      <c r="Z41" s="90"/>
      <c r="AA41" s="90"/>
    </row>
    <row r="42" spans="1:40" ht="15.75" customHeight="1" x14ac:dyDescent="0.25">
      <c r="M42" s="88"/>
      <c r="N42" s="88"/>
      <c r="O42" s="88"/>
      <c r="P42" s="88"/>
      <c r="Q42" s="88"/>
      <c r="R42" s="92"/>
      <c r="S42" s="93"/>
      <c r="T42" s="88"/>
      <c r="U42" s="94"/>
      <c r="V42" s="90"/>
      <c r="W42" s="95"/>
      <c r="X42" s="90"/>
      <c r="Y42" s="90"/>
      <c r="Z42" s="90"/>
      <c r="AA42" s="90"/>
    </row>
    <row r="43" spans="1:40" ht="15.75" customHeight="1" x14ac:dyDescent="0.2">
      <c r="M43" s="96"/>
      <c r="N43" s="96"/>
      <c r="O43" s="96"/>
      <c r="P43" s="97"/>
      <c r="Q43" s="96"/>
      <c r="R43" s="97"/>
      <c r="S43" s="96"/>
      <c r="T43" s="97"/>
      <c r="U43" s="98"/>
      <c r="V43" s="90"/>
      <c r="W43" s="90"/>
      <c r="X43" s="90"/>
      <c r="Y43" s="90"/>
      <c r="Z43" s="90"/>
      <c r="AA43" s="90"/>
    </row>
    <row r="44" spans="1:40" ht="15.75" customHeight="1" x14ac:dyDescent="0.3">
      <c r="M44" s="99"/>
      <c r="AA44" s="100"/>
    </row>
    <row r="45" spans="1:40" ht="15.75" customHeight="1" x14ac:dyDescent="0.2"/>
    <row r="46" spans="1:40" ht="15.75" customHeight="1" x14ac:dyDescent="0.2"/>
    <row r="47" spans="1:40" ht="15.75" customHeight="1" x14ac:dyDescent="0.3">
      <c r="R47" s="99"/>
    </row>
    <row r="48" spans="1:40" ht="15.75" customHeight="1" x14ac:dyDescent="0.2"/>
    <row r="49" spans="7:40" ht="15.75" customHeight="1" x14ac:dyDescent="0.2"/>
    <row r="50" spans="7:40" ht="15.75" customHeight="1" x14ac:dyDescent="0.2">
      <c r="AD50" s="101"/>
    </row>
    <row r="51" spans="7:40" ht="15.75" customHeight="1" x14ac:dyDescent="0.2">
      <c r="AD51" s="102"/>
    </row>
    <row r="52" spans="7:40" ht="15.75" customHeight="1" x14ac:dyDescent="0.2"/>
    <row r="53" spans="7:40" ht="15.75" customHeight="1" x14ac:dyDescent="0.2"/>
    <row r="54" spans="7:40" ht="15.75" customHeight="1" x14ac:dyDescent="0.2"/>
    <row r="55" spans="7:40" ht="15.75" customHeight="1" x14ac:dyDescent="0.2"/>
    <row r="56" spans="7:40" ht="15.75" customHeight="1" x14ac:dyDescent="0.2"/>
    <row r="57" spans="7:40" ht="15.75" customHeight="1" x14ac:dyDescent="0.2"/>
    <row r="58" spans="7:40" ht="15.75" customHeight="1" x14ac:dyDescent="0.2">
      <c r="X58" s="103"/>
      <c r="Y58" s="103"/>
      <c r="Z58" s="103"/>
      <c r="AA58" s="103"/>
      <c r="AB58" s="103"/>
    </row>
    <row r="59" spans="7:40" ht="15.75" customHeight="1" x14ac:dyDescent="0.2">
      <c r="W59" s="67"/>
    </row>
    <row r="60" spans="7:40" ht="15.75" customHeight="1" x14ac:dyDescent="0.2">
      <c r="O60" s="104"/>
      <c r="W60" s="103"/>
      <c r="AB60" s="105"/>
    </row>
    <row r="61" spans="7:40" s="83" customFormat="1" ht="15.75" customHeight="1" x14ac:dyDescent="0.2">
      <c r="G61" s="84"/>
      <c r="H61" s="84"/>
      <c r="I61" s="84"/>
      <c r="J61" s="84"/>
      <c r="K61" s="84"/>
      <c r="L61" s="84"/>
      <c r="M61" s="84"/>
      <c r="N61" s="84"/>
      <c r="O61" s="84"/>
      <c r="P61" s="86"/>
      <c r="Q61" s="84"/>
      <c r="R61" s="86"/>
      <c r="S61" s="84"/>
      <c r="T61" s="86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7:40" s="83" customFormat="1" ht="15.75" customHeight="1" x14ac:dyDescent="0.2">
      <c r="G62" s="84"/>
      <c r="H62" s="84"/>
      <c r="I62" s="84"/>
      <c r="J62" s="84"/>
      <c r="K62" s="84"/>
      <c r="L62" s="84"/>
      <c r="M62" s="84"/>
      <c r="N62" s="84"/>
      <c r="O62" s="84"/>
      <c r="P62" s="86"/>
      <c r="Q62" s="84"/>
      <c r="R62" s="86"/>
      <c r="S62" s="84"/>
      <c r="T62" s="86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7:40" s="83" customFormat="1" ht="15.75" customHeight="1" x14ac:dyDescent="0.2">
      <c r="G63" s="84"/>
      <c r="H63" s="84"/>
      <c r="I63" s="84"/>
      <c r="J63" s="84"/>
      <c r="K63" s="84"/>
      <c r="L63" s="84"/>
      <c r="M63" s="84"/>
      <c r="N63" s="84"/>
      <c r="O63" s="84"/>
      <c r="P63" s="86"/>
      <c r="Q63" s="84"/>
      <c r="R63" s="86"/>
      <c r="S63" s="84"/>
      <c r="T63" s="86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7:40" s="83" customFormat="1" ht="15.75" customHeight="1" x14ac:dyDescent="0.2">
      <c r="G64" s="84"/>
      <c r="H64" s="84"/>
      <c r="I64" s="84"/>
      <c r="J64" s="84"/>
      <c r="K64" s="84"/>
      <c r="L64" s="84"/>
      <c r="M64" s="84"/>
      <c r="N64" s="84"/>
      <c r="O64" s="84"/>
      <c r="P64" s="86"/>
      <c r="Q64" s="84"/>
      <c r="R64" s="86"/>
      <c r="S64" s="84"/>
      <c r="T64" s="86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7:40" s="83" customFormat="1" ht="15.75" customHeight="1" x14ac:dyDescent="0.2">
      <c r="G65" s="84"/>
      <c r="H65" s="84"/>
      <c r="I65" s="84"/>
      <c r="J65" s="84"/>
      <c r="K65" s="84"/>
      <c r="L65" s="84"/>
      <c r="M65" s="84"/>
      <c r="N65" s="84"/>
      <c r="O65" s="84"/>
      <c r="P65" s="86"/>
      <c r="Q65" s="84"/>
      <c r="R65" s="86"/>
      <c r="S65" s="84"/>
      <c r="T65" s="86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7:40" s="83" customFormat="1" ht="15.75" customHeight="1" x14ac:dyDescent="0.2">
      <c r="G66" s="84"/>
      <c r="H66" s="84"/>
      <c r="I66" s="84"/>
      <c r="J66" s="84"/>
      <c r="K66" s="84"/>
      <c r="L66" s="84"/>
      <c r="M66" s="84"/>
      <c r="N66" s="84"/>
      <c r="O66" s="84"/>
      <c r="P66" s="86"/>
      <c r="Q66" s="84"/>
      <c r="R66" s="86"/>
      <c r="S66" s="84"/>
      <c r="T66" s="86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7:40" s="83" customFormat="1" ht="15.75" customHeight="1" x14ac:dyDescent="0.2">
      <c r="G67" s="84"/>
      <c r="H67" s="84"/>
      <c r="I67" s="84"/>
      <c r="J67" s="84"/>
      <c r="K67" s="84"/>
      <c r="L67" s="84"/>
      <c r="M67" s="84"/>
      <c r="N67" s="84"/>
      <c r="O67" s="84"/>
      <c r="P67" s="86"/>
      <c r="Q67" s="84"/>
      <c r="R67" s="86"/>
      <c r="S67" s="84"/>
      <c r="T67" s="86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7:40" s="83" customFormat="1" ht="15.75" customHeight="1" x14ac:dyDescent="0.2">
      <c r="G68" s="84"/>
      <c r="H68" s="84"/>
      <c r="I68" s="84"/>
      <c r="J68" s="84"/>
      <c r="K68" s="84"/>
      <c r="L68" s="84"/>
      <c r="M68" s="84"/>
      <c r="N68" s="84"/>
      <c r="O68" s="84"/>
      <c r="P68" s="86"/>
      <c r="Q68" s="84"/>
      <c r="R68" s="86"/>
      <c r="S68" s="84"/>
      <c r="T68" s="86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7:40" s="83" customFormat="1" ht="15.75" customHeight="1" x14ac:dyDescent="0.2">
      <c r="G69" s="84"/>
      <c r="H69" s="84"/>
      <c r="I69" s="84"/>
      <c r="J69" s="84"/>
      <c r="K69" s="84"/>
      <c r="L69" s="84"/>
      <c r="M69" s="84"/>
      <c r="N69" s="84"/>
      <c r="O69" s="84"/>
      <c r="P69" s="86"/>
      <c r="Q69" s="84"/>
      <c r="R69" s="86"/>
      <c r="S69" s="84"/>
      <c r="T69" s="86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7:40" s="83" customFormat="1" ht="15.75" customHeight="1" x14ac:dyDescent="0.2">
      <c r="G70" s="84"/>
      <c r="H70" s="84"/>
      <c r="I70" s="84"/>
      <c r="J70" s="84"/>
      <c r="K70" s="84"/>
      <c r="L70" s="84"/>
      <c r="M70" s="84"/>
      <c r="N70" s="84"/>
      <c r="O70" s="84"/>
      <c r="P70" s="86"/>
      <c r="Q70" s="84"/>
      <c r="R70" s="86"/>
      <c r="S70" s="84"/>
      <c r="T70" s="86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7:40" s="83" customFormat="1" ht="15.75" customHeight="1" x14ac:dyDescent="0.2">
      <c r="G71" s="84"/>
      <c r="H71" s="84"/>
      <c r="I71" s="84"/>
      <c r="J71" s="84"/>
      <c r="K71" s="84"/>
      <c r="L71" s="84"/>
      <c r="M71" s="84"/>
      <c r="N71" s="84"/>
      <c r="O71" s="84"/>
      <c r="P71" s="86"/>
      <c r="Q71" s="84"/>
      <c r="R71" s="86"/>
      <c r="S71" s="84"/>
      <c r="T71" s="86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7:40" s="83" customFormat="1" ht="15.75" customHeight="1" x14ac:dyDescent="0.2">
      <c r="G72" s="84"/>
      <c r="H72" s="84"/>
      <c r="I72" s="84"/>
      <c r="J72" s="84"/>
      <c r="K72" s="84"/>
      <c r="L72" s="84"/>
      <c r="M72" s="84"/>
      <c r="N72" s="84"/>
      <c r="O72" s="84"/>
      <c r="P72" s="86"/>
      <c r="Q72" s="84"/>
      <c r="R72" s="86"/>
      <c r="S72" s="84"/>
      <c r="T72" s="86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7:40" s="83" customFormat="1" ht="15.75" customHeight="1" x14ac:dyDescent="0.2">
      <c r="G73" s="84"/>
      <c r="H73" s="84"/>
      <c r="I73" s="84"/>
      <c r="J73" s="84"/>
      <c r="K73" s="84"/>
      <c r="L73" s="84"/>
      <c r="M73" s="84"/>
      <c r="N73" s="84"/>
      <c r="O73" s="84"/>
      <c r="P73" s="86"/>
      <c r="Q73" s="84"/>
      <c r="R73" s="86"/>
      <c r="S73" s="84"/>
      <c r="T73" s="86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7:40" s="83" customFormat="1" ht="15.75" customHeight="1" x14ac:dyDescent="0.2">
      <c r="G74" s="84"/>
      <c r="H74" s="84"/>
      <c r="I74" s="84"/>
      <c r="J74" s="84"/>
      <c r="K74" s="84"/>
      <c r="L74" s="84"/>
      <c r="M74" s="84"/>
      <c r="N74" s="84"/>
      <c r="O74" s="84"/>
      <c r="P74" s="86"/>
      <c r="Q74" s="84"/>
      <c r="R74" s="86"/>
      <c r="S74" s="84"/>
      <c r="T74" s="86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7:40" s="83" customFormat="1" ht="15.75" customHeight="1" x14ac:dyDescent="0.2">
      <c r="G75" s="84"/>
      <c r="H75" s="84"/>
      <c r="I75" s="84"/>
      <c r="J75" s="84"/>
      <c r="K75" s="84"/>
      <c r="L75" s="84"/>
      <c r="M75" s="84"/>
      <c r="N75" s="84"/>
      <c r="O75" s="84"/>
      <c r="P75" s="86"/>
      <c r="Q75" s="84"/>
      <c r="R75" s="86"/>
      <c r="S75" s="84"/>
      <c r="T75" s="86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</sheetData>
  <mergeCells count="17">
    <mergeCell ref="A30:J3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2025-01-13T16:36:22Z</dcterms:created>
  <dcterms:modified xsi:type="dcterms:W3CDTF">2025-01-13T16:36:53Z</dcterms:modified>
</cp:coreProperties>
</file>