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1 Janeiro\Publicacao internet TRF\Anexo II\090029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/>
  <c r="S29" i="1"/>
  <c r="Q29" i="1"/>
  <c r="P29" i="1"/>
  <c r="R29" i="1" s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R28" i="1" s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T25" i="1" s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T22" i="1" s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T19" i="1" s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30" i="1" s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T28" i="1" l="1"/>
  <c r="X28" i="1"/>
  <c r="X12" i="1"/>
  <c r="T12" i="1"/>
  <c r="X21" i="1"/>
  <c r="T21" i="1"/>
  <c r="X24" i="1"/>
  <c r="V24" i="1"/>
  <c r="T24" i="1"/>
  <c r="X27" i="1"/>
  <c r="V27" i="1"/>
  <c r="T27" i="1"/>
  <c r="X18" i="1"/>
  <c r="T18" i="1"/>
  <c r="V21" i="1"/>
  <c r="X25" i="1"/>
  <c r="R26" i="1"/>
  <c r="R10" i="1"/>
  <c r="X10" i="1" s="1"/>
  <c r="X19" i="1"/>
  <c r="U30" i="1"/>
  <c r="R13" i="1"/>
  <c r="X13" i="1" s="1"/>
  <c r="T15" i="1"/>
  <c r="P30" i="1"/>
  <c r="V15" i="1"/>
  <c r="W30" i="1"/>
  <c r="R11" i="1"/>
  <c r="X22" i="1"/>
  <c r="R23" i="1"/>
  <c r="V18" i="1"/>
  <c r="X26" i="1"/>
  <c r="T26" i="1"/>
  <c r="V26" i="1"/>
  <c r="X20" i="1"/>
  <c r="T20" i="1"/>
  <c r="V20" i="1"/>
  <c r="X14" i="1"/>
  <c r="T14" i="1"/>
  <c r="V14" i="1"/>
  <c r="X17" i="1"/>
  <c r="T17" i="1"/>
  <c r="V17" i="1"/>
  <c r="X23" i="1"/>
  <c r="V23" i="1"/>
  <c r="T23" i="1"/>
  <c r="T10" i="1"/>
  <c r="X29" i="1"/>
  <c r="V29" i="1"/>
  <c r="T29" i="1"/>
  <c r="T16" i="1"/>
  <c r="X16" i="1"/>
  <c r="V16" i="1"/>
  <c r="X11" i="1"/>
  <c r="T11" i="1"/>
  <c r="V11" i="1"/>
  <c r="V12" i="1"/>
  <c r="V19" i="1"/>
  <c r="V22" i="1"/>
  <c r="V25" i="1"/>
  <c r="V28" i="1"/>
  <c r="Q30" i="1"/>
  <c r="V13" i="1" l="1"/>
  <c r="T13" i="1"/>
  <c r="R30" i="1"/>
  <c r="V10" i="1"/>
  <c r="X30" i="1"/>
  <c r="V30" i="1"/>
  <c r="T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<sst xmlns="http://schemas.openxmlformats.org/spreadsheetml/2006/main" count="55" uniqueCount="51">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</sst>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2" tint="-0.74999237037263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left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Fill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vertical="center" wrapText="1"/>
    </xf>
    <xf numFmtId="2" fontId="2" fillId="0" borderId="23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9" xfId="3" applyNumberFormat="1" applyFont="1" applyFill="1" applyBorder="1" applyAlignment="1">
      <alignment horizontal="left" vertical="center" wrapText="1"/>
    </xf>
    <xf numFmtId="2" fontId="2" fillId="0" borderId="9" xfId="3" applyNumberFormat="1" applyFont="1" applyFill="1" applyBorder="1" applyAlignment="1">
      <alignment horizontal="center" vertical="center" wrapText="1"/>
    </xf>
    <xf numFmtId="2" fontId="2" fillId="0" borderId="26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vertical="center" wrapText="1"/>
    </xf>
    <xf numFmtId="2" fontId="2" fillId="0" borderId="27" xfId="3" applyNumberFormat="1" applyFont="1" applyFill="1" applyBorder="1" applyAlignment="1">
      <alignment horizontal="left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8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166" fontId="5" fillId="0" borderId="29" xfId="5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/>
    <xf numFmtId="10" fontId="2" fillId="0" borderId="0" xfId="0" applyNumberFormat="1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 applyBorder="1"/>
    <xf numFmtId="10" fontId="0" fillId="0" borderId="0" xfId="0" applyNumberFormat="1" applyFill="1"/>
    <xf numFmtId="0" fontId="7" fillId="0" borderId="0" xfId="0" applyFont="1"/>
    <xf numFmtId="0" fontId="5" fillId="0" borderId="0" xfId="0" applyFont="1"/>
    <xf numFmtId="167" fontId="5" fillId="0" borderId="0" xfId="0" applyNumberFormat="1" applyFont="1" applyAlignment="1"/>
    <xf numFmtId="4" fontId="5" fillId="0" borderId="0" xfId="1" applyNumberFormat="1" applyFont="1" applyFill="1"/>
    <xf numFmtId="4" fontId="5" fillId="0" borderId="0" xfId="1" applyNumberFormat="1" applyFont="1" applyAlignment="1"/>
    <xf numFmtId="0" fontId="8" fillId="0" borderId="0" xfId="0" applyFont="1"/>
    <xf numFmtId="0" fontId="9" fillId="0" borderId="0" xfId="0" applyFont="1"/>
    <xf numFmtId="167" fontId="5" fillId="0" borderId="0" xfId="0" applyNumberFormat="1" applyFont="1"/>
    <xf numFmtId="4" fontId="5" fillId="0" borderId="0" xfId="1" applyNumberFormat="1" applyFont="1"/>
    <xf numFmtId="4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Font="1" applyFill="1"/>
    <xf numFmtId="4" fontId="10" fillId="0" borderId="0" xfId="0" applyNumberFormat="1" applyFont="1" applyFill="1"/>
    <xf numFmtId="4" fontId="11" fillId="0" borderId="0" xfId="0" applyNumberFormat="1" applyFont="1" applyFill="1"/>
    <xf numFmtId="43" fontId="2" fillId="0" borderId="0" xfId="1" applyFont="1" applyFill="1"/>
    <xf numFmtId="43" fontId="0" fillId="0" borderId="0" xfId="0" applyNumberFormat="1" applyFill="1"/>
    <xf numFmtId="0" fontId="4" fillId="0" borderId="0" xfId="0" applyFont="1" applyFill="1"/>
    <xf numFmtId="4" fontId="4" fillId="0" borderId="0" xfId="0" applyNumberFormat="1" applyFont="1" applyFill="1"/>
    <xf numFmtId="2" fontId="4" fillId="0" borderId="0" xfId="0" applyNumberFormat="1" applyFont="1" applyFill="1"/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10000</v>
          </cell>
          <cell r="N10">
            <v>0</v>
          </cell>
          <cell r="O10">
            <v>0</v>
          </cell>
          <cell r="P10">
            <v>10000</v>
          </cell>
          <cell r="Q10">
            <v>0</v>
          </cell>
          <cell r="R10">
            <v>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4227116</v>
          </cell>
          <cell r="N11">
            <v>0</v>
          </cell>
          <cell r="O11">
            <v>0</v>
          </cell>
          <cell r="P11">
            <v>2437226.31</v>
          </cell>
          <cell r="Q11">
            <v>381864.31</v>
          </cell>
          <cell r="R11">
            <v>360329.63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1441215</v>
          </cell>
          <cell r="N12">
            <v>0</v>
          </cell>
          <cell r="O12">
            <v>0</v>
          </cell>
          <cell r="P12">
            <v>1424752.05</v>
          </cell>
          <cell r="Q12">
            <v>0</v>
          </cell>
          <cell r="R12">
            <v>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58462709.640000001</v>
          </cell>
          <cell r="N13">
            <v>0</v>
          </cell>
          <cell r="O13">
            <v>0</v>
          </cell>
          <cell r="P13">
            <v>58426437.859999999</v>
          </cell>
          <cell r="Q13">
            <v>58426095.700000003</v>
          </cell>
          <cell r="R13">
            <v>48965783.189999998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17332</v>
          </cell>
          <cell r="N14">
            <v>0</v>
          </cell>
          <cell r="O14">
            <v>0</v>
          </cell>
          <cell r="P14">
            <v>12916</v>
          </cell>
          <cell r="Q14">
            <v>0</v>
          </cell>
          <cell r="R14">
            <v>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4</v>
          </cell>
          <cell r="M15">
            <v>40000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39379894</v>
          </cell>
          <cell r="N16">
            <v>0</v>
          </cell>
          <cell r="O16">
            <v>0</v>
          </cell>
          <cell r="P16">
            <v>39259894</v>
          </cell>
          <cell r="Q16">
            <v>198824.55</v>
          </cell>
          <cell r="R16">
            <v>198824.55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34043462.579999998</v>
          </cell>
          <cell r="N17">
            <v>0</v>
          </cell>
          <cell r="O17">
            <v>0</v>
          </cell>
          <cell r="P17">
            <v>34043462.579999998</v>
          </cell>
          <cell r="Q17">
            <v>2820018.59</v>
          </cell>
          <cell r="R17">
            <v>2820018.59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7060891.0800000001</v>
          </cell>
          <cell r="N18">
            <v>0</v>
          </cell>
          <cell r="O18">
            <v>0</v>
          </cell>
          <cell r="P18">
            <v>7060891.0800000001</v>
          </cell>
          <cell r="Q18">
            <v>7060891.0800000001</v>
          </cell>
          <cell r="R18">
            <v>7060891.0800000001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1056</v>
          </cell>
          <cell r="K19" t="str">
            <v>BENEFICIOS DO RPPS DA UNIAO</v>
          </cell>
          <cell r="L19" t="str">
            <v>1</v>
          </cell>
          <cell r="M19">
            <v>23054642.07</v>
          </cell>
          <cell r="N19">
            <v>0</v>
          </cell>
          <cell r="O19">
            <v>0</v>
          </cell>
          <cell r="P19">
            <v>23053116.719999999</v>
          </cell>
          <cell r="Q19">
            <v>23053116.719999999</v>
          </cell>
          <cell r="R19">
            <v>19513523.239999998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28</v>
          </cell>
          <cell r="D20" t="str">
            <v>846</v>
          </cell>
          <cell r="E20" t="str">
            <v>0909</v>
          </cell>
          <cell r="F20" t="str">
            <v>OPERACOES ESPECIAIS: OUTROS ENCARGOS ESPECIAIS</v>
          </cell>
          <cell r="G20" t="str">
            <v>00S6</v>
          </cell>
          <cell r="H20" t="str">
            <v>BENEFICIO ESPECIAL - LEI N. 12.618, DE 2012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66719.42</v>
          </cell>
          <cell r="N20">
            <v>0</v>
          </cell>
          <cell r="O20">
            <v>0</v>
          </cell>
          <cell r="P20">
            <v>66719.42</v>
          </cell>
          <cell r="Q20">
            <v>66719.42</v>
          </cell>
          <cell r="R20">
            <v>66719.42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0536</v>
          </cell>
          <cell r="H21" t="str">
            <v>BENEFICIOS DE LEGISLACAO ESPECIAL</v>
          </cell>
          <cell r="I21" t="str">
            <v>2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32000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showGridLines="0" tabSelected="1" view="pageBreakPreview" zoomScale="80" zoomScaleNormal="100" zoomScaleSheetLayoutView="80" workbookViewId="0">
      <selection activeCell="P34" sqref="A34:XFD45"/>
    </sheetView>
  </sheetViews>
  <sheetFormatPr defaultColWidth="9.140625" defaultRowHeight="25.5" customHeight="1" x14ac:dyDescent="0.2"/>
  <cols>
    <col min="1" max="1" width="17.7109375" style="69" customWidth="1"/>
    <col min="2" max="2" width="35.7109375" style="69" customWidth="1"/>
    <col min="3" max="4" width="15.7109375" style="69" customWidth="1"/>
    <col min="5" max="6" width="55.7109375" style="69" customWidth="1"/>
    <col min="7" max="8" width="8.7109375" style="70" customWidth="1"/>
    <col min="9" max="9" width="35.7109375" style="70" customWidth="1"/>
    <col min="10" max="10" width="8.7109375" style="70" customWidth="1"/>
    <col min="11" max="15" width="16.7109375" style="70" customWidth="1"/>
    <col min="16" max="16" width="16.7109375" style="72" customWidth="1"/>
    <col min="17" max="17" width="16.7109375" style="70" customWidth="1"/>
    <col min="18" max="18" width="16.7109375" style="72" customWidth="1"/>
    <col min="19" max="19" width="16.7109375" style="70" customWidth="1"/>
    <col min="20" max="20" width="8.7109375" style="72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9.28515625" style="5" bestFit="1" customWidth="1"/>
    <col min="29" max="29" width="9.42578125" style="5" customWidth="1"/>
    <col min="30" max="30" width="39.5703125" style="5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45658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+'[1]Access-Jan'!A10</f>
        <v>12104</v>
      </c>
      <c r="B10" s="39" t="str">
        <f>+'[1]Access-Jan'!B10</f>
        <v>TRIBUNAL REGIONAL FEDERAL DA 3A. REGIAO</v>
      </c>
      <c r="C10" s="38" t="str">
        <f>CONCATENATE('[1]Access-Jan'!C10,".",'[1]Access-Jan'!D10)</f>
        <v>02.061</v>
      </c>
      <c r="D10" s="38" t="str">
        <f>CONCATENATE('[1]Access-Jan'!E10,".",'[1]Access-Jan'!G10)</f>
        <v>0033.4224</v>
      </c>
      <c r="E10" s="39" t="str">
        <f>+'[1]Access-Jan'!F10</f>
        <v>PROGRAMA DE GESTAO E MANUTENCAO DO PODER JUDICIARIO</v>
      </c>
      <c r="F10" s="40" t="str">
        <f>+'[1]Access-Jan'!H10</f>
        <v>ASSISTENCIA JURIDICA A PESSOAS CARENTES</v>
      </c>
      <c r="G10" s="38" t="str">
        <f>IF('[1]Access-Jan'!I10="1","F","S")</f>
        <v>F</v>
      </c>
      <c r="H10" s="38" t="str">
        <f>+'[1]Access-Jan'!J10</f>
        <v>1000</v>
      </c>
      <c r="I10" s="41" t="str">
        <f>+'[1]Access-Jan'!K10</f>
        <v>RECURSOS LIVRES DA UNIAO</v>
      </c>
      <c r="J10" s="38" t="str">
        <f>+'[1]Access-Jan'!L10</f>
        <v>3</v>
      </c>
      <c r="K10" s="42"/>
      <c r="L10" s="42"/>
      <c r="M10" s="42"/>
      <c r="N10" s="42">
        <f>+K10+L10-M10</f>
        <v>0</v>
      </c>
      <c r="O10" s="42">
        <v>0</v>
      </c>
      <c r="P10" s="42">
        <f>'[1]Access-Jan'!M10-'[1]Access-Jan'!N10</f>
        <v>10000</v>
      </c>
      <c r="Q10" s="43">
        <f>'[1]Access-Jan'!O10</f>
        <v>0</v>
      </c>
      <c r="R10" s="44">
        <f>N10-O10+P10+Q10</f>
        <v>10000</v>
      </c>
      <c r="S10" s="42">
        <f>'[1]Access-Jan'!P10</f>
        <v>10000</v>
      </c>
      <c r="T10" s="45">
        <f>IF(R10&gt;0,S10/R10,0)</f>
        <v>1</v>
      </c>
      <c r="U10" s="42">
        <f>'[1]Access-Jan'!Q10</f>
        <v>0</v>
      </c>
      <c r="V10" s="45">
        <f>IF(R10&gt;0,U10/R10,0)</f>
        <v>0</v>
      </c>
      <c r="W10" s="42">
        <f>'[1]Access-Jan'!R10</f>
        <v>0</v>
      </c>
      <c r="X10" s="45">
        <f>IF(R10&gt;0,W10/R10,0)</f>
        <v>0</v>
      </c>
    </row>
    <row r="11" spans="1:24" ht="28.5" customHeight="1" x14ac:dyDescent="0.2">
      <c r="A11" s="46" t="str">
        <f>+'[1]Access-Jan'!A11</f>
        <v>12104</v>
      </c>
      <c r="B11" s="47" t="str">
        <f>+'[1]Access-Jan'!B11</f>
        <v>TRIBUNAL REGIONAL FEDERAL DA 3A. REGIAO</v>
      </c>
      <c r="C11" s="46" t="str">
        <f>CONCATENATE('[1]Access-Jan'!C11,".",'[1]Access-Jan'!D11)</f>
        <v>02.061</v>
      </c>
      <c r="D11" s="46" t="str">
        <f>CONCATENATE('[1]Access-Jan'!E11,".",'[1]Access-Jan'!G11)</f>
        <v>0033.4257</v>
      </c>
      <c r="E11" s="47" t="str">
        <f>+'[1]Access-Jan'!F11</f>
        <v>PROGRAMA DE GESTAO E MANUTENCAO DO PODER JUDICIARIO</v>
      </c>
      <c r="F11" s="48" t="str">
        <f>+'[1]Access-Jan'!H11</f>
        <v>JULGAMENTO DE CAUSAS NA JUSTICA FEDERAL</v>
      </c>
      <c r="G11" s="46" t="str">
        <f>IF('[1]Access-Jan'!I11="1","F","S")</f>
        <v>F</v>
      </c>
      <c r="H11" s="46" t="str">
        <f>+'[1]Access-Jan'!J11</f>
        <v>1000</v>
      </c>
      <c r="I11" s="49" t="str">
        <f>+'[1]Access-Jan'!K11</f>
        <v>RECURSOS LIVRES DA UNIAO</v>
      </c>
      <c r="J11" s="46" t="str">
        <f>+'[1]Access-Jan'!L11</f>
        <v>3</v>
      </c>
      <c r="K11" s="42"/>
      <c r="L11" s="42"/>
      <c r="M11" s="42"/>
      <c r="N11" s="42">
        <f t="shared" ref="N11:N29" si="0">+K11+L11-M11</f>
        <v>0</v>
      </c>
      <c r="O11" s="42">
        <v>0</v>
      </c>
      <c r="P11" s="42">
        <f>'[1]Access-Jan'!M11-'[1]Access-Jan'!N11</f>
        <v>4227116</v>
      </c>
      <c r="Q11" s="42">
        <f>'[1]Access-Jan'!O11</f>
        <v>0</v>
      </c>
      <c r="R11" s="44">
        <f t="shared" ref="R11:R29" si="1">N11-O11+P11+Q11</f>
        <v>4227116</v>
      </c>
      <c r="S11" s="42">
        <f>'[1]Access-Jan'!P11</f>
        <v>2437226.31</v>
      </c>
      <c r="T11" s="45">
        <f t="shared" ref="T11:T30" si="2">IF(R11&gt;0,S11/R11,0)</f>
        <v>0.57656953582537129</v>
      </c>
      <c r="U11" s="42">
        <f>'[1]Access-Jan'!Q11</f>
        <v>381864.31</v>
      </c>
      <c r="V11" s="45">
        <f t="shared" ref="V11:V30" si="3">IF(R11&gt;0,U11/R11,0)</f>
        <v>9.0336841950871466E-2</v>
      </c>
      <c r="W11" s="42">
        <f>'[1]Access-Jan'!R11</f>
        <v>360329.63</v>
      </c>
      <c r="X11" s="45">
        <f t="shared" ref="X11:X30" si="4">IF(R11&gt;0,W11/R11,0)</f>
        <v>8.5242427697749479E-2</v>
      </c>
    </row>
    <row r="12" spans="1:24" ht="28.5" customHeight="1" x14ac:dyDescent="0.2">
      <c r="A12" s="46" t="str">
        <f>+'[1]Access-Jan'!A12</f>
        <v>12104</v>
      </c>
      <c r="B12" s="47" t="str">
        <f>+'[1]Access-Jan'!B12</f>
        <v>TRIBUNAL REGIONAL FEDERAL DA 3A. REGIAO</v>
      </c>
      <c r="C12" s="46" t="str">
        <f>CONCATENATE('[1]Access-Jan'!C12,".",'[1]Access-Jan'!D12)</f>
        <v>02.061</v>
      </c>
      <c r="D12" s="46" t="str">
        <f>CONCATENATE('[1]Access-Jan'!E12,".",'[1]Access-Jan'!G12)</f>
        <v>0033.4257</v>
      </c>
      <c r="E12" s="47" t="str">
        <f>+'[1]Access-Jan'!F12</f>
        <v>PROGRAMA DE GESTAO E MANUTENCAO DO PODER JUDICIARIO</v>
      </c>
      <c r="F12" s="48" t="str">
        <f>+'[1]Access-Jan'!H12</f>
        <v>JULGAMENTO DE CAUSAS NA JUSTICA FEDERAL</v>
      </c>
      <c r="G12" s="46" t="str">
        <f>IF('[1]Access-Jan'!I12="1","F","S")</f>
        <v>F</v>
      </c>
      <c r="H12" s="46" t="str">
        <f>+'[1]Access-Jan'!J12</f>
        <v>1027</v>
      </c>
      <c r="I12" s="49" t="str">
        <f>+'[1]Access-Jan'!K12</f>
        <v>SERV.AFETOS AS ATIVID.ESPECIFICAS DA JUSTICA</v>
      </c>
      <c r="J12" s="46" t="str">
        <f>+'[1]Access-Jan'!L12</f>
        <v>3</v>
      </c>
      <c r="K12" s="42"/>
      <c r="L12" s="42"/>
      <c r="M12" s="42"/>
      <c r="N12" s="42">
        <f t="shared" si="0"/>
        <v>0</v>
      </c>
      <c r="O12" s="42">
        <v>0</v>
      </c>
      <c r="P12" s="42">
        <f>'[1]Access-Jan'!M12-'[1]Access-Jan'!N12</f>
        <v>1441215</v>
      </c>
      <c r="Q12" s="42">
        <f>'[1]Access-Jan'!O12</f>
        <v>0</v>
      </c>
      <c r="R12" s="44">
        <f t="shared" si="1"/>
        <v>1441215</v>
      </c>
      <c r="S12" s="42">
        <f>'[1]Access-Jan'!P12</f>
        <v>1424752.05</v>
      </c>
      <c r="T12" s="45">
        <f t="shared" si="2"/>
        <v>0.98857703396092889</v>
      </c>
      <c r="U12" s="42">
        <f>'[1]Access-Jan'!Q12</f>
        <v>0</v>
      </c>
      <c r="V12" s="45">
        <f t="shared" si="3"/>
        <v>0</v>
      </c>
      <c r="W12" s="42">
        <f>'[1]Access-Jan'!R12</f>
        <v>0</v>
      </c>
      <c r="X12" s="45">
        <f t="shared" si="4"/>
        <v>0</v>
      </c>
    </row>
    <row r="13" spans="1:24" ht="28.5" customHeight="1" x14ac:dyDescent="0.2">
      <c r="A13" s="50" t="str">
        <f>+'[1]Access-Jan'!A13</f>
        <v>12104</v>
      </c>
      <c r="B13" s="51" t="str">
        <f>+'[1]Access-Jan'!B13</f>
        <v>TRIBUNAL REGIONAL FEDERAL DA 3A. REGIAO</v>
      </c>
      <c r="C13" s="52" t="str">
        <f>CONCATENATE('[1]Access-Jan'!C13,".",'[1]Access-Jan'!D13)</f>
        <v>02.122</v>
      </c>
      <c r="D13" s="52" t="str">
        <f>CONCATENATE('[1]Access-Jan'!E13,".",'[1]Access-Jan'!G13)</f>
        <v>0033.20TP</v>
      </c>
      <c r="E13" s="51" t="str">
        <f>+'[1]Access-Jan'!F13</f>
        <v>PROGRAMA DE GESTAO E MANUTENCAO DO PODER JUDICIARIO</v>
      </c>
      <c r="F13" s="53" t="str">
        <f>+'[1]Access-Jan'!H13</f>
        <v>ATIVOS CIVIS DA UNIAO</v>
      </c>
      <c r="G13" s="50" t="str">
        <f>IF('[1]Access-Jan'!I13="1","F","S")</f>
        <v>F</v>
      </c>
      <c r="H13" s="50" t="str">
        <f>+'[1]Access-Jan'!J13</f>
        <v>1000</v>
      </c>
      <c r="I13" s="54" t="str">
        <f>+'[1]Access-Jan'!K13</f>
        <v>RECURSOS LIVRES DA UNIAO</v>
      </c>
      <c r="J13" s="50" t="str">
        <f>+'[1]Access-Jan'!L13</f>
        <v>1</v>
      </c>
      <c r="K13" s="42"/>
      <c r="L13" s="42"/>
      <c r="M13" s="42"/>
      <c r="N13" s="42">
        <f t="shared" si="0"/>
        <v>0</v>
      </c>
      <c r="O13" s="42">
        <v>0</v>
      </c>
      <c r="P13" s="42">
        <f>'[1]Access-Jan'!M13-'[1]Access-Jan'!N13</f>
        <v>58462709.640000001</v>
      </c>
      <c r="Q13" s="42">
        <f>'[1]Access-Jan'!O13</f>
        <v>0</v>
      </c>
      <c r="R13" s="44">
        <f t="shared" si="1"/>
        <v>58462709.640000001</v>
      </c>
      <c r="S13" s="42">
        <f>'[1]Access-Jan'!P13</f>
        <v>58426437.859999999</v>
      </c>
      <c r="T13" s="45">
        <f t="shared" si="2"/>
        <v>0.999379574087083</v>
      </c>
      <c r="U13" s="42">
        <f>'[1]Access-Jan'!Q13</f>
        <v>58426095.700000003</v>
      </c>
      <c r="V13" s="45">
        <f t="shared" si="3"/>
        <v>0.99937372146748826</v>
      </c>
      <c r="W13" s="42">
        <f>'[1]Access-Jan'!R13</f>
        <v>48965783.189999998</v>
      </c>
      <c r="X13" s="45">
        <f t="shared" si="4"/>
        <v>0.83755582817697116</v>
      </c>
    </row>
    <row r="14" spans="1:24" ht="28.5" customHeight="1" x14ac:dyDescent="0.2">
      <c r="A14" s="46" t="str">
        <f>+'[1]Access-Jan'!A14</f>
        <v>12104</v>
      </c>
      <c r="B14" s="47" t="str">
        <f>+'[1]Access-Jan'!B14</f>
        <v>TRIBUNAL REGIONAL FEDERAL DA 3A. REGIAO</v>
      </c>
      <c r="C14" s="46" t="str">
        <f>CONCATENATE('[1]Access-Jan'!C14,".",'[1]Access-Jan'!D14)</f>
        <v>02.122</v>
      </c>
      <c r="D14" s="46" t="str">
        <f>CONCATENATE('[1]Access-Jan'!E14,".",'[1]Access-Jan'!G14)</f>
        <v>0033.216H</v>
      </c>
      <c r="E14" s="47" t="str">
        <f>+'[1]Access-Jan'!F14</f>
        <v>PROGRAMA DE GESTAO E MANUTENCAO DO PODER JUDICIARIO</v>
      </c>
      <c r="F14" s="55" t="str">
        <f>+'[1]Access-Jan'!H14</f>
        <v>AJUDA DE CUSTO PARA MORADIA OU AUXILIO-MORADIA A AGENTES PUB</v>
      </c>
      <c r="G14" s="46" t="str">
        <f>IF('[1]Access-Jan'!I14="1","F","S")</f>
        <v>F</v>
      </c>
      <c r="H14" s="46" t="str">
        <f>+'[1]Access-Jan'!J14</f>
        <v>1000</v>
      </c>
      <c r="I14" s="47" t="str">
        <f>+'[1]Access-Jan'!K14</f>
        <v>RECURSOS LIVRES DA UNIAO</v>
      </c>
      <c r="J14" s="46" t="str">
        <f>+'[1]Access-Jan'!L14</f>
        <v>3</v>
      </c>
      <c r="K14" s="42"/>
      <c r="L14" s="42"/>
      <c r="M14" s="42"/>
      <c r="N14" s="42">
        <f t="shared" si="0"/>
        <v>0</v>
      </c>
      <c r="O14" s="42">
        <v>0</v>
      </c>
      <c r="P14" s="42">
        <f>'[1]Access-Jan'!M14-'[1]Access-Jan'!N14</f>
        <v>17332</v>
      </c>
      <c r="Q14" s="42">
        <f>'[1]Access-Jan'!O14</f>
        <v>0</v>
      </c>
      <c r="R14" s="44">
        <f t="shared" si="1"/>
        <v>17332</v>
      </c>
      <c r="S14" s="42">
        <f>'[1]Access-Jan'!P14</f>
        <v>12916</v>
      </c>
      <c r="T14" s="45">
        <f t="shared" si="2"/>
        <v>0.74521117009000692</v>
      </c>
      <c r="U14" s="42">
        <f>'[1]Access-Jan'!Q14</f>
        <v>0</v>
      </c>
      <c r="V14" s="45">
        <f t="shared" si="3"/>
        <v>0</v>
      </c>
      <c r="W14" s="42">
        <f>'[1]Access-Jan'!R14</f>
        <v>0</v>
      </c>
      <c r="X14" s="45">
        <f t="shared" si="4"/>
        <v>0</v>
      </c>
    </row>
    <row r="15" spans="1:24" ht="28.5" customHeight="1" x14ac:dyDescent="0.2">
      <c r="A15" s="46" t="str">
        <f>+'[1]Access-Jan'!A15</f>
        <v>12104</v>
      </c>
      <c r="B15" s="47" t="str">
        <f>+'[1]Access-Jan'!B15</f>
        <v>TRIBUNAL REGIONAL FEDERAL DA 3A. REGIAO</v>
      </c>
      <c r="C15" s="46" t="str">
        <f>CONCATENATE('[1]Access-Jan'!C15,".",'[1]Access-Jan'!D15)</f>
        <v>02.331</v>
      </c>
      <c r="D15" s="46" t="str">
        <f>CONCATENATE('[1]Access-Jan'!E15,".",'[1]Access-Jan'!G15)</f>
        <v>0033.2004</v>
      </c>
      <c r="E15" s="47" t="str">
        <f>+'[1]Access-Jan'!F15</f>
        <v>PROGRAMA DE GESTAO E MANUTENCAO DO PODER JUDICIARIO</v>
      </c>
      <c r="F15" s="55" t="str">
        <f>+'[1]Access-Jan'!H15</f>
        <v>ASSISTENCIA MEDICA E ODONTOLOGICA AOS SERVIDORES CIVIS, EMPR</v>
      </c>
      <c r="G15" s="46" t="str">
        <f>IF('[1]Access-Jan'!I15="1","F","S")</f>
        <v>F</v>
      </c>
      <c r="H15" s="46" t="str">
        <f>+'[1]Access-Jan'!J15</f>
        <v>1000</v>
      </c>
      <c r="I15" s="47" t="str">
        <f>+'[1]Access-Jan'!K15</f>
        <v>RECURSOS LIVRES DA UNIAO</v>
      </c>
      <c r="J15" s="46" t="str">
        <f>+'[1]Access-Jan'!L15</f>
        <v>4</v>
      </c>
      <c r="K15" s="42"/>
      <c r="L15" s="42"/>
      <c r="M15" s="42"/>
      <c r="N15" s="42">
        <f t="shared" si="0"/>
        <v>0</v>
      </c>
      <c r="O15" s="42">
        <v>0</v>
      </c>
      <c r="P15" s="42">
        <f>'[1]Access-Jan'!M15-'[1]Access-Jan'!N15</f>
        <v>40000</v>
      </c>
      <c r="Q15" s="42">
        <f>'[1]Access-Jan'!O15</f>
        <v>0</v>
      </c>
      <c r="R15" s="44">
        <f t="shared" si="1"/>
        <v>40000</v>
      </c>
      <c r="S15" s="42">
        <f>'[1]Access-Jan'!P15</f>
        <v>0</v>
      </c>
      <c r="T15" s="45">
        <f t="shared" si="2"/>
        <v>0</v>
      </c>
      <c r="U15" s="42">
        <f>'[1]Access-Jan'!Q15</f>
        <v>0</v>
      </c>
      <c r="V15" s="45">
        <f t="shared" si="3"/>
        <v>0</v>
      </c>
      <c r="W15" s="42">
        <f>'[1]Access-Jan'!R15</f>
        <v>0</v>
      </c>
      <c r="X15" s="45">
        <f t="shared" si="4"/>
        <v>0</v>
      </c>
    </row>
    <row r="16" spans="1:24" ht="28.5" customHeight="1" x14ac:dyDescent="0.2">
      <c r="A16" s="46" t="str">
        <f>+'[1]Access-Jan'!A16</f>
        <v>12104</v>
      </c>
      <c r="B16" s="47" t="str">
        <f>+'[1]Access-Jan'!B16</f>
        <v>TRIBUNAL REGIONAL FEDERAL DA 3A. REGIAO</v>
      </c>
      <c r="C16" s="46" t="str">
        <f>CONCATENATE('[1]Access-Jan'!C16,".",'[1]Access-Jan'!D16)</f>
        <v>02.331</v>
      </c>
      <c r="D16" s="46" t="str">
        <f>CONCATENATE('[1]Access-Jan'!E16,".",'[1]Access-Jan'!G16)</f>
        <v>0033.2004</v>
      </c>
      <c r="E16" s="47" t="str">
        <f>+'[1]Access-Jan'!F16</f>
        <v>PROGRAMA DE GESTAO E MANUTENCAO DO PODER JUDICIARIO</v>
      </c>
      <c r="F16" s="47" t="str">
        <f>+'[1]Access-Jan'!H16</f>
        <v>ASSISTENCIA MEDICA E ODONTOLOGICA AOS SERVIDORES CIVIS, EMPR</v>
      </c>
      <c r="G16" s="46" t="str">
        <f>IF('[1]Access-Jan'!I16="1","F","S")</f>
        <v>F</v>
      </c>
      <c r="H16" s="46" t="str">
        <f>+'[1]Access-Jan'!J16</f>
        <v>1000</v>
      </c>
      <c r="I16" s="47" t="str">
        <f>+'[1]Access-Jan'!K16</f>
        <v>RECURSOS LIVRES DA UNIAO</v>
      </c>
      <c r="J16" s="46" t="str">
        <f>+'[1]Access-Jan'!L16</f>
        <v>3</v>
      </c>
      <c r="K16" s="42"/>
      <c r="L16" s="42"/>
      <c r="M16" s="42"/>
      <c r="N16" s="42">
        <f t="shared" si="0"/>
        <v>0</v>
      </c>
      <c r="O16" s="42">
        <v>0</v>
      </c>
      <c r="P16" s="42">
        <f>'[1]Access-Jan'!M16-'[1]Access-Jan'!N16</f>
        <v>39379894</v>
      </c>
      <c r="Q16" s="42">
        <f>'[1]Access-Jan'!O16</f>
        <v>0</v>
      </c>
      <c r="R16" s="44">
        <f t="shared" si="1"/>
        <v>39379894</v>
      </c>
      <c r="S16" s="42">
        <f>'[1]Access-Jan'!P16</f>
        <v>39259894</v>
      </c>
      <c r="T16" s="45">
        <f t="shared" si="2"/>
        <v>0.99695275970016572</v>
      </c>
      <c r="U16" s="42">
        <f>'[1]Access-Jan'!Q16</f>
        <v>198824.55</v>
      </c>
      <c r="V16" s="45">
        <f t="shared" si="3"/>
        <v>5.0488848446367069E-3</v>
      </c>
      <c r="W16" s="42">
        <f>'[1]Access-Jan'!R16</f>
        <v>198824.55</v>
      </c>
      <c r="X16" s="45">
        <f t="shared" si="4"/>
        <v>5.0488848446367069E-3</v>
      </c>
    </row>
    <row r="17" spans="1:24" ht="28.5" customHeight="1" x14ac:dyDescent="0.2">
      <c r="A17" s="46" t="str">
        <f>+'[1]Access-Jan'!A17</f>
        <v>12104</v>
      </c>
      <c r="B17" s="47" t="str">
        <f>+'[1]Access-Jan'!B17</f>
        <v>TRIBUNAL REGIONAL FEDERAL DA 3A. REGIAO</v>
      </c>
      <c r="C17" s="46" t="str">
        <f>CONCATENATE('[1]Access-Jan'!C17,".",'[1]Access-Jan'!D17)</f>
        <v>02.331</v>
      </c>
      <c r="D17" s="46" t="str">
        <f>CONCATENATE('[1]Access-Jan'!E17,".",'[1]Access-Jan'!G17)</f>
        <v>0033.212B</v>
      </c>
      <c r="E17" s="47" t="str">
        <f>+'[1]Access-Jan'!F17</f>
        <v>PROGRAMA DE GESTAO E MANUTENCAO DO PODER JUDICIARIO</v>
      </c>
      <c r="F17" s="47" t="str">
        <f>+'[1]Access-Jan'!H17</f>
        <v>BENEFICIOS OBRIGATORIOS AOS SERVIDORES CIVIS, EMPREGADOS, MI</v>
      </c>
      <c r="G17" s="46" t="str">
        <f>IF('[1]Access-Jan'!I17="1","F","S")</f>
        <v>F</v>
      </c>
      <c r="H17" s="46" t="str">
        <f>+'[1]Access-Jan'!J17</f>
        <v>1000</v>
      </c>
      <c r="I17" s="47" t="str">
        <f>+'[1]Access-Jan'!K17</f>
        <v>RECURSOS LIVRES DA UNIAO</v>
      </c>
      <c r="J17" s="46" t="str">
        <f>+'[1]Access-Jan'!L17</f>
        <v>3</v>
      </c>
      <c r="K17" s="42"/>
      <c r="L17" s="42"/>
      <c r="M17" s="42"/>
      <c r="N17" s="42">
        <f t="shared" si="0"/>
        <v>0</v>
      </c>
      <c r="O17" s="42">
        <v>0</v>
      </c>
      <c r="P17" s="42">
        <f>'[1]Access-Jan'!M17-'[1]Access-Jan'!N17</f>
        <v>34043462.579999998</v>
      </c>
      <c r="Q17" s="42">
        <f>'[1]Access-Jan'!O17</f>
        <v>0</v>
      </c>
      <c r="R17" s="42">
        <f t="shared" si="1"/>
        <v>34043462.579999998</v>
      </c>
      <c r="S17" s="42">
        <f>'[1]Access-Jan'!P17</f>
        <v>34043462.579999998</v>
      </c>
      <c r="T17" s="45">
        <f t="shared" si="2"/>
        <v>1</v>
      </c>
      <c r="U17" s="42">
        <f>'[1]Access-Jan'!Q17</f>
        <v>2820018.59</v>
      </c>
      <c r="V17" s="45">
        <f t="shared" si="3"/>
        <v>8.2835833263820727E-2</v>
      </c>
      <c r="W17" s="42">
        <f>'[1]Access-Jan'!R17</f>
        <v>2820018.59</v>
      </c>
      <c r="X17" s="45">
        <f t="shared" si="4"/>
        <v>8.2835833263820727E-2</v>
      </c>
    </row>
    <row r="18" spans="1:24" ht="28.5" customHeight="1" x14ac:dyDescent="0.2">
      <c r="A18" s="46" t="str">
        <f>+'[1]Access-Jan'!A18</f>
        <v>12104</v>
      </c>
      <c r="B18" s="47" t="str">
        <f>+'[1]Access-Jan'!B18</f>
        <v>TRIBUNAL REGIONAL FEDERAL DA 3A. REGIAO</v>
      </c>
      <c r="C18" s="46" t="str">
        <f>CONCATENATE('[1]Access-Jan'!C18,".",'[1]Access-Jan'!D18)</f>
        <v>02.846</v>
      </c>
      <c r="D18" s="46" t="str">
        <f>CONCATENATE('[1]Access-Jan'!E18,".",'[1]Access-Jan'!G18)</f>
        <v>0033.09HB</v>
      </c>
      <c r="E18" s="47" t="str">
        <f>+'[1]Access-Jan'!F18</f>
        <v>PROGRAMA DE GESTAO E MANUTENCAO DO PODER JUDICIARIO</v>
      </c>
      <c r="F18" s="47" t="str">
        <f>+'[1]Access-Jan'!H18</f>
        <v>CONTRIBUICAO DA UNIAO, DE SUAS AUTARQUIAS E FUNDACOES PARA O</v>
      </c>
      <c r="G18" s="46" t="str">
        <f>IF('[1]Access-Jan'!I18="1","F","S")</f>
        <v>F</v>
      </c>
      <c r="H18" s="46" t="str">
        <f>+'[1]Access-Jan'!J18</f>
        <v>1000</v>
      </c>
      <c r="I18" s="47" t="str">
        <f>+'[1]Access-Jan'!K18</f>
        <v>RECURSOS LIVRES DA UNIAO</v>
      </c>
      <c r="J18" s="46" t="str">
        <f>+'[1]Access-Jan'!L18</f>
        <v>1</v>
      </c>
      <c r="K18" s="42"/>
      <c r="L18" s="42"/>
      <c r="M18" s="42"/>
      <c r="N18" s="42">
        <f t="shared" si="0"/>
        <v>0</v>
      </c>
      <c r="O18" s="42">
        <v>0</v>
      </c>
      <c r="P18" s="42">
        <f>'[1]Access-Jan'!M18-'[1]Access-Jan'!N18</f>
        <v>7060891.0800000001</v>
      </c>
      <c r="Q18" s="42">
        <f>'[1]Access-Jan'!O18</f>
        <v>0</v>
      </c>
      <c r="R18" s="42">
        <f t="shared" si="1"/>
        <v>7060891.0800000001</v>
      </c>
      <c r="S18" s="42">
        <f>'[1]Access-Jan'!P18</f>
        <v>7060891.0800000001</v>
      </c>
      <c r="T18" s="45">
        <f t="shared" si="2"/>
        <v>1</v>
      </c>
      <c r="U18" s="42">
        <f>'[1]Access-Jan'!Q18</f>
        <v>7060891.0800000001</v>
      </c>
      <c r="V18" s="45">
        <f t="shared" si="3"/>
        <v>1</v>
      </c>
      <c r="W18" s="42">
        <f>'[1]Access-Jan'!R18</f>
        <v>7060891.0800000001</v>
      </c>
      <c r="X18" s="45">
        <f t="shared" si="4"/>
        <v>1</v>
      </c>
    </row>
    <row r="19" spans="1:24" ht="28.5" customHeight="1" x14ac:dyDescent="0.2">
      <c r="A19" s="46" t="str">
        <f>+'[1]Access-Jan'!A19</f>
        <v>12104</v>
      </c>
      <c r="B19" s="47" t="str">
        <f>+'[1]Access-Jan'!B19</f>
        <v>TRIBUNAL REGIONAL FEDERAL DA 3A. REGIAO</v>
      </c>
      <c r="C19" s="46" t="str">
        <f>CONCATENATE('[1]Access-Jan'!C19,".",'[1]Access-Jan'!D19)</f>
        <v>09.272</v>
      </c>
      <c r="D19" s="46" t="str">
        <f>CONCATENATE('[1]Access-Jan'!E19,".",'[1]Access-Jan'!G19)</f>
        <v>0033.0181</v>
      </c>
      <c r="E19" s="47" t="str">
        <f>+'[1]Access-Jan'!F19</f>
        <v>PROGRAMA DE GESTAO E MANUTENCAO DO PODER JUDICIARIO</v>
      </c>
      <c r="F19" s="47" t="str">
        <f>+'[1]Access-Jan'!H19</f>
        <v>APOSENTADORIAS E PENSOES CIVIS DA UNIAO</v>
      </c>
      <c r="G19" s="46" t="str">
        <f>IF('[1]Access-Jan'!I19="1","F","S")</f>
        <v>S</v>
      </c>
      <c r="H19" s="46" t="str">
        <f>+'[1]Access-Jan'!J19</f>
        <v>1056</v>
      </c>
      <c r="I19" s="47" t="str">
        <f>+'[1]Access-Jan'!K19</f>
        <v>BENEFICIOS DO RPPS DA UNIAO</v>
      </c>
      <c r="J19" s="46" t="str">
        <f>+'[1]Access-Jan'!L19</f>
        <v>1</v>
      </c>
      <c r="K19" s="42"/>
      <c r="L19" s="42"/>
      <c r="M19" s="42"/>
      <c r="N19" s="42">
        <f t="shared" si="0"/>
        <v>0</v>
      </c>
      <c r="O19" s="42">
        <v>0</v>
      </c>
      <c r="P19" s="42">
        <f>'[1]Access-Jan'!M19-'[1]Access-Jan'!N19</f>
        <v>23054642.07</v>
      </c>
      <c r="Q19" s="42">
        <f>'[1]Access-Jan'!O19</f>
        <v>0</v>
      </c>
      <c r="R19" s="42">
        <f t="shared" si="1"/>
        <v>23054642.07</v>
      </c>
      <c r="S19" s="42">
        <f>'[1]Access-Jan'!P19</f>
        <v>23053116.719999999</v>
      </c>
      <c r="T19" s="45">
        <f t="shared" si="2"/>
        <v>0.99993383761954013</v>
      </c>
      <c r="U19" s="42">
        <f>'[1]Access-Jan'!Q19</f>
        <v>23053116.719999999</v>
      </c>
      <c r="V19" s="45">
        <f t="shared" si="3"/>
        <v>0.99993383761954013</v>
      </c>
      <c r="W19" s="42">
        <f>'[1]Access-Jan'!R19</f>
        <v>19513523.239999998</v>
      </c>
      <c r="X19" s="45">
        <f t="shared" si="4"/>
        <v>0.84640321809168728</v>
      </c>
    </row>
    <row r="20" spans="1:24" ht="28.5" customHeight="1" x14ac:dyDescent="0.2">
      <c r="A20" s="46" t="str">
        <f>+'[1]Access-Jan'!A20</f>
        <v>12104</v>
      </c>
      <c r="B20" s="47" t="str">
        <f>+'[1]Access-Jan'!B20</f>
        <v>TRIBUNAL REGIONAL FEDERAL DA 3A. REGIAO</v>
      </c>
      <c r="C20" s="46" t="str">
        <f>CONCATENATE('[1]Access-Jan'!C20,".",'[1]Access-Jan'!D20)</f>
        <v>28.846</v>
      </c>
      <c r="D20" s="46" t="str">
        <f>CONCATENATE('[1]Access-Jan'!E20,".",'[1]Access-Jan'!G20)</f>
        <v>0909.00S6</v>
      </c>
      <c r="E20" s="47" t="str">
        <f>+'[1]Access-Jan'!F20</f>
        <v>OPERACOES ESPECIAIS: OUTROS ENCARGOS ESPECIAIS</v>
      </c>
      <c r="F20" s="47" t="str">
        <f>+'[1]Access-Jan'!H20</f>
        <v>BENEFICIO ESPECIAL - LEI N. 12.618, DE 2012</v>
      </c>
      <c r="G20" s="46" t="str">
        <f>IF('[1]Access-Jan'!I20="1","F","S")</f>
        <v>F</v>
      </c>
      <c r="H20" s="46" t="str">
        <f>+'[1]Access-Jan'!J20</f>
        <v>1000</v>
      </c>
      <c r="I20" s="47" t="str">
        <f>+'[1]Access-Jan'!K20</f>
        <v>RECURSOS LIVRES DA UNIAO</v>
      </c>
      <c r="J20" s="46" t="str">
        <f>+'[1]Access-Jan'!L20</f>
        <v>1</v>
      </c>
      <c r="K20" s="42"/>
      <c r="L20" s="42"/>
      <c r="M20" s="42"/>
      <c r="N20" s="42">
        <f t="shared" si="0"/>
        <v>0</v>
      </c>
      <c r="O20" s="42">
        <v>0</v>
      </c>
      <c r="P20" s="42">
        <f>'[1]Access-Jan'!M20-'[1]Access-Jan'!N20</f>
        <v>66719.42</v>
      </c>
      <c r="Q20" s="42">
        <f>'[1]Access-Jan'!O20</f>
        <v>0</v>
      </c>
      <c r="R20" s="42">
        <f t="shared" si="1"/>
        <v>66719.42</v>
      </c>
      <c r="S20" s="42">
        <f>'[1]Access-Jan'!P20</f>
        <v>66719.42</v>
      </c>
      <c r="T20" s="45">
        <f t="shared" si="2"/>
        <v>1</v>
      </c>
      <c r="U20" s="42">
        <f>'[1]Access-Jan'!Q20</f>
        <v>66719.42</v>
      </c>
      <c r="V20" s="45">
        <f t="shared" si="3"/>
        <v>1</v>
      </c>
      <c r="W20" s="42">
        <f>'[1]Access-Jan'!R20</f>
        <v>66719.42</v>
      </c>
      <c r="X20" s="45">
        <f t="shared" si="4"/>
        <v>1</v>
      </c>
    </row>
    <row r="21" spans="1:24" ht="28.5" customHeight="1" thickBot="1" x14ac:dyDescent="0.25">
      <c r="A21" s="46" t="str">
        <f>+'[1]Access-Jan'!A21</f>
        <v>12104</v>
      </c>
      <c r="B21" s="47" t="str">
        <f>+'[1]Access-Jan'!B21</f>
        <v>TRIBUNAL REGIONAL FEDERAL DA 3A. REGIAO</v>
      </c>
      <c r="C21" s="46" t="str">
        <f>CONCATENATE('[1]Access-Jan'!C21,".",'[1]Access-Jan'!D21)</f>
        <v>28.846</v>
      </c>
      <c r="D21" s="46" t="str">
        <f>CONCATENATE('[1]Access-Jan'!E21,".",'[1]Access-Jan'!G21)</f>
        <v>0909.0536</v>
      </c>
      <c r="E21" s="47" t="str">
        <f>+'[1]Access-Jan'!F21</f>
        <v>OPERACOES ESPECIAIS: OUTROS ENCARGOS ESPECIAIS</v>
      </c>
      <c r="F21" s="47" t="str">
        <f>+'[1]Access-Jan'!H21</f>
        <v>BENEFICIOS DE LEGISLACAO ESPECIAL</v>
      </c>
      <c r="G21" s="46" t="str">
        <f>IF('[1]Access-Jan'!I21="1","F","S")</f>
        <v>S</v>
      </c>
      <c r="H21" s="46" t="str">
        <f>+'[1]Access-Jan'!J21</f>
        <v>1000</v>
      </c>
      <c r="I21" s="47" t="str">
        <f>+'[1]Access-Jan'!K21</f>
        <v>RECURSOS LIVRES DA UNIAO</v>
      </c>
      <c r="J21" s="46" t="str">
        <f>+'[1]Access-Jan'!L21</f>
        <v>3</v>
      </c>
      <c r="K21" s="42"/>
      <c r="L21" s="42"/>
      <c r="M21" s="42"/>
      <c r="N21" s="42">
        <f t="shared" si="0"/>
        <v>0</v>
      </c>
      <c r="O21" s="42">
        <v>0</v>
      </c>
      <c r="P21" s="42">
        <f>'[1]Access-Jan'!M21-'[1]Access-Jan'!N21</f>
        <v>32000</v>
      </c>
      <c r="Q21" s="42">
        <f>'[1]Access-Jan'!O21</f>
        <v>0</v>
      </c>
      <c r="R21" s="42">
        <f t="shared" si="1"/>
        <v>32000</v>
      </c>
      <c r="S21" s="42">
        <f>'[1]Access-Jan'!P21</f>
        <v>0</v>
      </c>
      <c r="T21" s="45">
        <f t="shared" si="2"/>
        <v>0</v>
      </c>
      <c r="U21" s="42">
        <f>'[1]Access-Jan'!Q21</f>
        <v>0</v>
      </c>
      <c r="V21" s="45">
        <f t="shared" si="3"/>
        <v>0</v>
      </c>
      <c r="W21" s="42">
        <f>'[1]Access-Jan'!R21</f>
        <v>0</v>
      </c>
      <c r="X21" s="45">
        <f t="shared" si="4"/>
        <v>0</v>
      </c>
    </row>
    <row r="22" spans="1:24" ht="28.5" hidden="1" customHeight="1" x14ac:dyDescent="0.2">
      <c r="A22" s="46">
        <f>+'[1]Access-Jan'!A22</f>
        <v>0</v>
      </c>
      <c r="B22" s="47">
        <f>+'[1]Access-Jan'!B22</f>
        <v>0</v>
      </c>
      <c r="C22" s="46" t="str">
        <f>CONCATENATE('[1]Access-Jan'!C22,".",'[1]Access-Jan'!D22)</f>
        <v>.</v>
      </c>
      <c r="D22" s="46" t="str">
        <f>CONCATENATE('[1]Access-Jan'!E22,".",'[1]Access-Jan'!G22)</f>
        <v>.</v>
      </c>
      <c r="E22" s="47">
        <f>+'[1]Access-Jan'!F22</f>
        <v>0</v>
      </c>
      <c r="F22" s="47">
        <f>+'[1]Access-Jan'!H22</f>
        <v>0</v>
      </c>
      <c r="G22" s="46" t="str">
        <f>IF('[1]Access-Jan'!I22="1","F","S")</f>
        <v>S</v>
      </c>
      <c r="H22" s="46">
        <f>+'[1]Access-Jan'!J22</f>
        <v>0</v>
      </c>
      <c r="I22" s="47">
        <f>+'[1]Access-Jan'!K22</f>
        <v>0</v>
      </c>
      <c r="J22" s="46">
        <f>+'[1]Access-Jan'!L22</f>
        <v>0</v>
      </c>
      <c r="K22" s="42"/>
      <c r="L22" s="42"/>
      <c r="M22" s="42"/>
      <c r="N22" s="42">
        <f t="shared" si="0"/>
        <v>0</v>
      </c>
      <c r="O22" s="42">
        <v>0</v>
      </c>
      <c r="P22" s="42">
        <f>'[1]Access-Jan'!M22-'[1]Access-Jan'!N22</f>
        <v>0</v>
      </c>
      <c r="Q22" s="42">
        <f>'[1]Access-Jan'!O22</f>
        <v>0</v>
      </c>
      <c r="R22" s="42">
        <f t="shared" si="1"/>
        <v>0</v>
      </c>
      <c r="S22" s="42">
        <f>'[1]Access-Jan'!P22</f>
        <v>0</v>
      </c>
      <c r="T22" s="45">
        <f t="shared" si="2"/>
        <v>0</v>
      </c>
      <c r="U22" s="42">
        <f>'[1]Access-Jan'!Q22</f>
        <v>0</v>
      </c>
      <c r="V22" s="45">
        <f t="shared" si="3"/>
        <v>0</v>
      </c>
      <c r="W22" s="42">
        <f>'[1]Access-Jan'!R22</f>
        <v>0</v>
      </c>
      <c r="X22" s="45">
        <f t="shared" si="4"/>
        <v>0</v>
      </c>
    </row>
    <row r="23" spans="1:24" ht="28.5" hidden="1" customHeight="1" x14ac:dyDescent="0.2">
      <c r="A23" s="46">
        <f>+'[1]Access-Jan'!A23</f>
        <v>0</v>
      </c>
      <c r="B23" s="47">
        <f>+'[1]Access-Jan'!B23</f>
        <v>0</v>
      </c>
      <c r="C23" s="46" t="str">
        <f>CONCATENATE('[1]Access-Jan'!C23,".",'[1]Access-Jan'!D23)</f>
        <v>.</v>
      </c>
      <c r="D23" s="46" t="str">
        <f>CONCATENATE('[1]Access-Jan'!E23,".",'[1]Access-Jan'!G23)</f>
        <v>.</v>
      </c>
      <c r="E23" s="47">
        <f>+'[1]Access-Jan'!F23</f>
        <v>0</v>
      </c>
      <c r="F23" s="47">
        <f>+'[1]Access-Jan'!H23</f>
        <v>0</v>
      </c>
      <c r="G23" s="46" t="str">
        <f>IF('[1]Access-Jan'!I23="1","F","S")</f>
        <v>S</v>
      </c>
      <c r="H23" s="46">
        <f>+'[1]Access-Jan'!J23</f>
        <v>0</v>
      </c>
      <c r="I23" s="47">
        <f>+'[1]Access-Jan'!K23</f>
        <v>0</v>
      </c>
      <c r="J23" s="46">
        <f>+'[1]Access-Jan'!L23</f>
        <v>0</v>
      </c>
      <c r="K23" s="42"/>
      <c r="L23" s="42"/>
      <c r="M23" s="42"/>
      <c r="N23" s="42">
        <f t="shared" si="0"/>
        <v>0</v>
      </c>
      <c r="O23" s="42">
        <v>0</v>
      </c>
      <c r="P23" s="42">
        <f>'[1]Access-Jan'!M23-'[1]Access-Jan'!N23</f>
        <v>0</v>
      </c>
      <c r="Q23" s="42">
        <f>'[1]Access-Jan'!O23</f>
        <v>0</v>
      </c>
      <c r="R23" s="42">
        <f t="shared" si="1"/>
        <v>0</v>
      </c>
      <c r="S23" s="42">
        <f>'[1]Access-Jan'!P23</f>
        <v>0</v>
      </c>
      <c r="T23" s="45">
        <f t="shared" si="2"/>
        <v>0</v>
      </c>
      <c r="U23" s="42">
        <f>'[1]Access-Jan'!Q23</f>
        <v>0</v>
      </c>
      <c r="V23" s="45">
        <f t="shared" si="3"/>
        <v>0</v>
      </c>
      <c r="W23" s="42">
        <f>'[1]Access-Jan'!R23</f>
        <v>0</v>
      </c>
      <c r="X23" s="45">
        <f t="shared" si="4"/>
        <v>0</v>
      </c>
    </row>
    <row r="24" spans="1:24" ht="28.5" hidden="1" customHeight="1" x14ac:dyDescent="0.2">
      <c r="A24" s="46">
        <f>+'[1]Access-Jan'!A24</f>
        <v>0</v>
      </c>
      <c r="B24" s="47">
        <f>+'[1]Access-Jan'!B24</f>
        <v>0</v>
      </c>
      <c r="C24" s="46" t="str">
        <f>CONCATENATE('[1]Access-Jan'!C24,".",'[1]Access-Jan'!D24)</f>
        <v>.</v>
      </c>
      <c r="D24" s="46" t="str">
        <f>CONCATENATE('[1]Access-Jan'!E24,".",'[1]Access-Jan'!G24)</f>
        <v>.</v>
      </c>
      <c r="E24" s="47">
        <f>+'[1]Access-Jan'!F24</f>
        <v>0</v>
      </c>
      <c r="F24" s="47">
        <f>+'[1]Access-Jan'!H24</f>
        <v>0</v>
      </c>
      <c r="G24" s="46" t="str">
        <f>IF('[1]Access-Jan'!I24="1","F","S")</f>
        <v>S</v>
      </c>
      <c r="H24" s="46">
        <f>+'[1]Access-Jan'!J24</f>
        <v>0</v>
      </c>
      <c r="I24" s="47">
        <f>+'[1]Access-Jan'!K24</f>
        <v>0</v>
      </c>
      <c r="J24" s="46">
        <f>+'[1]Access-Jan'!L24</f>
        <v>0</v>
      </c>
      <c r="K24" s="42"/>
      <c r="L24" s="42"/>
      <c r="M24" s="42"/>
      <c r="N24" s="42">
        <f t="shared" si="0"/>
        <v>0</v>
      </c>
      <c r="O24" s="42">
        <v>0</v>
      </c>
      <c r="P24" s="42">
        <f>'[1]Access-Jan'!M24-'[1]Access-Jan'!N24</f>
        <v>0</v>
      </c>
      <c r="Q24" s="42">
        <f>'[1]Access-Jan'!O24</f>
        <v>0</v>
      </c>
      <c r="R24" s="42">
        <f t="shared" si="1"/>
        <v>0</v>
      </c>
      <c r="S24" s="42">
        <f>'[1]Access-Jan'!P24</f>
        <v>0</v>
      </c>
      <c r="T24" s="45">
        <f t="shared" si="2"/>
        <v>0</v>
      </c>
      <c r="U24" s="42">
        <f>'[1]Access-Jan'!Q24</f>
        <v>0</v>
      </c>
      <c r="V24" s="45">
        <f t="shared" si="3"/>
        <v>0</v>
      </c>
      <c r="W24" s="42">
        <f>'[1]Access-Jan'!R24</f>
        <v>0</v>
      </c>
      <c r="X24" s="45">
        <f t="shared" si="4"/>
        <v>0</v>
      </c>
    </row>
    <row r="25" spans="1:24" ht="28.5" hidden="1" customHeight="1" x14ac:dyDescent="0.2">
      <c r="A25" s="46">
        <f>+'[1]Access-Jan'!A25</f>
        <v>0</v>
      </c>
      <c r="B25" s="47">
        <f>+'[1]Access-Jan'!B25</f>
        <v>0</v>
      </c>
      <c r="C25" s="46" t="str">
        <f>CONCATENATE('[1]Access-Jan'!C25,".",'[1]Access-Jan'!D25)</f>
        <v>.</v>
      </c>
      <c r="D25" s="46" t="str">
        <f>CONCATENATE('[1]Access-Jan'!E25,".",'[1]Access-Jan'!G25)</f>
        <v>.</v>
      </c>
      <c r="E25" s="47">
        <f>+'[1]Access-Jan'!F25</f>
        <v>0</v>
      </c>
      <c r="F25" s="47">
        <f>+'[1]Access-Jan'!H25</f>
        <v>0</v>
      </c>
      <c r="G25" s="46" t="str">
        <f>IF('[1]Access-Jan'!I25="1","F","S")</f>
        <v>S</v>
      </c>
      <c r="H25" s="46">
        <f>+'[1]Access-Jan'!J25</f>
        <v>0</v>
      </c>
      <c r="I25" s="47">
        <f>+'[1]Access-Jan'!K25</f>
        <v>0</v>
      </c>
      <c r="J25" s="46">
        <f>+'[1]Access-Jan'!L25</f>
        <v>0</v>
      </c>
      <c r="K25" s="42"/>
      <c r="L25" s="42"/>
      <c r="M25" s="42"/>
      <c r="N25" s="42">
        <f t="shared" si="0"/>
        <v>0</v>
      </c>
      <c r="O25" s="42">
        <v>0</v>
      </c>
      <c r="P25" s="42">
        <f>'[1]Access-Jan'!M25-'[1]Access-Jan'!N25</f>
        <v>0</v>
      </c>
      <c r="Q25" s="42">
        <f>'[1]Access-Jan'!O25</f>
        <v>0</v>
      </c>
      <c r="R25" s="42">
        <f t="shared" si="1"/>
        <v>0</v>
      </c>
      <c r="S25" s="42">
        <f>'[1]Access-Jan'!P25</f>
        <v>0</v>
      </c>
      <c r="T25" s="45">
        <f t="shared" si="2"/>
        <v>0</v>
      </c>
      <c r="U25" s="42">
        <f>'[1]Access-Jan'!Q25</f>
        <v>0</v>
      </c>
      <c r="V25" s="45">
        <f t="shared" si="3"/>
        <v>0</v>
      </c>
      <c r="W25" s="42">
        <f>'[1]Access-Jan'!R25</f>
        <v>0</v>
      </c>
      <c r="X25" s="45">
        <f t="shared" si="4"/>
        <v>0</v>
      </c>
    </row>
    <row r="26" spans="1:24" ht="28.5" hidden="1" customHeight="1" x14ac:dyDescent="0.2">
      <c r="A26" s="46">
        <f>+'[1]Access-Jan'!A26</f>
        <v>0</v>
      </c>
      <c r="B26" s="47">
        <f>+'[1]Access-Jan'!B26</f>
        <v>0</v>
      </c>
      <c r="C26" s="46" t="str">
        <f>CONCATENATE('[1]Access-Jan'!C26,".",'[1]Access-Jan'!D26)</f>
        <v>.</v>
      </c>
      <c r="D26" s="46" t="str">
        <f>CONCATENATE('[1]Access-Jan'!E26,".",'[1]Access-Jan'!G26)</f>
        <v>.</v>
      </c>
      <c r="E26" s="47">
        <f>+'[1]Access-Jan'!F26</f>
        <v>0</v>
      </c>
      <c r="F26" s="47">
        <f>+'[1]Access-Jan'!H26</f>
        <v>0</v>
      </c>
      <c r="G26" s="46" t="str">
        <f>IF('[1]Access-Jan'!I26="1","F","S")</f>
        <v>S</v>
      </c>
      <c r="H26" s="46">
        <f>+'[1]Access-Jan'!J26</f>
        <v>0</v>
      </c>
      <c r="I26" s="47">
        <f>+'[1]Access-Jan'!K26</f>
        <v>0</v>
      </c>
      <c r="J26" s="46">
        <f>+'[1]Access-Jan'!L26</f>
        <v>0</v>
      </c>
      <c r="K26" s="42"/>
      <c r="L26" s="42"/>
      <c r="M26" s="42"/>
      <c r="N26" s="42">
        <f t="shared" si="0"/>
        <v>0</v>
      </c>
      <c r="O26" s="42">
        <v>0</v>
      </c>
      <c r="P26" s="42">
        <f>'[1]Access-Jan'!M26-'[1]Access-Jan'!N26</f>
        <v>0</v>
      </c>
      <c r="Q26" s="42">
        <f>'[1]Access-Jan'!O26</f>
        <v>0</v>
      </c>
      <c r="R26" s="42">
        <f t="shared" si="1"/>
        <v>0</v>
      </c>
      <c r="S26" s="42">
        <f>'[1]Access-Jan'!P26</f>
        <v>0</v>
      </c>
      <c r="T26" s="45">
        <f t="shared" si="2"/>
        <v>0</v>
      </c>
      <c r="U26" s="42">
        <f>'[1]Access-Jan'!Q26</f>
        <v>0</v>
      </c>
      <c r="V26" s="45">
        <f t="shared" si="3"/>
        <v>0</v>
      </c>
      <c r="W26" s="42">
        <f>'[1]Access-Jan'!R26</f>
        <v>0</v>
      </c>
      <c r="X26" s="45">
        <f t="shared" si="4"/>
        <v>0</v>
      </c>
    </row>
    <row r="27" spans="1:24" ht="28.5" hidden="1" customHeight="1" x14ac:dyDescent="0.2">
      <c r="A27" s="46">
        <f>+'[1]Access-Jan'!A27</f>
        <v>0</v>
      </c>
      <c r="B27" s="47">
        <f>+'[1]Access-Jan'!B27</f>
        <v>0</v>
      </c>
      <c r="C27" s="46" t="str">
        <f>CONCATENATE('[1]Access-Jan'!C27,".",'[1]Access-Jan'!D27)</f>
        <v>.</v>
      </c>
      <c r="D27" s="46" t="str">
        <f>CONCATENATE('[1]Access-Jan'!E27,".",'[1]Access-Jan'!G27)</f>
        <v>.</v>
      </c>
      <c r="E27" s="47">
        <f>+'[1]Access-Jan'!F27</f>
        <v>0</v>
      </c>
      <c r="F27" s="47">
        <f>+'[1]Access-Jan'!H27</f>
        <v>0</v>
      </c>
      <c r="G27" s="46" t="str">
        <f>IF('[1]Access-Jan'!I27="1","F","S")</f>
        <v>S</v>
      </c>
      <c r="H27" s="46">
        <f>+'[1]Access-Jan'!J27</f>
        <v>0</v>
      </c>
      <c r="I27" s="47">
        <f>+'[1]Access-Jan'!K27</f>
        <v>0</v>
      </c>
      <c r="J27" s="46">
        <f>+'[1]Access-Jan'!L27</f>
        <v>0</v>
      </c>
      <c r="K27" s="42"/>
      <c r="L27" s="42"/>
      <c r="M27" s="42"/>
      <c r="N27" s="42">
        <f t="shared" si="0"/>
        <v>0</v>
      </c>
      <c r="O27" s="42">
        <v>0</v>
      </c>
      <c r="P27" s="42">
        <f>'[1]Access-Jan'!M27-'[1]Access-Jan'!N27</f>
        <v>0</v>
      </c>
      <c r="Q27" s="42">
        <f>'[1]Access-Jan'!O27</f>
        <v>0</v>
      </c>
      <c r="R27" s="42">
        <f t="shared" si="1"/>
        <v>0</v>
      </c>
      <c r="S27" s="42">
        <f>'[1]Access-Jan'!P27</f>
        <v>0</v>
      </c>
      <c r="T27" s="45">
        <f t="shared" si="2"/>
        <v>0</v>
      </c>
      <c r="U27" s="42">
        <f>'[1]Access-Jan'!Q27</f>
        <v>0</v>
      </c>
      <c r="V27" s="45">
        <f t="shared" si="3"/>
        <v>0</v>
      </c>
      <c r="W27" s="42">
        <f>'[1]Access-Jan'!R27</f>
        <v>0</v>
      </c>
      <c r="X27" s="45">
        <f t="shared" si="4"/>
        <v>0</v>
      </c>
    </row>
    <row r="28" spans="1:24" ht="28.5" hidden="1" customHeight="1" x14ac:dyDescent="0.2">
      <c r="A28" s="46">
        <f>+'[1]Access-Jan'!A28</f>
        <v>0</v>
      </c>
      <c r="B28" s="47">
        <f>+'[1]Access-Jan'!B28</f>
        <v>0</v>
      </c>
      <c r="C28" s="46" t="str">
        <f>CONCATENATE('[1]Access-Jan'!C28,".",'[1]Access-Jan'!D28)</f>
        <v>.</v>
      </c>
      <c r="D28" s="46" t="str">
        <f>CONCATENATE('[1]Access-Jan'!E28,".",'[1]Access-Jan'!G28)</f>
        <v>.</v>
      </c>
      <c r="E28" s="47">
        <f>+'[1]Access-Jan'!F28</f>
        <v>0</v>
      </c>
      <c r="F28" s="47">
        <f>+'[1]Access-Jan'!H28</f>
        <v>0</v>
      </c>
      <c r="G28" s="46" t="str">
        <f>IF('[1]Access-Jan'!I28="1","F","S")</f>
        <v>S</v>
      </c>
      <c r="H28" s="46">
        <f>+'[1]Access-Jan'!J28</f>
        <v>0</v>
      </c>
      <c r="I28" s="47">
        <f>+'[1]Access-Jan'!K28</f>
        <v>0</v>
      </c>
      <c r="J28" s="46">
        <f>+'[1]Access-Jan'!L28</f>
        <v>0</v>
      </c>
      <c r="K28" s="42"/>
      <c r="L28" s="42"/>
      <c r="M28" s="42"/>
      <c r="N28" s="42">
        <f t="shared" si="0"/>
        <v>0</v>
      </c>
      <c r="O28" s="42">
        <v>0</v>
      </c>
      <c r="P28" s="42">
        <f>'[1]Access-Jan'!M28-'[1]Access-Jan'!N28</f>
        <v>0</v>
      </c>
      <c r="Q28" s="42">
        <f>'[1]Access-Jan'!O28</f>
        <v>0</v>
      </c>
      <c r="R28" s="42">
        <f t="shared" si="1"/>
        <v>0</v>
      </c>
      <c r="S28" s="42">
        <f>'[1]Access-Jan'!P28</f>
        <v>0</v>
      </c>
      <c r="T28" s="45">
        <f t="shared" si="2"/>
        <v>0</v>
      </c>
      <c r="U28" s="42">
        <f>'[1]Access-Jan'!Q28</f>
        <v>0</v>
      </c>
      <c r="V28" s="45">
        <f t="shared" si="3"/>
        <v>0</v>
      </c>
      <c r="W28" s="42">
        <f>'[1]Access-Jan'!R28</f>
        <v>0</v>
      </c>
      <c r="X28" s="45">
        <f t="shared" si="4"/>
        <v>0</v>
      </c>
    </row>
    <row r="29" spans="1:24" ht="28.5" hidden="1" customHeight="1" x14ac:dyDescent="0.2">
      <c r="A29" s="46">
        <f>+'[1]Access-Jan'!A29</f>
        <v>0</v>
      </c>
      <c r="B29" s="47">
        <f>+'[1]Access-Jan'!B29</f>
        <v>0</v>
      </c>
      <c r="C29" s="46" t="str">
        <f>CONCATENATE('[1]Access-Jan'!C29,".",'[1]Access-Jan'!D29)</f>
        <v>.</v>
      </c>
      <c r="D29" s="46" t="str">
        <f>CONCATENATE('[1]Access-Jan'!E29,".",'[1]Access-Jan'!G29)</f>
        <v>.</v>
      </c>
      <c r="E29" s="47">
        <f>+'[1]Access-Jan'!F29</f>
        <v>0</v>
      </c>
      <c r="F29" s="47">
        <f>+'[1]Access-Jan'!H29</f>
        <v>0</v>
      </c>
      <c r="G29" s="46" t="str">
        <f>IF('[1]Access-Jan'!I29="1","F","S")</f>
        <v>S</v>
      </c>
      <c r="H29" s="46">
        <f>+'[1]Access-Jan'!J29</f>
        <v>0</v>
      </c>
      <c r="I29" s="47">
        <f>+'[1]Access-Jan'!K29</f>
        <v>0</v>
      </c>
      <c r="J29" s="46">
        <f>+'[1]Access-Jan'!L29</f>
        <v>0</v>
      </c>
      <c r="K29" s="42"/>
      <c r="L29" s="42"/>
      <c r="M29" s="42"/>
      <c r="N29" s="42">
        <f t="shared" si="0"/>
        <v>0</v>
      </c>
      <c r="O29" s="42">
        <v>0</v>
      </c>
      <c r="P29" s="42">
        <f>'[1]Access-Jan'!M29-'[1]Access-Jan'!N29</f>
        <v>0</v>
      </c>
      <c r="Q29" s="42">
        <f>'[1]Access-Jan'!O29</f>
        <v>0</v>
      </c>
      <c r="R29" s="42">
        <f t="shared" si="1"/>
        <v>0</v>
      </c>
      <c r="S29" s="42">
        <f>'[1]Access-Jan'!P29</f>
        <v>0</v>
      </c>
      <c r="T29" s="45">
        <f t="shared" si="2"/>
        <v>0</v>
      </c>
      <c r="U29" s="42">
        <f>'[1]Access-Jan'!Q29</f>
        <v>0</v>
      </c>
      <c r="V29" s="45">
        <f t="shared" si="3"/>
        <v>0</v>
      </c>
      <c r="W29" s="42">
        <f>'[1]Access-Jan'!R29</f>
        <v>0</v>
      </c>
      <c r="X29" s="45">
        <f t="shared" si="4"/>
        <v>0</v>
      </c>
    </row>
    <row r="30" spans="1:24" ht="28.5" customHeight="1" thickBot="1" x14ac:dyDescent="0.25">
      <c r="A30" s="56" t="s">
        <v>48</v>
      </c>
      <c r="B30" s="57"/>
      <c r="C30" s="57"/>
      <c r="D30" s="57"/>
      <c r="E30" s="57"/>
      <c r="F30" s="57"/>
      <c r="G30" s="57"/>
      <c r="H30" s="57"/>
      <c r="I30" s="57"/>
      <c r="J30" s="58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f>SUM(P10:P29)</f>
        <v>167835981.78999999</v>
      </c>
      <c r="Q30" s="59">
        <f>SUM(Q10:Q29)</f>
        <v>0</v>
      </c>
      <c r="R30" s="59">
        <f>SUM(R10:R29)</f>
        <v>167835981.78999999</v>
      </c>
      <c r="S30" s="59">
        <f>SUM(S10:S29)</f>
        <v>165795416.02000001</v>
      </c>
      <c r="T30" s="60">
        <f t="shared" si="2"/>
        <v>0.98784190524441184</v>
      </c>
      <c r="U30" s="59">
        <f>SUM(U10:U29)</f>
        <v>92007530.370000005</v>
      </c>
      <c r="V30" s="60">
        <f t="shared" si="3"/>
        <v>0.5481990773892681</v>
      </c>
      <c r="W30" s="59">
        <f>SUM(W10:W29)</f>
        <v>78986089.699999988</v>
      </c>
      <c r="X30" s="60">
        <f t="shared" si="4"/>
        <v>0.47061475648784951</v>
      </c>
    </row>
    <row r="31" spans="1:24" ht="12.75" x14ac:dyDescent="0.2">
      <c r="A31" s="61" t="s">
        <v>49</v>
      </c>
      <c r="B31" s="61"/>
      <c r="C31" s="61"/>
      <c r="D31" s="61"/>
      <c r="E31" s="61"/>
      <c r="F31" s="61"/>
      <c r="G31" s="61"/>
      <c r="H31" s="62"/>
      <c r="I31" s="62"/>
      <c r="J31" s="62"/>
      <c r="K31" s="61"/>
      <c r="L31" s="61"/>
      <c r="M31" s="61"/>
      <c r="N31" s="61"/>
      <c r="O31" s="61"/>
      <c r="P31" s="61"/>
      <c r="Q31" s="61"/>
      <c r="R31" s="63"/>
      <c r="S31" s="61"/>
      <c r="T31" s="61"/>
      <c r="U31" s="64"/>
      <c r="V31" s="61"/>
      <c r="W31" s="64"/>
      <c r="X31" s="61"/>
    </row>
    <row r="32" spans="1:24" ht="12.75" x14ac:dyDescent="0.2">
      <c r="A32" s="61" t="s">
        <v>50</v>
      </c>
      <c r="B32" s="65"/>
      <c r="C32" s="61"/>
      <c r="D32" s="61"/>
      <c r="E32" s="61"/>
      <c r="F32" s="61"/>
      <c r="G32" s="61"/>
      <c r="H32" s="62"/>
      <c r="I32" s="62"/>
      <c r="J32" s="62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4"/>
      <c r="V32" s="61"/>
      <c r="W32" s="64"/>
      <c r="X32" s="61"/>
    </row>
    <row r="33" spans="1:30" ht="12.75" x14ac:dyDescent="0.2">
      <c r="A33" s="61"/>
      <c r="B33" s="65"/>
      <c r="C33" s="61"/>
      <c r="D33" s="61"/>
      <c r="E33" s="61"/>
      <c r="F33" s="61"/>
      <c r="G33" s="61"/>
      <c r="H33" s="62"/>
      <c r="I33" s="62"/>
      <c r="J33" s="62"/>
      <c r="K33" s="61"/>
      <c r="L33" s="61"/>
      <c r="M33" s="61"/>
      <c r="N33" s="66"/>
      <c r="O33" s="61"/>
      <c r="P33" s="61"/>
      <c r="Q33" s="61"/>
      <c r="R33" s="61"/>
      <c r="S33" s="61"/>
      <c r="T33" s="61"/>
      <c r="U33" s="64"/>
      <c r="V33" s="61"/>
      <c r="W33" s="64"/>
      <c r="X33" s="61"/>
    </row>
    <row r="34" spans="1:30" ht="15.75" customHeight="1" x14ac:dyDescent="0.2">
      <c r="P34" s="71"/>
    </row>
    <row r="35" spans="1:30" ht="15.75" customHeight="1" x14ac:dyDescent="0.2">
      <c r="M35" s="68"/>
      <c r="N35" s="73"/>
      <c r="O35" s="73"/>
      <c r="P35" s="73"/>
      <c r="Q35" s="73"/>
      <c r="S35" s="73"/>
      <c r="T35" s="73"/>
      <c r="U35" s="73"/>
      <c r="V35" s="73"/>
      <c r="W35" s="73"/>
      <c r="X35"/>
      <c r="Y35"/>
      <c r="Z35"/>
    </row>
    <row r="36" spans="1:30" ht="15.75" customHeight="1" x14ac:dyDescent="0.2">
      <c r="M36" s="74"/>
      <c r="N36" s="74"/>
      <c r="O36" s="74"/>
      <c r="P36" s="74"/>
      <c r="Q36" s="74"/>
      <c r="R36" s="74"/>
      <c r="S36" s="75"/>
      <c r="T36" s="75"/>
      <c r="U36" s="75"/>
      <c r="V36" s="76"/>
      <c r="W36" s="77"/>
      <c r="X36" s="76"/>
      <c r="Y36" s="76"/>
      <c r="Z36" s="76"/>
      <c r="AA36" s="76"/>
    </row>
    <row r="37" spans="1:30" ht="15.75" customHeight="1" x14ac:dyDescent="0.2">
      <c r="M37" s="74"/>
      <c r="N37" s="74"/>
      <c r="O37" s="74"/>
      <c r="P37" s="74"/>
      <c r="Q37" s="74"/>
      <c r="R37" s="74"/>
      <c r="S37" s="75"/>
      <c r="T37" s="75"/>
      <c r="U37" s="75"/>
      <c r="V37" s="76"/>
      <c r="W37" s="77"/>
      <c r="X37" s="76"/>
      <c r="Y37" s="76"/>
      <c r="Z37" s="76"/>
      <c r="AA37" s="76"/>
    </row>
    <row r="38" spans="1:30" ht="15.75" customHeight="1" x14ac:dyDescent="0.2">
      <c r="M38" s="74"/>
      <c r="N38" s="74"/>
      <c r="O38" s="74"/>
      <c r="P38" s="74"/>
      <c r="Q38" s="74"/>
      <c r="R38" s="74"/>
      <c r="S38" s="75"/>
      <c r="T38" s="75"/>
      <c r="U38" s="75"/>
      <c r="V38" s="76"/>
      <c r="W38" s="77"/>
      <c r="X38" s="76"/>
      <c r="Y38" s="76"/>
      <c r="Z38" s="76"/>
      <c r="AA38" s="76"/>
    </row>
    <row r="39" spans="1:30" ht="15.75" customHeight="1" x14ac:dyDescent="0.2">
      <c r="M39" s="74"/>
      <c r="N39" s="74"/>
      <c r="O39" s="74"/>
      <c r="P39" s="74"/>
      <c r="Q39" s="74"/>
      <c r="R39" s="74"/>
      <c r="S39" s="75"/>
      <c r="T39" s="75"/>
      <c r="U39" s="75"/>
      <c r="V39" s="76"/>
      <c r="W39" s="77"/>
      <c r="X39" s="76"/>
      <c r="Y39" s="76"/>
      <c r="Z39" s="76"/>
      <c r="AA39" s="76"/>
    </row>
    <row r="40" spans="1:30" ht="15.75" customHeight="1" x14ac:dyDescent="0.25">
      <c r="M40" s="74"/>
      <c r="N40" s="74"/>
      <c r="O40" s="74"/>
      <c r="P40" s="74"/>
      <c r="Q40" s="74"/>
      <c r="R40" s="78"/>
      <c r="S40" s="79"/>
      <c r="T40" s="74"/>
      <c r="U40" s="80"/>
      <c r="V40" s="76"/>
      <c r="W40" s="81"/>
      <c r="X40" s="76"/>
      <c r="Y40" s="76"/>
      <c r="Z40" s="76"/>
      <c r="AA40" s="76"/>
    </row>
    <row r="41" spans="1:30" ht="15.75" customHeight="1" x14ac:dyDescent="0.2">
      <c r="M41" s="82"/>
      <c r="N41" s="82"/>
      <c r="O41" s="82"/>
      <c r="P41" s="83"/>
      <c r="Q41" s="82"/>
      <c r="R41" s="83"/>
      <c r="S41" s="82"/>
      <c r="T41" s="83"/>
      <c r="U41" s="84"/>
      <c r="V41" s="76"/>
      <c r="W41" s="76"/>
      <c r="X41" s="76"/>
      <c r="Y41" s="76"/>
      <c r="Z41" s="76"/>
      <c r="AA41" s="76"/>
    </row>
    <row r="42" spans="1:30" ht="15.75" customHeight="1" x14ac:dyDescent="0.3">
      <c r="M42" s="85"/>
      <c r="AA42" s="86"/>
    </row>
    <row r="43" spans="1:30" ht="15.75" customHeight="1" x14ac:dyDescent="0.2"/>
    <row r="44" spans="1:30" ht="15.75" customHeight="1" x14ac:dyDescent="0.2"/>
    <row r="45" spans="1:30" ht="15.75" customHeight="1" x14ac:dyDescent="0.3">
      <c r="R45" s="85"/>
    </row>
    <row r="46" spans="1:30" ht="15.75" customHeight="1" x14ac:dyDescent="0.2"/>
    <row r="47" spans="1:30" ht="15.75" customHeight="1" x14ac:dyDescent="0.2"/>
    <row r="48" spans="1:30" ht="15.75" customHeight="1" x14ac:dyDescent="0.2">
      <c r="AD48" s="87"/>
    </row>
    <row r="49" spans="7:40" ht="15.75" customHeight="1" x14ac:dyDescent="0.2">
      <c r="AD49" s="88"/>
    </row>
    <row r="50" spans="7:40" ht="15.75" customHeight="1" x14ac:dyDescent="0.2"/>
    <row r="51" spans="7:40" ht="15.75" customHeight="1" x14ac:dyDescent="0.2"/>
    <row r="52" spans="7:40" ht="15.75" customHeight="1" x14ac:dyDescent="0.2"/>
    <row r="53" spans="7:40" ht="15.75" customHeight="1" x14ac:dyDescent="0.2"/>
    <row r="54" spans="7:40" ht="15.75" customHeight="1" x14ac:dyDescent="0.2"/>
    <row r="55" spans="7:40" ht="15.75" customHeight="1" x14ac:dyDescent="0.2"/>
    <row r="56" spans="7:40" ht="15.75" customHeight="1" x14ac:dyDescent="0.2">
      <c r="X56" s="89"/>
      <c r="Y56" s="89"/>
      <c r="Z56" s="89"/>
      <c r="AA56" s="89"/>
      <c r="AB56" s="89"/>
    </row>
    <row r="57" spans="7:40" ht="15.75" customHeight="1" x14ac:dyDescent="0.2">
      <c r="W57" s="67"/>
    </row>
    <row r="58" spans="7:40" ht="15.75" customHeight="1" x14ac:dyDescent="0.2">
      <c r="O58" s="90"/>
      <c r="W58" s="89"/>
      <c r="AB58" s="91"/>
    </row>
    <row r="59" spans="7:40" s="69" customFormat="1" ht="15.75" customHeight="1" x14ac:dyDescent="0.2">
      <c r="G59" s="70"/>
      <c r="H59" s="70"/>
      <c r="I59" s="70"/>
      <c r="J59" s="70"/>
      <c r="K59" s="70"/>
      <c r="L59" s="70"/>
      <c r="M59" s="70"/>
      <c r="N59" s="70"/>
      <c r="O59" s="70"/>
      <c r="P59" s="72"/>
      <c r="Q59" s="70"/>
      <c r="R59" s="72"/>
      <c r="S59" s="70"/>
      <c r="T59" s="72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7:40" s="69" customFormat="1" ht="15.75" customHeight="1" x14ac:dyDescent="0.2">
      <c r="G60" s="70"/>
      <c r="H60" s="70"/>
      <c r="I60" s="70"/>
      <c r="J60" s="70"/>
      <c r="K60" s="70"/>
      <c r="L60" s="70"/>
      <c r="M60" s="70"/>
      <c r="N60" s="70"/>
      <c r="O60" s="70"/>
      <c r="P60" s="72"/>
      <c r="Q60" s="70"/>
      <c r="R60" s="72"/>
      <c r="S60" s="70"/>
      <c r="T60" s="72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7:40" s="69" customFormat="1" ht="15.75" customHeight="1" x14ac:dyDescent="0.2">
      <c r="G61" s="70"/>
      <c r="H61" s="70"/>
      <c r="I61" s="70"/>
      <c r="J61" s="70"/>
      <c r="K61" s="70"/>
      <c r="L61" s="70"/>
      <c r="M61" s="70"/>
      <c r="N61" s="70"/>
      <c r="O61" s="70"/>
      <c r="P61" s="72"/>
      <c r="Q61" s="70"/>
      <c r="R61" s="72"/>
      <c r="S61" s="70"/>
      <c r="T61" s="72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7:40" s="69" customFormat="1" ht="15.75" customHeight="1" x14ac:dyDescent="0.2">
      <c r="G62" s="70"/>
      <c r="H62" s="70"/>
      <c r="I62" s="70"/>
      <c r="J62" s="70"/>
      <c r="K62" s="70"/>
      <c r="L62" s="70"/>
      <c r="M62" s="70"/>
      <c r="N62" s="70"/>
      <c r="O62" s="70"/>
      <c r="P62" s="72"/>
      <c r="Q62" s="70"/>
      <c r="R62" s="72"/>
      <c r="S62" s="70"/>
      <c r="T62" s="72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7:40" s="69" customFormat="1" ht="15.75" customHeight="1" x14ac:dyDescent="0.2">
      <c r="G63" s="70"/>
      <c r="H63" s="70"/>
      <c r="I63" s="70"/>
      <c r="J63" s="70"/>
      <c r="K63" s="70"/>
      <c r="L63" s="70"/>
      <c r="M63" s="70"/>
      <c r="N63" s="70"/>
      <c r="O63" s="70"/>
      <c r="P63" s="72"/>
      <c r="Q63" s="70"/>
      <c r="R63" s="72"/>
      <c r="S63" s="70"/>
      <c r="T63" s="72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7:40" s="69" customFormat="1" ht="15.75" customHeight="1" x14ac:dyDescent="0.2">
      <c r="G64" s="70"/>
      <c r="H64" s="70"/>
      <c r="I64" s="70"/>
      <c r="J64" s="70"/>
      <c r="K64" s="70"/>
      <c r="L64" s="70"/>
      <c r="M64" s="70"/>
      <c r="N64" s="70"/>
      <c r="O64" s="70"/>
      <c r="P64" s="72"/>
      <c r="Q64" s="70"/>
      <c r="R64" s="72"/>
      <c r="S64" s="70"/>
      <c r="T64" s="72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7:40" s="69" customFormat="1" ht="15.75" customHeight="1" x14ac:dyDescent="0.2">
      <c r="G65" s="70"/>
      <c r="H65" s="70"/>
      <c r="I65" s="70"/>
      <c r="J65" s="70"/>
      <c r="K65" s="70"/>
      <c r="L65" s="70"/>
      <c r="M65" s="70"/>
      <c r="N65" s="70"/>
      <c r="O65" s="70"/>
      <c r="P65" s="72"/>
      <c r="Q65" s="70"/>
      <c r="R65" s="72"/>
      <c r="S65" s="70"/>
      <c r="T65" s="72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7:40" s="69" customFormat="1" ht="15.75" customHeight="1" x14ac:dyDescent="0.2">
      <c r="G66" s="70"/>
      <c r="H66" s="70"/>
      <c r="I66" s="70"/>
      <c r="J66" s="70"/>
      <c r="K66" s="70"/>
      <c r="L66" s="70"/>
      <c r="M66" s="70"/>
      <c r="N66" s="70"/>
      <c r="O66" s="70"/>
      <c r="P66" s="72"/>
      <c r="Q66" s="70"/>
      <c r="R66" s="72"/>
      <c r="S66" s="70"/>
      <c r="T66" s="72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7:40" s="69" customFormat="1" ht="15.75" customHeight="1" x14ac:dyDescent="0.2">
      <c r="G67" s="70"/>
      <c r="H67" s="70"/>
      <c r="I67" s="70"/>
      <c r="J67" s="70"/>
      <c r="K67" s="70"/>
      <c r="L67" s="70"/>
      <c r="M67" s="70"/>
      <c r="N67" s="70"/>
      <c r="O67" s="70"/>
      <c r="P67" s="72"/>
      <c r="Q67" s="70"/>
      <c r="R67" s="72"/>
      <c r="S67" s="70"/>
      <c r="T67" s="72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7:40" s="69" customFormat="1" ht="15.75" customHeight="1" x14ac:dyDescent="0.2">
      <c r="G68" s="70"/>
      <c r="H68" s="70"/>
      <c r="I68" s="70"/>
      <c r="J68" s="70"/>
      <c r="K68" s="70"/>
      <c r="L68" s="70"/>
      <c r="M68" s="70"/>
      <c r="N68" s="70"/>
      <c r="O68" s="70"/>
      <c r="P68" s="72"/>
      <c r="Q68" s="70"/>
      <c r="R68" s="72"/>
      <c r="S68" s="70"/>
      <c r="T68" s="72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7:40" s="69" customFormat="1" ht="15.75" customHeight="1" x14ac:dyDescent="0.2">
      <c r="G69" s="70"/>
      <c r="H69" s="70"/>
      <c r="I69" s="70"/>
      <c r="J69" s="70"/>
      <c r="K69" s="70"/>
      <c r="L69" s="70"/>
      <c r="M69" s="70"/>
      <c r="N69" s="70"/>
      <c r="O69" s="70"/>
      <c r="P69" s="72"/>
      <c r="Q69" s="70"/>
      <c r="R69" s="72"/>
      <c r="S69" s="70"/>
      <c r="T69" s="72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7:40" s="69" customFormat="1" ht="15.75" customHeight="1" x14ac:dyDescent="0.2">
      <c r="G70" s="70"/>
      <c r="H70" s="70"/>
      <c r="I70" s="70"/>
      <c r="J70" s="70"/>
      <c r="K70" s="70"/>
      <c r="L70" s="70"/>
      <c r="M70" s="70"/>
      <c r="N70" s="70"/>
      <c r="O70" s="70"/>
      <c r="P70" s="72"/>
      <c r="Q70" s="70"/>
      <c r="R70" s="72"/>
      <c r="S70" s="70"/>
      <c r="T70" s="72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7:40" s="69" customFormat="1" ht="15.75" customHeight="1" x14ac:dyDescent="0.2">
      <c r="G71" s="70"/>
      <c r="H71" s="70"/>
      <c r="I71" s="70"/>
      <c r="J71" s="70"/>
      <c r="K71" s="70"/>
      <c r="L71" s="70"/>
      <c r="M71" s="70"/>
      <c r="N71" s="70"/>
      <c r="O71" s="70"/>
      <c r="P71" s="72"/>
      <c r="Q71" s="70"/>
      <c r="R71" s="72"/>
      <c r="S71" s="70"/>
      <c r="T71" s="72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7:40" s="69" customFormat="1" ht="15.75" customHeight="1" x14ac:dyDescent="0.2">
      <c r="G72" s="70"/>
      <c r="H72" s="70"/>
      <c r="I72" s="70"/>
      <c r="J72" s="70"/>
      <c r="K72" s="70"/>
      <c r="L72" s="70"/>
      <c r="M72" s="70"/>
      <c r="N72" s="70"/>
      <c r="O72" s="70"/>
      <c r="P72" s="72"/>
      <c r="Q72" s="70"/>
      <c r="R72" s="72"/>
      <c r="S72" s="70"/>
      <c r="T72" s="72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7:40" s="69" customFormat="1" ht="15.75" customHeight="1" x14ac:dyDescent="0.2">
      <c r="G73" s="70"/>
      <c r="H73" s="70"/>
      <c r="I73" s="70"/>
      <c r="J73" s="70"/>
      <c r="K73" s="70"/>
      <c r="L73" s="70"/>
      <c r="M73" s="70"/>
      <c r="N73" s="70"/>
      <c r="O73" s="70"/>
      <c r="P73" s="72"/>
      <c r="Q73" s="70"/>
      <c r="R73" s="72"/>
      <c r="S73" s="70"/>
      <c r="T73" s="72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2025-02-17T14:47:11Z</dcterms:created>
  <dcterms:modified xsi:type="dcterms:W3CDTF">2025-02-17T14:47:47Z</dcterms:modified>
</cp:coreProperties>
</file>